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charts/colors2.xml" ContentType="application/vnd.ms-office.chartcolorstyle+xml"/>
  <Override PartName="/xl/charts/style2.xml" ContentType="application/vnd.ms-office.chartstyle+xml"/>
  <Override PartName="/xl/charts/chart2.xml" ContentType="application/vnd.openxmlformats-officedocument.drawingml.chart+xml"/>
  <Override PartName="/xl/charts/colors1.xml" ContentType="application/vnd.ms-office.chartcolorstyle+xml"/>
  <Override PartName="/xl/worksheets/sheet1.xml" ContentType="application/vnd.openxmlformats-officedocument.spreadsheetml.worksheet+xml"/>
  <Override PartName="/xl/charts/chart1.xml" ContentType="application/vnd.openxmlformats-officedocument.drawingml.chart+xml"/>
  <Override PartName="/xl/drawings/drawing1.xml" ContentType="application/vnd.openxmlformats-officedocument.drawing+xml"/>
  <Override PartName="/xl/charts/style1.xml" ContentType="application/vnd.ms-office.chartstyle+xml"/>
  <Override PartName="/xl/sharedStrings.xml" ContentType="application/vnd.openxmlformats-officedocument.spreadsheetml.sharedStrings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5.xml" ContentType="application/vnd.openxmlformats-officedocument.customXmlProperties+xml"/>
  <Override PartName="/customXml/itemProps4.xml" ContentType="application/vnd.openxmlformats-officedocument.customXml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6.xml" ContentType="application/vnd.openxmlformats-officedocument.customXmlProperties+xml"/>
  <Override PartName="/docProps/custom.xml" ContentType="application/vnd.openxmlformats-officedocument.custom-properties+xml"/>
  <Override PartName="/customXml/itemProps7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84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vmoura\OneDrive - Inter-American Development Bank Group\FMM\BR-L1498 - PI\PEP - POA\"/>
    </mc:Choice>
  </mc:AlternateContent>
  <xr:revisionPtr revIDLastSave="157" documentId="46BF7222ADED01AF87784FD265386C0DD3ACA02A" xr6:coauthVersionLast="23" xr6:coauthVersionMax="23" xr10:uidLastSave="{55817EBB-2841-43F1-A9F8-AE8B18B585B6}"/>
  <bookViews>
    <workbookView xWindow="0" yWindow="0" windowWidth="19368" windowHeight="9072" activeTab="3" xr2:uid="{CE93808B-1930-4257-9933-56F112A5005E}"/>
  </bookViews>
  <sheets>
    <sheet name="Avanço físico" sheetId="11" r:id="rId1"/>
    <sheet name="Orçamento delhado" sheetId="4" r:id="rId2"/>
    <sheet name="Orçamento delhado BRL" sheetId="3" state="hidden" r:id="rId3"/>
    <sheet name="PEP Av. Fin." sheetId="1" r:id="rId4"/>
    <sheet name="POA Ano 2" sheetId="8" state="hidden" r:id="rId5"/>
    <sheet name="POA Ano 3" sheetId="9" state="hidden" r:id="rId6"/>
    <sheet name="POA Ano 4" sheetId="5" state="hidden" r:id="rId7"/>
    <sheet name="POA Ano 5" sheetId="10" state="hidden" r:id="rId8"/>
    <sheet name="POA Ano 1" sheetId="14" r:id="rId9"/>
    <sheet name="Plano de Aquisções 18 meses" sheetId="13" r:id="rId10"/>
    <sheet name="Curva S" sheetId="6" r:id="rId11"/>
    <sheet name="Orçamento Global (POD)" sheetId="2" r:id="rId12"/>
  </sheets>
  <externalReferences>
    <externalReference r:id="rId13"/>
    <externalReference r:id="rId14"/>
  </externalReferences>
  <definedNames>
    <definedName name="_ftn1" localSheetId="0">'Avanço físico'!#REF!</definedName>
    <definedName name="_ftn2" localSheetId="0">'Avanço físico'!$A$71</definedName>
    <definedName name="_ftn3" localSheetId="0">'Avanço físico'!#REF!</definedName>
    <definedName name="_ftnref1" localSheetId="0">'Avanço físico'!#REF!</definedName>
    <definedName name="_ftnref2" localSheetId="0">'Avanço físico'!#REF!</definedName>
    <definedName name="_ftnref3" localSheetId="0">'Avanço físico'!#REF!</definedName>
    <definedName name="_Hlk494195873" localSheetId="0">'Avanço físico'!$A$23</definedName>
    <definedName name="_Hlk494834139" localSheetId="0">'Avanço físico'!$A$47</definedName>
    <definedName name="_Hlk494834275" localSheetId="0">'Avanço físico'!$A$2</definedName>
    <definedName name="_Hlk495390629" localSheetId="0">'Avanço físico'!#REF!</definedName>
    <definedName name="Cronogr_2" localSheetId="10">'[1]2_Índice'!#REF!</definedName>
    <definedName name="Cronogr_2" localSheetId="1">'[1]2_Índice'!#REF!</definedName>
    <definedName name="Cronogr_2" localSheetId="4">'[1]2_Índice'!#REF!</definedName>
    <definedName name="Cronogr_2" localSheetId="5">'[1]2_Índice'!#REF!</definedName>
    <definedName name="Cronogr_2" localSheetId="6">'[1]2_Índice'!#REF!</definedName>
    <definedName name="Cronogr_2" localSheetId="7">'[1]2_Índice'!#REF!</definedName>
    <definedName name="Cronogr_2">'[1]2_Índice'!#REF!</definedName>
    <definedName name="_xlnm.Print_Area" localSheetId="4">'POA Ano 2'!$A$1:$AH$124</definedName>
    <definedName name="_xlnm.Print_Area" localSheetId="5">'POA Ano 3'!$A$1:$AH$124</definedName>
    <definedName name="_xlnm.Print_Area" localSheetId="6">'POA Ano 4'!$A$1:$AH$124</definedName>
    <definedName name="_xlnm.Print_Area" localSheetId="7">'POA Ano 5'!$A$1:$AH$124</definedName>
    <definedName name="Trimestres" localSheetId="10">#REF!</definedName>
    <definedName name="Trimestres" localSheetId="1">#REF!</definedName>
    <definedName name="Trimestres" localSheetId="4">#REF!</definedName>
    <definedName name="Trimestres" localSheetId="5">#REF!</definedName>
    <definedName name="Trimestres" localSheetId="6">#REF!</definedName>
    <definedName name="Trimestres" localSheetId="7">#REF!</definedName>
    <definedName name="Trimestres">#REF!</definedName>
  </definedNames>
  <calcPr calcId="171027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86" i="13" l="1"/>
  <c r="H184" i="13"/>
  <c r="AJ265" i="14" l="1"/>
  <c r="AK265" i="14"/>
  <c r="AL265" i="14"/>
  <c r="AI265" i="14"/>
  <c r="AJ264" i="14"/>
  <c r="AK264" i="14"/>
  <c r="AI264" i="14"/>
  <c r="AJ263" i="14"/>
  <c r="AK263" i="14"/>
  <c r="AI263" i="14"/>
  <c r="AJ262" i="14"/>
  <c r="AK262" i="14"/>
  <c r="AI262" i="14"/>
  <c r="AJ261" i="14"/>
  <c r="AK261" i="14"/>
  <c r="AI261" i="14"/>
  <c r="AJ260" i="14"/>
  <c r="AK260" i="14"/>
  <c r="AL260" i="14"/>
  <c r="AI260" i="14"/>
  <c r="AJ259" i="14"/>
  <c r="AK259" i="14"/>
  <c r="AI259" i="14"/>
  <c r="AJ257" i="14"/>
  <c r="AK257" i="14"/>
  <c r="AL257" i="14"/>
  <c r="AI257" i="14"/>
  <c r="AJ255" i="14"/>
  <c r="AK255" i="14"/>
  <c r="AL255" i="14"/>
  <c r="AI255" i="14"/>
  <c r="AJ253" i="14"/>
  <c r="AK253" i="14"/>
  <c r="AL253" i="14"/>
  <c r="AI253" i="14"/>
  <c r="AJ249" i="14"/>
  <c r="AK249" i="14"/>
  <c r="AL249" i="14"/>
  <c r="AI249" i="14"/>
  <c r="AJ248" i="14"/>
  <c r="AK248" i="14"/>
  <c r="AL248" i="14"/>
  <c r="AI248" i="14"/>
  <c r="AJ246" i="14"/>
  <c r="AK246" i="14"/>
  <c r="AL246" i="14"/>
  <c r="AI246" i="14"/>
  <c r="AJ243" i="14"/>
  <c r="AK243" i="14"/>
  <c r="AL243" i="14"/>
  <c r="AI243" i="14"/>
  <c r="AI241" i="14"/>
  <c r="AJ241" i="14"/>
  <c r="AK241" i="14"/>
  <c r="AL241" i="14"/>
  <c r="AJ238" i="14"/>
  <c r="AK238" i="14"/>
  <c r="AL238" i="14"/>
  <c r="AI238" i="14"/>
  <c r="AJ233" i="14"/>
  <c r="AK233" i="14"/>
  <c r="AL233" i="14"/>
  <c r="AI233" i="14"/>
  <c r="AI232" i="14"/>
  <c r="AJ230" i="14"/>
  <c r="AK230" i="14"/>
  <c r="AL230" i="14"/>
  <c r="AI230" i="14"/>
  <c r="AJ228" i="14"/>
  <c r="AK228" i="14"/>
  <c r="AL228" i="14"/>
  <c r="AI228" i="14"/>
  <c r="AJ225" i="14"/>
  <c r="AK225" i="14"/>
  <c r="AL225" i="14"/>
  <c r="AI225" i="14"/>
  <c r="AJ219" i="14"/>
  <c r="AK219" i="14"/>
  <c r="AL219" i="14"/>
  <c r="AI219" i="14"/>
  <c r="AI218" i="14"/>
  <c r="AL218" i="14"/>
  <c r="AJ218" i="14"/>
  <c r="AK218" i="14"/>
  <c r="AJ205" i="14"/>
  <c r="AK205" i="14"/>
  <c r="AL205" i="14"/>
  <c r="AI205" i="14"/>
  <c r="AJ204" i="14"/>
  <c r="AK204" i="14"/>
  <c r="AL204" i="14"/>
  <c r="AI204" i="14"/>
  <c r="AJ201" i="14"/>
  <c r="AK201" i="14"/>
  <c r="AL201" i="14"/>
  <c r="AI201" i="14"/>
  <c r="AJ199" i="14"/>
  <c r="AK199" i="14"/>
  <c r="AL199" i="14"/>
  <c r="AI199" i="14"/>
  <c r="AJ196" i="14"/>
  <c r="AK196" i="14"/>
  <c r="AL196" i="14"/>
  <c r="AI196" i="14"/>
  <c r="AJ191" i="14"/>
  <c r="AK191" i="14"/>
  <c r="AL191" i="14"/>
  <c r="AI191" i="14"/>
  <c r="AJ190" i="14"/>
  <c r="AK190" i="14"/>
  <c r="AL190" i="14"/>
  <c r="AI190" i="14"/>
  <c r="AJ188" i="14"/>
  <c r="AK188" i="14"/>
  <c r="AL188" i="14"/>
  <c r="AI188" i="14"/>
  <c r="AJ186" i="14"/>
  <c r="AK186" i="14"/>
  <c r="AL186" i="14"/>
  <c r="AI186" i="14"/>
  <c r="AJ184" i="14"/>
  <c r="AK184" i="14"/>
  <c r="AL184" i="14"/>
  <c r="AI184" i="14"/>
  <c r="AJ177" i="14"/>
  <c r="AK177" i="14"/>
  <c r="AL177" i="14"/>
  <c r="AI177" i="14"/>
  <c r="AJ176" i="14"/>
  <c r="AK176" i="14"/>
  <c r="AL176" i="14"/>
  <c r="AI176" i="14"/>
  <c r="AJ175" i="14"/>
  <c r="AK175" i="14"/>
  <c r="AL175" i="14"/>
  <c r="AI175" i="14"/>
  <c r="AJ173" i="14"/>
  <c r="AK173" i="14"/>
  <c r="AI173" i="14"/>
  <c r="AJ171" i="14"/>
  <c r="AK171" i="14"/>
  <c r="AL171" i="14"/>
  <c r="AI171" i="14"/>
  <c r="AI169" i="14"/>
  <c r="AJ169" i="14"/>
  <c r="AK169" i="14"/>
  <c r="AL169" i="14"/>
  <c r="AJ167" i="14"/>
  <c r="AK167" i="14"/>
  <c r="AL167" i="14"/>
  <c r="AI167" i="14"/>
  <c r="AJ166" i="14"/>
  <c r="AK166" i="14"/>
  <c r="AL166" i="14"/>
  <c r="AI166" i="14"/>
  <c r="AJ163" i="14"/>
  <c r="AK163" i="14"/>
  <c r="AL163" i="14"/>
  <c r="AI163" i="14"/>
  <c r="AJ158" i="14"/>
  <c r="AK158" i="14"/>
  <c r="AL158" i="14"/>
  <c r="AI158" i="14"/>
  <c r="AJ153" i="14"/>
  <c r="AK153" i="14"/>
  <c r="AL153" i="14"/>
  <c r="AI153" i="14"/>
  <c r="AJ148" i="14"/>
  <c r="AK148" i="14"/>
  <c r="AL148" i="14"/>
  <c r="AI148" i="14"/>
  <c r="AJ147" i="14"/>
  <c r="AK147" i="14"/>
  <c r="AL147" i="14"/>
  <c r="AI147" i="14"/>
  <c r="AJ144" i="14"/>
  <c r="AK144" i="14"/>
  <c r="AL144" i="14"/>
  <c r="AI144" i="14"/>
  <c r="AJ135" i="14"/>
  <c r="AK135" i="14"/>
  <c r="AL135" i="14"/>
  <c r="AI135" i="14"/>
  <c r="AJ134" i="14"/>
  <c r="AK134" i="14"/>
  <c r="AL134" i="14"/>
  <c r="AI134" i="14"/>
  <c r="AJ132" i="14"/>
  <c r="AK132" i="14"/>
  <c r="AL132" i="14"/>
  <c r="AI132" i="14"/>
  <c r="AJ123" i="14"/>
  <c r="AK123" i="14"/>
  <c r="AL123" i="14"/>
  <c r="AI123" i="14"/>
  <c r="AI118" i="14"/>
  <c r="AJ118" i="14"/>
  <c r="AK118" i="14"/>
  <c r="AL118" i="14"/>
  <c r="AJ117" i="14"/>
  <c r="AK117" i="14"/>
  <c r="AL117" i="14"/>
  <c r="AI117" i="14"/>
  <c r="AJ104" i="14"/>
  <c r="AK104" i="14"/>
  <c r="AL104" i="14"/>
  <c r="AI104" i="14"/>
  <c r="AJ93" i="14"/>
  <c r="AK93" i="14"/>
  <c r="AL93" i="14"/>
  <c r="AI93" i="14"/>
  <c r="AJ88" i="14"/>
  <c r="AK88" i="14"/>
  <c r="AL88" i="14"/>
  <c r="AI88" i="14"/>
  <c r="AL86" i="14"/>
  <c r="AK86" i="14"/>
  <c r="AJ86" i="14"/>
  <c r="AI86" i="14"/>
  <c r="AJ85" i="14"/>
  <c r="AK85" i="14"/>
  <c r="AL85" i="14"/>
  <c r="AI85" i="14"/>
  <c r="AJ81" i="14"/>
  <c r="AK81" i="14"/>
  <c r="AL81" i="14"/>
  <c r="AI81" i="14"/>
  <c r="AJ74" i="14"/>
  <c r="AK74" i="14"/>
  <c r="AL74" i="14"/>
  <c r="AI74" i="14"/>
  <c r="AI8" i="14"/>
  <c r="B263" i="14"/>
  <c r="B261" i="14"/>
  <c r="A262" i="14"/>
  <c r="A260" i="14"/>
  <c r="A259" i="14"/>
  <c r="B257" i="14"/>
  <c r="B255" i="14"/>
  <c r="B253" i="14"/>
  <c r="B249" i="14"/>
  <c r="B246" i="14"/>
  <c r="B243" i="14"/>
  <c r="B241" i="14"/>
  <c r="B238" i="14"/>
  <c r="B233" i="14"/>
  <c r="B230" i="14"/>
  <c r="B228" i="14"/>
  <c r="B225" i="14"/>
  <c r="B219" i="14"/>
  <c r="B217" i="14"/>
  <c r="B213" i="14"/>
  <c r="B214" i="14"/>
  <c r="B215" i="14"/>
  <c r="B216" i="14"/>
  <c r="B212" i="14"/>
  <c r="B205" i="14"/>
  <c r="B201" i="14"/>
  <c r="B199" i="14"/>
  <c r="B196" i="14"/>
  <c r="B191" i="14"/>
  <c r="B188" i="14"/>
  <c r="B186" i="14"/>
  <c r="B184" i="14"/>
  <c r="B177" i="14"/>
  <c r="B173" i="14"/>
  <c r="B171" i="14"/>
  <c r="B169" i="14"/>
  <c r="B167" i="14"/>
  <c r="B163" i="14"/>
  <c r="B158" i="14"/>
  <c r="B153" i="14"/>
  <c r="B148" i="14"/>
  <c r="B144" i="14"/>
  <c r="B135" i="14"/>
  <c r="B132" i="14"/>
  <c r="B123" i="14"/>
  <c r="B118" i="14"/>
  <c r="B104" i="14"/>
  <c r="B93" i="14"/>
  <c r="B88" i="14"/>
  <c r="B86" i="14"/>
  <c r="B81" i="14"/>
  <c r="B74" i="14"/>
  <c r="B68" i="14"/>
  <c r="B62" i="14"/>
  <c r="B60" i="14"/>
  <c r="B57" i="14"/>
  <c r="B52" i="14"/>
  <c r="B50" i="14"/>
  <c r="B48" i="14"/>
  <c r="B45" i="14"/>
  <c r="B42" i="14"/>
  <c r="B35" i="14"/>
  <c r="B31" i="14"/>
  <c r="B28" i="14"/>
  <c r="B24" i="14"/>
  <c r="B21" i="14"/>
  <c r="B17" i="14"/>
  <c r="B11" i="14"/>
  <c r="B9" i="14"/>
  <c r="B6" i="14"/>
  <c r="AI4" i="14" l="1"/>
  <c r="AJ4" i="14"/>
  <c r="AK4" i="14"/>
  <c r="AL4" i="14"/>
  <c r="AI5" i="14"/>
  <c r="AJ5" i="14"/>
  <c r="AK5" i="14"/>
  <c r="AL5" i="14"/>
  <c r="E7" i="14"/>
  <c r="F7" i="14"/>
  <c r="U7" i="14"/>
  <c r="E8" i="14"/>
  <c r="F8" i="14" s="1"/>
  <c r="AI9" i="14"/>
  <c r="AJ9" i="14"/>
  <c r="AK9" i="14"/>
  <c r="AL9" i="14"/>
  <c r="E10" i="14"/>
  <c r="F10" i="14" s="1"/>
  <c r="F9" i="14" s="1"/>
  <c r="AI10" i="14"/>
  <c r="AJ10" i="14"/>
  <c r="AK10" i="14"/>
  <c r="AI11" i="14"/>
  <c r="AJ11" i="14"/>
  <c r="AK11" i="14"/>
  <c r="AL11" i="14"/>
  <c r="E12" i="14"/>
  <c r="F12" i="14"/>
  <c r="AI12" i="14"/>
  <c r="AK12" i="14" s="1"/>
  <c r="AJ12" i="14"/>
  <c r="E13" i="14"/>
  <c r="F13" i="14"/>
  <c r="AI13" i="14"/>
  <c r="AJ13" i="14"/>
  <c r="AK13" i="14"/>
  <c r="E14" i="14"/>
  <c r="F14" i="14" s="1"/>
  <c r="AI14" i="14"/>
  <c r="AJ14" i="14"/>
  <c r="AK14" i="14"/>
  <c r="E15" i="14"/>
  <c r="F15" i="14"/>
  <c r="AI15" i="14"/>
  <c r="AK15" i="14" s="1"/>
  <c r="AJ15" i="14"/>
  <c r="E16" i="14"/>
  <c r="F16" i="14"/>
  <c r="AI16" i="14"/>
  <c r="AK16" i="14" s="1"/>
  <c r="AJ16" i="14"/>
  <c r="AI17" i="14"/>
  <c r="AJ17" i="14"/>
  <c r="AK17" i="14"/>
  <c r="AL17" i="14"/>
  <c r="E18" i="14"/>
  <c r="F18" i="14" s="1"/>
  <c r="F17" i="14" s="1"/>
  <c r="AI18" i="14"/>
  <c r="AJ18" i="14"/>
  <c r="AK18" i="14"/>
  <c r="E19" i="14"/>
  <c r="F19" i="14"/>
  <c r="AI19" i="14"/>
  <c r="AK19" i="14" s="1"/>
  <c r="AJ19" i="14"/>
  <c r="E20" i="14"/>
  <c r="F20" i="14"/>
  <c r="AI20" i="14"/>
  <c r="AK20" i="14" s="1"/>
  <c r="AJ20" i="14"/>
  <c r="AI21" i="14"/>
  <c r="AJ21" i="14"/>
  <c r="AK21" i="14"/>
  <c r="AL21" i="14"/>
  <c r="E22" i="14"/>
  <c r="F22" i="14" s="1"/>
  <c r="F21" i="14" s="1"/>
  <c r="AI22" i="14"/>
  <c r="AJ22" i="14"/>
  <c r="AK22" i="14"/>
  <c r="E23" i="14"/>
  <c r="F23" i="14"/>
  <c r="AI23" i="14"/>
  <c r="AK23" i="14" s="1"/>
  <c r="AJ23" i="14"/>
  <c r="AI24" i="14"/>
  <c r="AJ24" i="14"/>
  <c r="AK24" i="14"/>
  <c r="AL24" i="14"/>
  <c r="E25" i="14"/>
  <c r="F25" i="14"/>
  <c r="AI25" i="14"/>
  <c r="AJ25" i="14"/>
  <c r="AK25" i="14"/>
  <c r="E26" i="14"/>
  <c r="F26" i="14" s="1"/>
  <c r="AI26" i="14"/>
  <c r="AJ26" i="14"/>
  <c r="AK26" i="14"/>
  <c r="E27" i="14"/>
  <c r="F27" i="14"/>
  <c r="AI27" i="14"/>
  <c r="AK27" i="14" s="1"/>
  <c r="AJ27" i="14"/>
  <c r="AI28" i="14"/>
  <c r="AJ28" i="14"/>
  <c r="AK28" i="14"/>
  <c r="AL28" i="14"/>
  <c r="E29" i="14"/>
  <c r="F29" i="14"/>
  <c r="F28" i="14" s="1"/>
  <c r="AI29" i="14"/>
  <c r="AJ29" i="14"/>
  <c r="AK29" i="14"/>
  <c r="AI30" i="14"/>
  <c r="AJ30" i="14"/>
  <c r="AK30" i="14"/>
  <c r="AL30" i="14"/>
  <c r="AI31" i="14"/>
  <c r="AJ31" i="14"/>
  <c r="AK31" i="14"/>
  <c r="AL31" i="14"/>
  <c r="E32" i="14"/>
  <c r="F32" i="14"/>
  <c r="AI32" i="14"/>
  <c r="AK32" i="14" s="1"/>
  <c r="AJ32" i="14"/>
  <c r="E33" i="14"/>
  <c r="F33" i="14"/>
  <c r="F34" i="14"/>
  <c r="AI35" i="14"/>
  <c r="AJ35" i="14"/>
  <c r="AK35" i="14"/>
  <c r="AL35" i="14"/>
  <c r="E36" i="14"/>
  <c r="F36" i="14"/>
  <c r="AI36" i="14"/>
  <c r="AK36" i="14" s="1"/>
  <c r="AJ36" i="14"/>
  <c r="E37" i="14"/>
  <c r="F37" i="14"/>
  <c r="AI37" i="14"/>
  <c r="AK37" i="14" s="1"/>
  <c r="AJ37" i="14"/>
  <c r="E38" i="14"/>
  <c r="F38" i="14"/>
  <c r="F39" i="14"/>
  <c r="E40" i="14"/>
  <c r="F40" i="14"/>
  <c r="E41" i="14"/>
  <c r="F41" i="14" s="1"/>
  <c r="AI42" i="14"/>
  <c r="AJ42" i="14"/>
  <c r="AK42" i="14"/>
  <c r="AL42" i="14"/>
  <c r="E43" i="14"/>
  <c r="F43" i="14"/>
  <c r="AI43" i="14"/>
  <c r="AK43" i="14" s="1"/>
  <c r="AJ43" i="14"/>
  <c r="E44" i="14"/>
  <c r="F44" i="14"/>
  <c r="AI44" i="14"/>
  <c r="AJ44" i="14"/>
  <c r="AK44" i="14"/>
  <c r="AI45" i="14"/>
  <c r="AJ45" i="14"/>
  <c r="AK45" i="14"/>
  <c r="AL45" i="14"/>
  <c r="E46" i="14"/>
  <c r="F46" i="14" s="1"/>
  <c r="AI46" i="14"/>
  <c r="AJ46" i="14"/>
  <c r="AK46" i="14"/>
  <c r="AI47" i="14"/>
  <c r="AJ47" i="14"/>
  <c r="AK47" i="14"/>
  <c r="AL47" i="14"/>
  <c r="AI48" i="14"/>
  <c r="AJ48" i="14"/>
  <c r="AK48" i="14"/>
  <c r="AL48" i="14"/>
  <c r="E49" i="14"/>
  <c r="F49" i="14"/>
  <c r="AI49" i="14"/>
  <c r="AK49" i="14" s="1"/>
  <c r="AJ49" i="14"/>
  <c r="AI50" i="14"/>
  <c r="AJ50" i="14"/>
  <c r="AK50" i="14"/>
  <c r="AL50" i="14"/>
  <c r="E51" i="14"/>
  <c r="F51" i="14"/>
  <c r="AI51" i="14"/>
  <c r="AJ51" i="14"/>
  <c r="AK51" i="14"/>
  <c r="AI52" i="14"/>
  <c r="AJ52" i="14"/>
  <c r="AK52" i="14"/>
  <c r="AL52" i="14"/>
  <c r="F53" i="14"/>
  <c r="AI53" i="14"/>
  <c r="AJ53" i="14"/>
  <c r="AK53" i="14"/>
  <c r="E54" i="14"/>
  <c r="F54" i="14" s="1"/>
  <c r="AI54" i="14"/>
  <c r="AJ54" i="14"/>
  <c r="AK54" i="14"/>
  <c r="E55" i="14"/>
  <c r="F55" i="14"/>
  <c r="AI55" i="14"/>
  <c r="AK55" i="14" s="1"/>
  <c r="AJ55" i="14"/>
  <c r="AI56" i="14"/>
  <c r="AJ56" i="14"/>
  <c r="AK56" i="14"/>
  <c r="AL56" i="14"/>
  <c r="AI57" i="14"/>
  <c r="AJ57" i="14"/>
  <c r="AK57" i="14"/>
  <c r="AL57" i="14"/>
  <c r="F58" i="14"/>
  <c r="F59" i="14"/>
  <c r="AI60" i="14"/>
  <c r="AJ60" i="14"/>
  <c r="AK60" i="14"/>
  <c r="AL60" i="14"/>
  <c r="E61" i="14"/>
  <c r="F61" i="14"/>
  <c r="AI62" i="14"/>
  <c r="AJ62" i="14"/>
  <c r="AK62" i="14"/>
  <c r="AL62" i="14"/>
  <c r="E63" i="14"/>
  <c r="F63" i="14"/>
  <c r="E64" i="14"/>
  <c r="F64" i="14"/>
  <c r="E65" i="14"/>
  <c r="F65" i="14"/>
  <c r="AI66" i="14"/>
  <c r="AJ66" i="14"/>
  <c r="AK66" i="14"/>
  <c r="AL66" i="14"/>
  <c r="AI67" i="14"/>
  <c r="AJ67" i="14"/>
  <c r="AK67" i="14"/>
  <c r="AL67" i="14"/>
  <c r="AI68" i="14"/>
  <c r="AJ68" i="14"/>
  <c r="AK68" i="14"/>
  <c r="AL68" i="14"/>
  <c r="E69" i="14"/>
  <c r="E70" i="14"/>
  <c r="E71" i="14"/>
  <c r="E72" i="14"/>
  <c r="E73" i="14"/>
  <c r="E75" i="14"/>
  <c r="E76" i="14"/>
  <c r="E77" i="14"/>
  <c r="E78" i="14"/>
  <c r="E79" i="14"/>
  <c r="E80" i="14"/>
  <c r="E82" i="14"/>
  <c r="E83" i="14"/>
  <c r="E84" i="14"/>
  <c r="E87" i="14"/>
  <c r="E89" i="14"/>
  <c r="E90" i="14"/>
  <c r="E91" i="14"/>
  <c r="E92" i="14"/>
  <c r="E94" i="14"/>
  <c r="E95" i="14"/>
  <c r="E96" i="14"/>
  <c r="E97" i="14"/>
  <c r="E98" i="14"/>
  <c r="E99" i="14"/>
  <c r="E100" i="14"/>
  <c r="E101" i="14"/>
  <c r="E102" i="14"/>
  <c r="E103" i="14"/>
  <c r="E105" i="14"/>
  <c r="E106" i="14"/>
  <c r="E107" i="14"/>
  <c r="E108" i="14"/>
  <c r="E109" i="14"/>
  <c r="E110" i="14"/>
  <c r="E111" i="14"/>
  <c r="E112" i="14"/>
  <c r="E113" i="14"/>
  <c r="E114" i="14"/>
  <c r="E115" i="14"/>
  <c r="E116" i="14"/>
  <c r="E119" i="14"/>
  <c r="E120" i="14"/>
  <c r="E121" i="14"/>
  <c r="E122" i="14"/>
  <c r="E124" i="14"/>
  <c r="E125" i="14"/>
  <c r="E126" i="14"/>
  <c r="E127" i="14"/>
  <c r="E128" i="14"/>
  <c r="E129" i="14"/>
  <c r="E130" i="14"/>
  <c r="E131" i="14"/>
  <c r="E133" i="14"/>
  <c r="E136" i="14"/>
  <c r="E137" i="14"/>
  <c r="E138" i="14"/>
  <c r="E139" i="14"/>
  <c r="E140" i="14"/>
  <c r="E141" i="14"/>
  <c r="E142" i="14"/>
  <c r="E143" i="14"/>
  <c r="E145" i="14"/>
  <c r="E146" i="14"/>
  <c r="E149" i="14"/>
  <c r="E150" i="14"/>
  <c r="E151" i="14"/>
  <c r="E152" i="14"/>
  <c r="E154" i="14"/>
  <c r="E155" i="14"/>
  <c r="E156" i="14"/>
  <c r="E157" i="14"/>
  <c r="E159" i="14"/>
  <c r="E160" i="14"/>
  <c r="E161" i="14"/>
  <c r="E162" i="14"/>
  <c r="E164" i="14"/>
  <c r="E165" i="14"/>
  <c r="E168" i="14"/>
  <c r="E170" i="14"/>
  <c r="E172" i="14"/>
  <c r="E174" i="14"/>
  <c r="E185" i="14"/>
  <c r="E187" i="14"/>
  <c r="F24" i="14" l="1"/>
  <c r="AB8" i="14"/>
  <c r="V8" i="14"/>
  <c r="AD8" i="14"/>
  <c r="X8" i="14"/>
  <c r="F6" i="14"/>
  <c r="Z8" i="14"/>
  <c r="F11" i="14"/>
  <c r="AJ8" i="14" l="1"/>
  <c r="AK8" i="14" s="1"/>
  <c r="AL8" i="14" s="1"/>
  <c r="F5" i="14"/>
  <c r="G22" i="2" l="1"/>
  <c r="F22" i="2"/>
  <c r="E22" i="2"/>
  <c r="D22" i="2"/>
  <c r="C22" i="2"/>
  <c r="G21" i="2"/>
  <c r="G23" i="2" s="1"/>
  <c r="F21" i="2"/>
  <c r="F23" i="2" s="1"/>
  <c r="E21" i="2"/>
  <c r="E23" i="2" s="1"/>
  <c r="D21" i="2"/>
  <c r="C21" i="2"/>
  <c r="H21" i="2" l="1"/>
  <c r="D23" i="2"/>
  <c r="H22" i="2"/>
  <c r="C23" i="2"/>
  <c r="H23" i="2" l="1"/>
  <c r="Z82" i="1"/>
  <c r="AA82" i="1"/>
  <c r="X82" i="1"/>
  <c r="V82" i="1"/>
  <c r="W82" i="1"/>
  <c r="T82" i="1"/>
  <c r="T77" i="1" s="1"/>
  <c r="U77" i="1"/>
  <c r="V77" i="1"/>
  <c r="Z77" i="1"/>
  <c r="Y77" i="1"/>
  <c r="X77" i="1"/>
  <c r="R77" i="1"/>
  <c r="Q77" i="1"/>
  <c r="P77" i="1"/>
  <c r="N77" i="1"/>
  <c r="M77" i="1"/>
  <c r="L77" i="1"/>
  <c r="J77" i="1"/>
  <c r="H82" i="1"/>
  <c r="I77" i="1"/>
  <c r="H77" i="1"/>
  <c r="E24" i="2" l="1"/>
  <c r="F24" i="2"/>
  <c r="G24" i="2"/>
  <c r="C24" i="2"/>
  <c r="H24" i="2" s="1"/>
  <c r="D24" i="2"/>
  <c r="E77" i="1"/>
  <c r="G23" i="4" l="1"/>
  <c r="O81" i="1"/>
  <c r="O82" i="1"/>
  <c r="K81" i="1"/>
  <c r="K82" i="1"/>
  <c r="X53" i="1" l="1"/>
  <c r="Q53" i="1"/>
  <c r="L53" i="1"/>
  <c r="H53" i="1"/>
  <c r="N53" i="1"/>
  <c r="J53" i="1"/>
  <c r="Z53" i="1"/>
  <c r="Y53" i="1"/>
  <c r="V53" i="1"/>
  <c r="U53" i="1"/>
  <c r="T53" i="1"/>
  <c r="R53" i="1"/>
  <c r="P53" i="1"/>
  <c r="M53" i="1"/>
  <c r="I53" i="1"/>
  <c r="C27" i="3"/>
  <c r="Q82" i="1"/>
  <c r="P82" i="1"/>
  <c r="L82" i="1"/>
  <c r="M82" i="1"/>
  <c r="I82" i="1"/>
  <c r="J82" i="1" s="1"/>
  <c r="N82" i="1" l="1"/>
  <c r="R82" i="1"/>
  <c r="A89" i="1"/>
  <c r="A88" i="1"/>
  <c r="A25" i="4"/>
  <c r="A59" i="1" s="1"/>
  <c r="A190" i="14" s="1"/>
  <c r="A26" i="4"/>
  <c r="A64" i="1" s="1"/>
  <c r="A204" i="14" s="1"/>
  <c r="A27" i="4"/>
  <c r="A72" i="1" s="1"/>
  <c r="A218" i="14" s="1"/>
  <c r="A28" i="4"/>
  <c r="A77" i="1" s="1"/>
  <c r="A232" i="14" s="1"/>
  <c r="A29" i="4"/>
  <c r="A83" i="1" s="1"/>
  <c r="A248" i="14" s="1"/>
  <c r="A24" i="4"/>
  <c r="A54" i="1" s="1"/>
  <c r="A176" i="14" s="1"/>
  <c r="A23" i="4"/>
  <c r="A53" i="1" s="1"/>
  <c r="A175" i="14" s="1"/>
  <c r="A22" i="4"/>
  <c r="A48" i="1" s="1"/>
  <c r="A166" i="14" s="1"/>
  <c r="A18" i="4"/>
  <c r="A31" i="1" s="1"/>
  <c r="A85" i="14" s="1"/>
  <c r="A19" i="4"/>
  <c r="A36" i="1" s="1"/>
  <c r="A117" i="14" s="1"/>
  <c r="A20" i="4"/>
  <c r="A40" i="1" s="1"/>
  <c r="A134" i="14" s="1"/>
  <c r="A21" i="4"/>
  <c r="A43" i="1" s="1"/>
  <c r="A147" i="14" s="1"/>
  <c r="A17" i="4"/>
  <c r="A27" i="1" s="1"/>
  <c r="A67" i="14" s="1"/>
  <c r="A16" i="4"/>
  <c r="A26" i="1" s="1"/>
  <c r="A66" i="14" s="1"/>
  <c r="A13" i="4"/>
  <c r="A13" i="1" s="1"/>
  <c r="A30" i="14" s="1"/>
  <c r="A14" i="4"/>
  <c r="A18" i="1" s="1"/>
  <c r="A47" i="14" s="1"/>
  <c r="A15" i="4"/>
  <c r="A22" i="1" s="1"/>
  <c r="A56" i="14" s="1"/>
  <c r="A12" i="4"/>
  <c r="A5" i="1" s="1"/>
  <c r="A5" i="14" s="1"/>
  <c r="A11" i="4"/>
  <c r="A4" i="1" s="1"/>
  <c r="A4" i="14" s="1"/>
  <c r="C14" i="4" l="1"/>
  <c r="B15" i="4"/>
  <c r="F22" i="3"/>
  <c r="E22" i="3"/>
  <c r="D22" i="3"/>
  <c r="C22" i="3"/>
  <c r="B22" i="3"/>
  <c r="C15" i="3"/>
  <c r="D15" i="3"/>
  <c r="E15" i="3"/>
  <c r="F15" i="3"/>
  <c r="B15" i="3"/>
  <c r="C10" i="3"/>
  <c r="D10" i="3"/>
  <c r="E10" i="3"/>
  <c r="F10" i="3"/>
  <c r="B10" i="3"/>
  <c r="F7" i="3"/>
  <c r="F54" i="1"/>
  <c r="Z83" i="1"/>
  <c r="Y83" i="1"/>
  <c r="X83" i="1"/>
  <c r="V83" i="1"/>
  <c r="U83" i="1"/>
  <c r="T83" i="1"/>
  <c r="Z72" i="1"/>
  <c r="Y72" i="1"/>
  <c r="X72" i="1"/>
  <c r="Z64" i="1"/>
  <c r="Y64" i="1"/>
  <c r="X64" i="1"/>
  <c r="Z59" i="1"/>
  <c r="Y59" i="1"/>
  <c r="X59" i="1"/>
  <c r="V59" i="1"/>
  <c r="U59" i="1"/>
  <c r="T59" i="1"/>
  <c r="Z54" i="1"/>
  <c r="X54" i="1"/>
  <c r="V54" i="1"/>
  <c r="T54" i="1"/>
  <c r="Z43" i="1"/>
  <c r="Y43" i="1"/>
  <c r="X43" i="1"/>
  <c r="V43" i="1"/>
  <c r="U43" i="1"/>
  <c r="T43" i="1"/>
  <c r="Z36" i="1"/>
  <c r="Y36" i="1"/>
  <c r="X36" i="1"/>
  <c r="Z31" i="1"/>
  <c r="Y31" i="1"/>
  <c r="X31" i="1"/>
  <c r="Z27" i="1"/>
  <c r="Y27" i="1"/>
  <c r="X27" i="1"/>
  <c r="V27" i="1"/>
  <c r="U27" i="1"/>
  <c r="T27" i="1"/>
  <c r="Y22" i="1"/>
  <c r="X22" i="1"/>
  <c r="Z22" i="1" s="1"/>
  <c r="U22" i="1"/>
  <c r="T22" i="1"/>
  <c r="V22" i="1" s="1"/>
  <c r="Z5" i="1"/>
  <c r="Y5" i="1"/>
  <c r="X5" i="1"/>
  <c r="V5" i="1"/>
  <c r="U5" i="1"/>
  <c r="T5" i="1"/>
  <c r="G55" i="1"/>
  <c r="G56" i="1"/>
  <c r="G57" i="1"/>
  <c r="G58" i="1"/>
  <c r="G22" i="3" l="1"/>
  <c r="H14" i="1"/>
  <c r="H6" i="1" l="1"/>
  <c r="H182" i="13" l="1"/>
  <c r="H172" i="13"/>
  <c r="H119" i="13"/>
  <c r="H111" i="13"/>
  <c r="H99" i="13"/>
  <c r="H89" i="13"/>
  <c r="H20" i="13"/>
  <c r="G15" i="3" l="1"/>
  <c r="AK123" i="10" l="1"/>
  <c r="AJ123" i="10"/>
  <c r="AI123" i="10"/>
  <c r="AL122" i="10"/>
  <c r="AL121" i="10"/>
  <c r="AL119" i="10"/>
  <c r="AL117" i="10"/>
  <c r="AK117" i="10"/>
  <c r="AJ117" i="10"/>
  <c r="AI117" i="10"/>
  <c r="AJ116" i="10"/>
  <c r="AI116" i="10"/>
  <c r="AL115" i="10"/>
  <c r="AK115" i="10"/>
  <c r="AJ115" i="10"/>
  <c r="AI115" i="10"/>
  <c r="AL114" i="10"/>
  <c r="AK114" i="10"/>
  <c r="AJ114" i="10"/>
  <c r="AI114" i="10"/>
  <c r="AL113" i="10"/>
  <c r="AK113" i="10"/>
  <c r="AJ113" i="10"/>
  <c r="AI113" i="10"/>
  <c r="AL112" i="10"/>
  <c r="AK112" i="10"/>
  <c r="AJ112" i="10"/>
  <c r="AI112" i="10"/>
  <c r="AJ111" i="10"/>
  <c r="AI111" i="10"/>
  <c r="AL106" i="10"/>
  <c r="AL105" i="10"/>
  <c r="AK105" i="10"/>
  <c r="AJ105" i="10"/>
  <c r="AI105" i="10"/>
  <c r="AL104" i="10"/>
  <c r="AK104" i="10"/>
  <c r="AJ104" i="10"/>
  <c r="AI104" i="10"/>
  <c r="AL103" i="10"/>
  <c r="AK103" i="10"/>
  <c r="AJ103" i="10"/>
  <c r="AI103" i="10"/>
  <c r="AL102" i="10"/>
  <c r="AK102" i="10"/>
  <c r="AJ102" i="10"/>
  <c r="AI102" i="10"/>
  <c r="AJ101" i="10"/>
  <c r="AI101" i="10"/>
  <c r="AL100" i="10"/>
  <c r="AK100" i="10"/>
  <c r="AJ100" i="10"/>
  <c r="AI100" i="10"/>
  <c r="AL99" i="10"/>
  <c r="AK99" i="10"/>
  <c r="AJ99" i="10"/>
  <c r="AI99" i="10"/>
  <c r="AL98" i="10"/>
  <c r="AK98" i="10"/>
  <c r="AJ98" i="10"/>
  <c r="AI98" i="10"/>
  <c r="AL97" i="10"/>
  <c r="AK97" i="10"/>
  <c r="AJ97" i="10"/>
  <c r="AI97" i="10"/>
  <c r="AL96" i="10"/>
  <c r="AK96" i="10"/>
  <c r="AJ96" i="10"/>
  <c r="AI96" i="10"/>
  <c r="AL95" i="10"/>
  <c r="AK95" i="10"/>
  <c r="AJ95" i="10"/>
  <c r="AI95" i="10"/>
  <c r="AL94" i="10"/>
  <c r="AK94" i="10"/>
  <c r="AJ94" i="10"/>
  <c r="AI94" i="10"/>
  <c r="AJ93" i="10"/>
  <c r="AI93" i="10"/>
  <c r="AL92" i="10"/>
  <c r="AK92" i="10"/>
  <c r="AJ92" i="10"/>
  <c r="AI92" i="10"/>
  <c r="AL91" i="10"/>
  <c r="AK91" i="10"/>
  <c r="AJ91" i="10"/>
  <c r="AI91" i="10"/>
  <c r="AL90" i="10"/>
  <c r="AK90" i="10"/>
  <c r="AJ90" i="10"/>
  <c r="AI90" i="10"/>
  <c r="AL89" i="10"/>
  <c r="AK89" i="10"/>
  <c r="AJ89" i="10"/>
  <c r="AI89" i="10"/>
  <c r="AL88" i="10"/>
  <c r="AJ88" i="10"/>
  <c r="AI88" i="10"/>
  <c r="AL87" i="10"/>
  <c r="AK87" i="10"/>
  <c r="AJ87" i="10"/>
  <c r="AI87" i="10"/>
  <c r="AL86" i="10"/>
  <c r="AK86" i="10"/>
  <c r="AJ86" i="10"/>
  <c r="AI86" i="10"/>
  <c r="AL85" i="10"/>
  <c r="AK85" i="10"/>
  <c r="AJ85" i="10"/>
  <c r="AI85" i="10"/>
  <c r="AL84" i="10"/>
  <c r="AK84" i="10"/>
  <c r="AJ84" i="10"/>
  <c r="AI84" i="10"/>
  <c r="AL83" i="10"/>
  <c r="AJ83" i="10"/>
  <c r="AI83" i="10"/>
  <c r="AL77" i="10"/>
  <c r="AL76" i="10"/>
  <c r="AK76" i="10"/>
  <c r="AJ76" i="10"/>
  <c r="AI76" i="10"/>
  <c r="AL75" i="10"/>
  <c r="AK75" i="10"/>
  <c r="AJ75" i="10"/>
  <c r="AI75" i="10"/>
  <c r="AL74" i="10"/>
  <c r="AK74" i="10"/>
  <c r="AJ74" i="10"/>
  <c r="AI74" i="10"/>
  <c r="AL73" i="10"/>
  <c r="AK73" i="10"/>
  <c r="AJ73" i="10"/>
  <c r="AI73" i="10"/>
  <c r="AJ72" i="10"/>
  <c r="AI72" i="10"/>
  <c r="AL69" i="10"/>
  <c r="AL68" i="10"/>
  <c r="AK68" i="10"/>
  <c r="AJ68" i="10"/>
  <c r="AI68" i="10"/>
  <c r="AL67" i="10"/>
  <c r="AK67" i="10"/>
  <c r="AJ67" i="10"/>
  <c r="AI67" i="10"/>
  <c r="AL66" i="10"/>
  <c r="AK66" i="10"/>
  <c r="AJ66" i="10"/>
  <c r="AI66" i="10"/>
  <c r="AL65" i="10"/>
  <c r="AJ65" i="10"/>
  <c r="AI65" i="10"/>
  <c r="AL64" i="10"/>
  <c r="AK64" i="10"/>
  <c r="AJ64" i="10"/>
  <c r="AI64" i="10"/>
  <c r="AL63" i="10"/>
  <c r="AK63" i="10"/>
  <c r="AJ63" i="10"/>
  <c r="AI63" i="10"/>
  <c r="AL62" i="10"/>
  <c r="AK62" i="10"/>
  <c r="AJ62" i="10"/>
  <c r="AI62" i="10"/>
  <c r="AL61" i="10"/>
  <c r="AK61" i="10"/>
  <c r="AJ61" i="10"/>
  <c r="AI61" i="10"/>
  <c r="AJ60" i="10"/>
  <c r="AI60" i="10"/>
  <c r="AL59" i="10"/>
  <c r="AK59" i="10"/>
  <c r="AJ59" i="10"/>
  <c r="AI59" i="10"/>
  <c r="AL58" i="10"/>
  <c r="AK58" i="10"/>
  <c r="AJ58" i="10"/>
  <c r="AI58" i="10"/>
  <c r="AL57" i="10"/>
  <c r="AK57" i="10"/>
  <c r="AJ57" i="10"/>
  <c r="AI57" i="10"/>
  <c r="AJ56" i="10"/>
  <c r="AI56" i="10"/>
  <c r="AL54" i="10"/>
  <c r="AK54" i="10"/>
  <c r="AJ54" i="10"/>
  <c r="AI54" i="10"/>
  <c r="AL53" i="10"/>
  <c r="AK53" i="10"/>
  <c r="AJ53" i="10"/>
  <c r="AI53" i="10"/>
  <c r="AL52" i="10"/>
  <c r="AK52" i="10"/>
  <c r="AJ52" i="10"/>
  <c r="AI52" i="10"/>
  <c r="AK51" i="10"/>
  <c r="AJ51" i="10"/>
  <c r="AI51" i="10"/>
  <c r="E48" i="10"/>
  <c r="F48" i="10" s="1"/>
  <c r="AL41" i="10"/>
  <c r="E32" i="10"/>
  <c r="F32" i="10" s="1"/>
  <c r="AL30" i="10"/>
  <c r="E29" i="10"/>
  <c r="F29" i="10" s="1"/>
  <c r="F28" i="10" s="1"/>
  <c r="AL28" i="10"/>
  <c r="AK28" i="10"/>
  <c r="AJ28" i="10"/>
  <c r="AI28" i="10"/>
  <c r="E27" i="10"/>
  <c r="F27" i="10" s="1"/>
  <c r="E26" i="10"/>
  <c r="F26" i="10" s="1"/>
  <c r="E25" i="10"/>
  <c r="F25" i="10" s="1"/>
  <c r="AL24" i="10"/>
  <c r="AK24" i="10"/>
  <c r="AJ24" i="10"/>
  <c r="AI24" i="10"/>
  <c r="E23" i="10"/>
  <c r="F23" i="10" s="1"/>
  <c r="E22" i="10"/>
  <c r="F22" i="10" s="1"/>
  <c r="F21" i="10" s="1"/>
  <c r="AL21" i="10"/>
  <c r="AK21" i="10"/>
  <c r="AJ21" i="10"/>
  <c r="AI21" i="10"/>
  <c r="E20" i="10"/>
  <c r="F20" i="10" s="1"/>
  <c r="E19" i="10"/>
  <c r="F19" i="10" s="1"/>
  <c r="F18" i="10"/>
  <c r="E18" i="10"/>
  <c r="AL17" i="10"/>
  <c r="AK17" i="10"/>
  <c r="AJ17" i="10"/>
  <c r="AI17" i="10"/>
  <c r="E16" i="10"/>
  <c r="F16" i="10" s="1"/>
  <c r="E15" i="10"/>
  <c r="F15" i="10" s="1"/>
  <c r="E14" i="10"/>
  <c r="F14" i="10" s="1"/>
  <c r="E13" i="10"/>
  <c r="F13" i="10" s="1"/>
  <c r="E12" i="10"/>
  <c r="F12" i="10" s="1"/>
  <c r="AL11" i="10"/>
  <c r="AK11" i="10"/>
  <c r="AJ11" i="10"/>
  <c r="AI11" i="10"/>
  <c r="E10" i="10"/>
  <c r="F10" i="10" s="1"/>
  <c r="F9" i="10" s="1"/>
  <c r="AL9" i="10"/>
  <c r="AK9" i="10"/>
  <c r="AJ9" i="10"/>
  <c r="AI9" i="10"/>
  <c r="E8" i="10"/>
  <c r="F8" i="10" s="1"/>
  <c r="E7" i="10"/>
  <c r="F7" i="10" s="1"/>
  <c r="AK5" i="10"/>
  <c r="AJ5" i="10"/>
  <c r="AI5" i="10"/>
  <c r="AK123" i="9"/>
  <c r="AJ123" i="9"/>
  <c r="AI123" i="9"/>
  <c r="AL121" i="9"/>
  <c r="AL119" i="9"/>
  <c r="AL117" i="9"/>
  <c r="AK117" i="9"/>
  <c r="AJ117" i="9"/>
  <c r="AI117" i="9"/>
  <c r="AJ116" i="9"/>
  <c r="AI116" i="9"/>
  <c r="AL111" i="9"/>
  <c r="AL106" i="9"/>
  <c r="AL101" i="9"/>
  <c r="AL100" i="9"/>
  <c r="AL99" i="9"/>
  <c r="AL98" i="9"/>
  <c r="AL97" i="9"/>
  <c r="AL96" i="9"/>
  <c r="AL95" i="9"/>
  <c r="AL93" i="9"/>
  <c r="AL88" i="9"/>
  <c r="AL83" i="9"/>
  <c r="AJ83" i="9"/>
  <c r="AL77" i="9"/>
  <c r="AL72" i="9"/>
  <c r="AL71" i="9"/>
  <c r="AL70" i="9"/>
  <c r="AL69" i="9"/>
  <c r="AL68" i="9"/>
  <c r="AL67" i="9"/>
  <c r="AL66" i="9"/>
  <c r="AL65" i="9"/>
  <c r="AL60" i="9"/>
  <c r="AL56" i="9"/>
  <c r="AL54" i="9"/>
  <c r="AL53" i="9"/>
  <c r="AL52" i="9"/>
  <c r="AL51" i="9"/>
  <c r="E48" i="9"/>
  <c r="F48" i="9" s="1"/>
  <c r="AL41" i="9"/>
  <c r="E32" i="9"/>
  <c r="F32" i="9" s="1"/>
  <c r="AL30" i="9"/>
  <c r="E29" i="9"/>
  <c r="F29" i="9" s="1"/>
  <c r="F28" i="9" s="1"/>
  <c r="E27" i="9"/>
  <c r="F27" i="9" s="1"/>
  <c r="E26" i="9"/>
  <c r="F26" i="9" s="1"/>
  <c r="E25" i="9"/>
  <c r="F25" i="9" s="1"/>
  <c r="E23" i="9"/>
  <c r="F23" i="9" s="1"/>
  <c r="E22" i="9"/>
  <c r="F22" i="9" s="1"/>
  <c r="F21" i="9" s="1"/>
  <c r="E20" i="9"/>
  <c r="F20" i="9" s="1"/>
  <c r="E19" i="9"/>
  <c r="F19" i="9" s="1"/>
  <c r="F18" i="9"/>
  <c r="E18" i="9"/>
  <c r="E16" i="9"/>
  <c r="F16" i="9" s="1"/>
  <c r="E15" i="9"/>
  <c r="F15" i="9" s="1"/>
  <c r="E14" i="9"/>
  <c r="F14" i="9" s="1"/>
  <c r="E13" i="9"/>
  <c r="F13" i="9" s="1"/>
  <c r="E12" i="9"/>
  <c r="F12" i="9" s="1"/>
  <c r="E10" i="9"/>
  <c r="F10" i="9" s="1"/>
  <c r="F9" i="9" s="1"/>
  <c r="E8" i="9"/>
  <c r="F8" i="9" s="1"/>
  <c r="E7" i="9"/>
  <c r="F7" i="9" s="1"/>
  <c r="AL5" i="9"/>
  <c r="AK123" i="8"/>
  <c r="AJ123" i="8"/>
  <c r="AI123" i="8"/>
  <c r="AL121" i="8"/>
  <c r="AL119" i="8"/>
  <c r="AL116" i="8"/>
  <c r="AL111" i="8"/>
  <c r="AL106" i="8"/>
  <c r="AL101" i="8"/>
  <c r="AL100" i="8"/>
  <c r="AL99" i="8"/>
  <c r="AL98" i="8"/>
  <c r="AL97" i="8"/>
  <c r="AL96" i="8"/>
  <c r="AL95" i="8"/>
  <c r="AL93" i="8"/>
  <c r="AL88" i="8"/>
  <c r="AL83" i="8"/>
  <c r="AJ83" i="8"/>
  <c r="AL77" i="8"/>
  <c r="AL72" i="8"/>
  <c r="AL69" i="8"/>
  <c r="AL65" i="8"/>
  <c r="AL64" i="8"/>
  <c r="AL63" i="8"/>
  <c r="AL62" i="8"/>
  <c r="AL61" i="8"/>
  <c r="AL60" i="8"/>
  <c r="AL56" i="8"/>
  <c r="AL51" i="8"/>
  <c r="E48" i="8"/>
  <c r="F48" i="8" s="1"/>
  <c r="AL41" i="8"/>
  <c r="E32" i="8"/>
  <c r="F32" i="8" s="1"/>
  <c r="AL30" i="8"/>
  <c r="E29" i="8"/>
  <c r="F29" i="8" s="1"/>
  <c r="F28" i="8" s="1"/>
  <c r="F27" i="8"/>
  <c r="E27" i="8"/>
  <c r="E26" i="8"/>
  <c r="F26" i="8" s="1"/>
  <c r="E25" i="8"/>
  <c r="F25" i="8" s="1"/>
  <c r="E23" i="8"/>
  <c r="F23" i="8" s="1"/>
  <c r="E22" i="8"/>
  <c r="F22" i="8" s="1"/>
  <c r="F21" i="8" s="1"/>
  <c r="E20" i="8"/>
  <c r="F20" i="8" s="1"/>
  <c r="E19" i="8"/>
  <c r="F19" i="8" s="1"/>
  <c r="E18" i="8"/>
  <c r="F18" i="8" s="1"/>
  <c r="F17" i="8" s="1"/>
  <c r="E16" i="8"/>
  <c r="F16" i="8" s="1"/>
  <c r="E15" i="8"/>
  <c r="F15" i="8" s="1"/>
  <c r="E14" i="8"/>
  <c r="F14" i="8" s="1"/>
  <c r="E13" i="8"/>
  <c r="F13" i="8" s="1"/>
  <c r="E12" i="8"/>
  <c r="F12" i="8" s="1"/>
  <c r="E10" i="8"/>
  <c r="F10" i="8" s="1"/>
  <c r="F9" i="8" s="1"/>
  <c r="E8" i="8"/>
  <c r="F8" i="8" s="1"/>
  <c r="E7" i="8"/>
  <c r="F7" i="8" s="1"/>
  <c r="AL5" i="8"/>
  <c r="F24" i="9" l="1"/>
  <c r="F17" i="9"/>
  <c r="F11" i="9"/>
  <c r="F6" i="9"/>
  <c r="F5" i="9" s="1"/>
  <c r="F24" i="10"/>
  <c r="F17" i="10"/>
  <c r="F11" i="10"/>
  <c r="F6" i="10"/>
  <c r="F5" i="10" s="1"/>
  <c r="F11" i="8"/>
  <c r="F6" i="8"/>
  <c r="F24" i="8"/>
  <c r="AK123" i="5"/>
  <c r="AJ123" i="5"/>
  <c r="AI123" i="5"/>
  <c r="AL121" i="5"/>
  <c r="AL119" i="5"/>
  <c r="AL117" i="5"/>
  <c r="AK117" i="5"/>
  <c r="AJ117" i="5"/>
  <c r="AI117" i="5"/>
  <c r="AJ116" i="5"/>
  <c r="AI116" i="5"/>
  <c r="AL115" i="5"/>
  <c r="AK115" i="5"/>
  <c r="AJ115" i="5"/>
  <c r="AI115" i="5"/>
  <c r="AL114" i="5"/>
  <c r="AK114" i="5"/>
  <c r="AJ114" i="5"/>
  <c r="AI114" i="5"/>
  <c r="AL113" i="5"/>
  <c r="AK113" i="5"/>
  <c r="AJ113" i="5"/>
  <c r="AI113" i="5"/>
  <c r="AL112" i="5"/>
  <c r="AK112" i="5"/>
  <c r="AJ112" i="5"/>
  <c r="AI112" i="5"/>
  <c r="AJ111" i="5"/>
  <c r="AI111" i="5"/>
  <c r="AL106" i="5"/>
  <c r="AL101" i="5"/>
  <c r="AL93" i="5"/>
  <c r="AL92" i="5"/>
  <c r="AK92" i="5"/>
  <c r="AJ92" i="5"/>
  <c r="AI92" i="5"/>
  <c r="AL91" i="5"/>
  <c r="AK91" i="5"/>
  <c r="AJ91" i="5"/>
  <c r="AI91" i="5"/>
  <c r="AL90" i="5"/>
  <c r="AK90" i="5"/>
  <c r="AJ90" i="5"/>
  <c r="AI90" i="5"/>
  <c r="AL89" i="5"/>
  <c r="AK89" i="5"/>
  <c r="AJ89" i="5"/>
  <c r="AI89" i="5"/>
  <c r="AL88" i="5"/>
  <c r="AJ88" i="5"/>
  <c r="AI88" i="5"/>
  <c r="AL87" i="5"/>
  <c r="AK87" i="5"/>
  <c r="AJ87" i="5"/>
  <c r="AI87" i="5"/>
  <c r="AL86" i="5"/>
  <c r="AK86" i="5"/>
  <c r="AJ86" i="5"/>
  <c r="AI86" i="5"/>
  <c r="AL85" i="5"/>
  <c r="AK85" i="5"/>
  <c r="AJ85" i="5"/>
  <c r="AI85" i="5"/>
  <c r="AL84" i="5"/>
  <c r="AK84" i="5"/>
  <c r="AJ84" i="5"/>
  <c r="AI84" i="5"/>
  <c r="AL83" i="5"/>
  <c r="AJ83" i="5"/>
  <c r="AI83" i="5"/>
  <c r="AL77" i="5"/>
  <c r="AL76" i="5"/>
  <c r="AK76" i="5"/>
  <c r="AJ76" i="5"/>
  <c r="AI76" i="5"/>
  <c r="AL75" i="5"/>
  <c r="AK75" i="5"/>
  <c r="AJ75" i="5"/>
  <c r="AI75" i="5"/>
  <c r="AL74" i="5"/>
  <c r="AK74" i="5"/>
  <c r="AJ74" i="5"/>
  <c r="AI74" i="5"/>
  <c r="AL73" i="5"/>
  <c r="AK73" i="5"/>
  <c r="AJ73" i="5"/>
  <c r="AI73" i="5"/>
  <c r="AJ72" i="5"/>
  <c r="AI72" i="5"/>
  <c r="AL69" i="5"/>
  <c r="AL68" i="5"/>
  <c r="AL67" i="5"/>
  <c r="AL66" i="5"/>
  <c r="AL65" i="5"/>
  <c r="AL60" i="5"/>
  <c r="AL59" i="5"/>
  <c r="AK59" i="5"/>
  <c r="AJ59" i="5"/>
  <c r="AI59" i="5"/>
  <c r="AL58" i="5"/>
  <c r="AK58" i="5"/>
  <c r="AJ58" i="5"/>
  <c r="AI58" i="5"/>
  <c r="AL57" i="5"/>
  <c r="AK57" i="5"/>
  <c r="AJ57" i="5"/>
  <c r="AI57" i="5"/>
  <c r="AJ56" i="5"/>
  <c r="AI56" i="5"/>
  <c r="AL55" i="5"/>
  <c r="AL54" i="5"/>
  <c r="AK54" i="5"/>
  <c r="AJ54" i="5"/>
  <c r="AI54" i="5"/>
  <c r="AL53" i="5"/>
  <c r="AK53" i="5"/>
  <c r="AJ53" i="5"/>
  <c r="AI53" i="5"/>
  <c r="AL52" i="5"/>
  <c r="AK52" i="5"/>
  <c r="AJ52" i="5"/>
  <c r="AI52" i="5"/>
  <c r="AJ51" i="5"/>
  <c r="AI51" i="5"/>
  <c r="E48" i="5"/>
  <c r="F48" i="5" s="1"/>
  <c r="AL41" i="5"/>
  <c r="E32" i="5"/>
  <c r="F32" i="5" s="1"/>
  <c r="AL30" i="5"/>
  <c r="E29" i="5"/>
  <c r="F29" i="5" s="1"/>
  <c r="F28" i="5" s="1"/>
  <c r="AL28" i="5"/>
  <c r="AK28" i="5"/>
  <c r="AJ28" i="5"/>
  <c r="AI28" i="5"/>
  <c r="E27" i="5"/>
  <c r="F27" i="5" s="1"/>
  <c r="E26" i="5"/>
  <c r="F26" i="5" s="1"/>
  <c r="E25" i="5"/>
  <c r="F25" i="5" s="1"/>
  <c r="AL24" i="5"/>
  <c r="AK24" i="5"/>
  <c r="AJ24" i="5"/>
  <c r="AI24" i="5"/>
  <c r="E23" i="5"/>
  <c r="F23" i="5" s="1"/>
  <c r="E22" i="5"/>
  <c r="F22" i="5" s="1"/>
  <c r="AL21" i="5"/>
  <c r="AK21" i="5"/>
  <c r="AJ21" i="5"/>
  <c r="AI21" i="5"/>
  <c r="E20" i="5"/>
  <c r="F20" i="5" s="1"/>
  <c r="E19" i="5"/>
  <c r="F19" i="5" s="1"/>
  <c r="E18" i="5"/>
  <c r="F18" i="5" s="1"/>
  <c r="AL17" i="5"/>
  <c r="AK17" i="5"/>
  <c r="AJ17" i="5"/>
  <c r="AI17" i="5"/>
  <c r="E16" i="5"/>
  <c r="F16" i="5" s="1"/>
  <c r="E15" i="5"/>
  <c r="F15" i="5" s="1"/>
  <c r="E14" i="5"/>
  <c r="F14" i="5" s="1"/>
  <c r="E13" i="5"/>
  <c r="F13" i="5" s="1"/>
  <c r="E12" i="5"/>
  <c r="F12" i="5" s="1"/>
  <c r="AL11" i="5"/>
  <c r="AK11" i="5"/>
  <c r="AJ11" i="5"/>
  <c r="AI11" i="5"/>
  <c r="E10" i="5"/>
  <c r="F10" i="5" s="1"/>
  <c r="F9" i="5" s="1"/>
  <c r="AL9" i="5"/>
  <c r="AK9" i="5"/>
  <c r="AJ9" i="5"/>
  <c r="AI9" i="5"/>
  <c r="E8" i="5"/>
  <c r="F8" i="5" s="1"/>
  <c r="E7" i="5"/>
  <c r="F7" i="5" s="1"/>
  <c r="F6" i="5" s="1"/>
  <c r="AJ5" i="5"/>
  <c r="AI5" i="5"/>
  <c r="J93" i="1"/>
  <c r="F93" i="1"/>
  <c r="E93" i="1"/>
  <c r="Y92" i="1"/>
  <c r="AJ122" i="10" s="1"/>
  <c r="X92" i="1"/>
  <c r="T92" i="1"/>
  <c r="P92" i="1"/>
  <c r="L92" i="1"/>
  <c r="H92" i="1"/>
  <c r="G92" i="1"/>
  <c r="P91" i="1"/>
  <c r="L91" i="1"/>
  <c r="Y90" i="1"/>
  <c r="AJ120" i="10" s="1"/>
  <c r="X90" i="1"/>
  <c r="AI120" i="10" s="1"/>
  <c r="T90" i="1"/>
  <c r="AI120" i="5" s="1"/>
  <c r="P90" i="1"/>
  <c r="AI120" i="9" s="1"/>
  <c r="L90" i="1"/>
  <c r="AI120" i="8" s="1"/>
  <c r="H90" i="1"/>
  <c r="H89" i="1" s="1"/>
  <c r="G90" i="1"/>
  <c r="Y89" i="1"/>
  <c r="AJ119" i="10" s="1"/>
  <c r="L89" i="1"/>
  <c r="AI119" i="8" s="1"/>
  <c r="AJ117" i="8"/>
  <c r="G82" i="1"/>
  <c r="AK116" i="10"/>
  <c r="AK116" i="5"/>
  <c r="AK116" i="9"/>
  <c r="AJ116" i="8"/>
  <c r="Q87" i="1"/>
  <c r="AJ115" i="9" s="1"/>
  <c r="P87" i="1"/>
  <c r="M87" i="1"/>
  <c r="AJ115" i="8" s="1"/>
  <c r="L87" i="1"/>
  <c r="I87" i="1"/>
  <c r="H87" i="1"/>
  <c r="G87" i="1"/>
  <c r="Q86" i="1"/>
  <c r="AJ114" i="9" s="1"/>
  <c r="P86" i="1"/>
  <c r="M86" i="1"/>
  <c r="AJ114" i="8" s="1"/>
  <c r="L86" i="1"/>
  <c r="I86" i="1"/>
  <c r="H86" i="1"/>
  <c r="G86" i="1"/>
  <c r="Q85" i="1"/>
  <c r="P85" i="1"/>
  <c r="AI113" i="9" s="1"/>
  <c r="M85" i="1"/>
  <c r="AJ113" i="8" s="1"/>
  <c r="L85" i="1"/>
  <c r="AI113" i="8" s="1"/>
  <c r="I85" i="1"/>
  <c r="H85" i="1"/>
  <c r="J85" i="1" s="1"/>
  <c r="G85" i="1"/>
  <c r="Q84" i="1"/>
  <c r="P84" i="1"/>
  <c r="AI112" i="9" s="1"/>
  <c r="M84" i="1"/>
  <c r="L84" i="1"/>
  <c r="AI112" i="8" s="1"/>
  <c r="I84" i="1"/>
  <c r="H84" i="1"/>
  <c r="G84" i="1"/>
  <c r="AK111" i="10"/>
  <c r="Y81" i="1"/>
  <c r="AJ110" i="10" s="1"/>
  <c r="X81" i="1"/>
  <c r="U81" i="1"/>
  <c r="AJ110" i="5" s="1"/>
  <c r="T81" i="1"/>
  <c r="V81" i="1" s="1"/>
  <c r="AK110" i="5" s="1"/>
  <c r="Q81" i="1"/>
  <c r="AJ110" i="9" s="1"/>
  <c r="P81" i="1"/>
  <c r="M81" i="1"/>
  <c r="AJ110" i="8" s="1"/>
  <c r="L81" i="1"/>
  <c r="I81" i="1"/>
  <c r="H81" i="1"/>
  <c r="G81" i="1"/>
  <c r="Y80" i="1"/>
  <c r="AJ109" i="10" s="1"/>
  <c r="X80" i="1"/>
  <c r="U80" i="1"/>
  <c r="AJ109" i="5" s="1"/>
  <c r="T80" i="1"/>
  <c r="AI109" i="5" s="1"/>
  <c r="Q80" i="1"/>
  <c r="AJ109" i="9" s="1"/>
  <c r="P80" i="1"/>
  <c r="M80" i="1"/>
  <c r="AJ109" i="8" s="1"/>
  <c r="L80" i="1"/>
  <c r="I80" i="1"/>
  <c r="H80" i="1"/>
  <c r="G80" i="1"/>
  <c r="Y79" i="1"/>
  <c r="X79" i="1"/>
  <c r="AI108" i="10" s="1"/>
  <c r="U79" i="1"/>
  <c r="AJ108" i="5" s="1"/>
  <c r="T79" i="1"/>
  <c r="AI108" i="5" s="1"/>
  <c r="Q79" i="1"/>
  <c r="AJ108" i="9" s="1"/>
  <c r="P79" i="1"/>
  <c r="AI108" i="9" s="1"/>
  <c r="M79" i="1"/>
  <c r="L79" i="1"/>
  <c r="AI108" i="8" s="1"/>
  <c r="I79" i="1"/>
  <c r="H79" i="1"/>
  <c r="G79" i="1"/>
  <c r="Y78" i="1"/>
  <c r="X78" i="1"/>
  <c r="U78" i="1"/>
  <c r="T78" i="1"/>
  <c r="Q78" i="1"/>
  <c r="P78" i="1"/>
  <c r="M78" i="1"/>
  <c r="L78" i="1"/>
  <c r="I78" i="1"/>
  <c r="H78" i="1"/>
  <c r="G78" i="1"/>
  <c r="U76" i="1"/>
  <c r="T76" i="1"/>
  <c r="Q76" i="1"/>
  <c r="AJ105" i="9" s="1"/>
  <c r="P76" i="1"/>
  <c r="M76" i="1"/>
  <c r="AJ105" i="8" s="1"/>
  <c r="L76" i="1"/>
  <c r="I76" i="1"/>
  <c r="H76" i="1"/>
  <c r="G76" i="1"/>
  <c r="U75" i="1"/>
  <c r="AJ104" i="5" s="1"/>
  <c r="T75" i="1"/>
  <c r="Q75" i="1"/>
  <c r="AJ104" i="9" s="1"/>
  <c r="P75" i="1"/>
  <c r="AI104" i="9" s="1"/>
  <c r="M75" i="1"/>
  <c r="AJ104" i="8" s="1"/>
  <c r="L75" i="1"/>
  <c r="AI104" i="8" s="1"/>
  <c r="I75" i="1"/>
  <c r="H75" i="1"/>
  <c r="G75" i="1"/>
  <c r="U74" i="1"/>
  <c r="AJ103" i="5" s="1"/>
  <c r="T74" i="1"/>
  <c r="Q74" i="1"/>
  <c r="AJ103" i="9" s="1"/>
  <c r="P74" i="1"/>
  <c r="M74" i="1"/>
  <c r="AJ103" i="8" s="1"/>
  <c r="L74" i="1"/>
  <c r="I74" i="1"/>
  <c r="H74" i="1"/>
  <c r="G74" i="1"/>
  <c r="U73" i="1"/>
  <c r="T73" i="1"/>
  <c r="Q73" i="1"/>
  <c r="P73" i="1"/>
  <c r="M73" i="1"/>
  <c r="L73" i="1"/>
  <c r="I73" i="1"/>
  <c r="H73" i="1"/>
  <c r="G73" i="1"/>
  <c r="U71" i="1"/>
  <c r="AJ100" i="5" s="1"/>
  <c r="Q71" i="1"/>
  <c r="AJ100" i="9" s="1"/>
  <c r="M71" i="1"/>
  <c r="AJ100" i="8" s="1"/>
  <c r="I71" i="1"/>
  <c r="E71" i="1"/>
  <c r="T71" i="1" s="1"/>
  <c r="V71" i="1" s="1"/>
  <c r="U70" i="1"/>
  <c r="AJ99" i="5" s="1"/>
  <c r="Q70" i="1"/>
  <c r="AJ99" i="9" s="1"/>
  <c r="M70" i="1"/>
  <c r="AJ99" i="8" s="1"/>
  <c r="I70" i="1"/>
  <c r="E70" i="1"/>
  <c r="U69" i="1"/>
  <c r="AJ98" i="5" s="1"/>
  <c r="Q69" i="1"/>
  <c r="AJ98" i="9" s="1"/>
  <c r="P69" i="1"/>
  <c r="M69" i="1"/>
  <c r="AJ98" i="8" s="1"/>
  <c r="I69" i="1"/>
  <c r="E69" i="1"/>
  <c r="U68" i="1"/>
  <c r="AJ97" i="5" s="1"/>
  <c r="Q68" i="1"/>
  <c r="AJ97" i="9" s="1"/>
  <c r="M68" i="1"/>
  <c r="AJ97" i="8" s="1"/>
  <c r="I68" i="1"/>
  <c r="E68" i="1"/>
  <c r="P68" i="1" s="1"/>
  <c r="U67" i="1"/>
  <c r="AJ96" i="5" s="1"/>
  <c r="Q67" i="1"/>
  <c r="AJ96" i="9" s="1"/>
  <c r="M67" i="1"/>
  <c r="AJ96" i="8" s="1"/>
  <c r="I67" i="1"/>
  <c r="E67" i="1"/>
  <c r="P67" i="1" s="1"/>
  <c r="U66" i="1"/>
  <c r="AJ95" i="5" s="1"/>
  <c r="Q66" i="1"/>
  <c r="AJ95" i="9" s="1"/>
  <c r="M66" i="1"/>
  <c r="AJ95" i="8" s="1"/>
  <c r="I66" i="1"/>
  <c r="E66" i="1"/>
  <c r="U65" i="1"/>
  <c r="T65" i="1"/>
  <c r="Q65" i="1"/>
  <c r="P65" i="1"/>
  <c r="M65" i="1"/>
  <c r="L65" i="1"/>
  <c r="I65" i="1"/>
  <c r="H65" i="1"/>
  <c r="G65" i="1"/>
  <c r="Q63" i="1"/>
  <c r="AJ92" i="9" s="1"/>
  <c r="P63" i="1"/>
  <c r="AI92" i="9" s="1"/>
  <c r="M63" i="1"/>
  <c r="AJ92" i="8" s="1"/>
  <c r="L63" i="1"/>
  <c r="AI92" i="8" s="1"/>
  <c r="I63" i="1"/>
  <c r="H63" i="1"/>
  <c r="G63" i="1"/>
  <c r="Q62" i="1"/>
  <c r="AJ91" i="9" s="1"/>
  <c r="P62" i="1"/>
  <c r="AI91" i="9" s="1"/>
  <c r="M62" i="1"/>
  <c r="AJ91" i="8" s="1"/>
  <c r="L62" i="1"/>
  <c r="AI91" i="8" s="1"/>
  <c r="I62" i="1"/>
  <c r="H62" i="1"/>
  <c r="G62" i="1"/>
  <c r="Q61" i="1"/>
  <c r="AJ90" i="9" s="1"/>
  <c r="P61" i="1"/>
  <c r="AI90" i="9" s="1"/>
  <c r="M61" i="1"/>
  <c r="AJ90" i="8" s="1"/>
  <c r="L61" i="1"/>
  <c r="AI90" i="8" s="1"/>
  <c r="I61" i="1"/>
  <c r="H61" i="1"/>
  <c r="G61" i="1"/>
  <c r="Q60" i="1"/>
  <c r="P60" i="1"/>
  <c r="M60" i="1"/>
  <c r="L60" i="1"/>
  <c r="I60" i="1"/>
  <c r="H60" i="1"/>
  <c r="G60" i="1"/>
  <c r="AK88" i="10"/>
  <c r="AK88" i="5"/>
  <c r="Q58" i="1"/>
  <c r="AJ87" i="9" s="1"/>
  <c r="P58" i="1"/>
  <c r="M58" i="1"/>
  <c r="AJ87" i="8" s="1"/>
  <c r="L58" i="1"/>
  <c r="I58" i="1"/>
  <c r="H58" i="1"/>
  <c r="Q57" i="1"/>
  <c r="AJ86" i="9" s="1"/>
  <c r="P57" i="1"/>
  <c r="M57" i="1"/>
  <c r="AJ86" i="8" s="1"/>
  <c r="L57" i="1"/>
  <c r="I57" i="1"/>
  <c r="H57" i="1"/>
  <c r="Q56" i="1"/>
  <c r="AJ85" i="9" s="1"/>
  <c r="P56" i="1"/>
  <c r="AI85" i="9" s="1"/>
  <c r="M56" i="1"/>
  <c r="AJ85" i="8" s="1"/>
  <c r="L56" i="1"/>
  <c r="AI85" i="8" s="1"/>
  <c r="I56" i="1"/>
  <c r="H56" i="1"/>
  <c r="Q55" i="1"/>
  <c r="AJ84" i="9" s="1"/>
  <c r="P55" i="1"/>
  <c r="M55" i="1"/>
  <c r="AJ84" i="8" s="1"/>
  <c r="L55" i="1"/>
  <c r="I55" i="1"/>
  <c r="H55" i="1"/>
  <c r="H54" i="1" s="1"/>
  <c r="AK83" i="10"/>
  <c r="AK83" i="5"/>
  <c r="Y52" i="1"/>
  <c r="AJ81" i="10" s="1"/>
  <c r="X52" i="1"/>
  <c r="AI81" i="10" s="1"/>
  <c r="U52" i="1"/>
  <c r="T52" i="1"/>
  <c r="AI81" i="5" s="1"/>
  <c r="Q52" i="1"/>
  <c r="AJ81" i="9" s="1"/>
  <c r="P52" i="1"/>
  <c r="AI81" i="9" s="1"/>
  <c r="M52" i="1"/>
  <c r="AJ81" i="8" s="1"/>
  <c r="L52" i="1"/>
  <c r="AI81" i="8" s="1"/>
  <c r="I52" i="1"/>
  <c r="H52" i="1"/>
  <c r="G52" i="1"/>
  <c r="Y51" i="1"/>
  <c r="AJ80" i="10" s="1"/>
  <c r="X51" i="1"/>
  <c r="AI80" i="10" s="1"/>
  <c r="U51" i="1"/>
  <c r="AJ80" i="5" s="1"/>
  <c r="T51" i="1"/>
  <c r="AI80" i="5" s="1"/>
  <c r="Q51" i="1"/>
  <c r="AJ80" i="9" s="1"/>
  <c r="P51" i="1"/>
  <c r="AI80" i="9" s="1"/>
  <c r="M51" i="1"/>
  <c r="AJ80" i="8" s="1"/>
  <c r="L51" i="1"/>
  <c r="AI80" i="8" s="1"/>
  <c r="I51" i="1"/>
  <c r="H51" i="1"/>
  <c r="G51" i="1"/>
  <c r="Y50" i="1"/>
  <c r="AJ79" i="10" s="1"/>
  <c r="X50" i="1"/>
  <c r="U50" i="1"/>
  <c r="AJ79" i="5" s="1"/>
  <c r="T50" i="1"/>
  <c r="Q50" i="1"/>
  <c r="AJ79" i="9" s="1"/>
  <c r="P50" i="1"/>
  <c r="M50" i="1"/>
  <c r="AJ79" i="8" s="1"/>
  <c r="L50" i="1"/>
  <c r="I50" i="1"/>
  <c r="H50" i="1"/>
  <c r="G50" i="1"/>
  <c r="Y49" i="1"/>
  <c r="X49" i="1"/>
  <c r="X48" i="1" s="1"/>
  <c r="U49" i="1"/>
  <c r="T49" i="1"/>
  <c r="Q49" i="1"/>
  <c r="P49" i="1"/>
  <c r="P48" i="1" s="1"/>
  <c r="M49" i="1"/>
  <c r="L49" i="1"/>
  <c r="I49" i="1"/>
  <c r="H49" i="1"/>
  <c r="H48" i="1" s="1"/>
  <c r="G49" i="1"/>
  <c r="Q47" i="1"/>
  <c r="AJ76" i="9" s="1"/>
  <c r="P47" i="1"/>
  <c r="AI76" i="9" s="1"/>
  <c r="M47" i="1"/>
  <c r="AJ76" i="8" s="1"/>
  <c r="L47" i="1"/>
  <c r="AI76" i="8" s="1"/>
  <c r="I47" i="1"/>
  <c r="H47" i="1"/>
  <c r="G47" i="1"/>
  <c r="Q46" i="1"/>
  <c r="AJ75" i="9" s="1"/>
  <c r="P46" i="1"/>
  <c r="AI75" i="9" s="1"/>
  <c r="M46" i="1"/>
  <c r="AJ75" i="8" s="1"/>
  <c r="L46" i="1"/>
  <c r="AI75" i="8" s="1"/>
  <c r="I46" i="1"/>
  <c r="H46" i="1"/>
  <c r="G46" i="1"/>
  <c r="Q45" i="1"/>
  <c r="AJ74" i="9" s="1"/>
  <c r="P45" i="1"/>
  <c r="M45" i="1"/>
  <c r="AJ74" i="8" s="1"/>
  <c r="L45" i="1"/>
  <c r="I45" i="1"/>
  <c r="H45" i="1"/>
  <c r="G45" i="1"/>
  <c r="Q44" i="1"/>
  <c r="P44" i="1"/>
  <c r="P43" i="1" s="1"/>
  <c r="M44" i="1"/>
  <c r="L44" i="1"/>
  <c r="I44" i="1"/>
  <c r="H44" i="1"/>
  <c r="H43" i="1" s="1"/>
  <c r="G44" i="1"/>
  <c r="AK72" i="5"/>
  <c r="Y42" i="1"/>
  <c r="AJ71" i="10" s="1"/>
  <c r="X42" i="1"/>
  <c r="AI71" i="10" s="1"/>
  <c r="U42" i="1"/>
  <c r="AJ71" i="5" s="1"/>
  <c r="T42" i="1"/>
  <c r="Q42" i="1"/>
  <c r="AJ71" i="9" s="1"/>
  <c r="P42" i="1"/>
  <c r="M42" i="1"/>
  <c r="AJ71" i="8" s="1"/>
  <c r="L42" i="1"/>
  <c r="I42" i="1"/>
  <c r="H42" i="1"/>
  <c r="G42" i="1"/>
  <c r="Y41" i="1"/>
  <c r="X41" i="1"/>
  <c r="U41" i="1"/>
  <c r="U40" i="1" s="1"/>
  <c r="T41" i="1"/>
  <c r="Q41" i="1"/>
  <c r="P41" i="1"/>
  <c r="M41" i="1"/>
  <c r="L41" i="1"/>
  <c r="L40" i="1" s="1"/>
  <c r="I41" i="1"/>
  <c r="H41" i="1"/>
  <c r="G41" i="1"/>
  <c r="U39" i="1"/>
  <c r="AJ68" i="5" s="1"/>
  <c r="T39" i="1"/>
  <c r="AI68" i="5" s="1"/>
  <c r="Q39" i="1"/>
  <c r="AJ68" i="9" s="1"/>
  <c r="P39" i="1"/>
  <c r="AI68" i="9" s="1"/>
  <c r="M39" i="1"/>
  <c r="AJ68" i="8" s="1"/>
  <c r="L39" i="1"/>
  <c r="AI68" i="8" s="1"/>
  <c r="I39" i="1"/>
  <c r="H39" i="1"/>
  <c r="G39" i="1"/>
  <c r="U38" i="1"/>
  <c r="T38" i="1"/>
  <c r="AI67" i="5" s="1"/>
  <c r="Q38" i="1"/>
  <c r="P38" i="1"/>
  <c r="M38" i="1"/>
  <c r="AJ67" i="8" s="1"/>
  <c r="L38" i="1"/>
  <c r="I38" i="1"/>
  <c r="H38" i="1"/>
  <c r="G38" i="1"/>
  <c r="U37" i="1"/>
  <c r="T37" i="1"/>
  <c r="Q37" i="1"/>
  <c r="P37" i="1"/>
  <c r="M37" i="1"/>
  <c r="L37" i="1"/>
  <c r="L36" i="1" s="1"/>
  <c r="I37" i="1"/>
  <c r="H37" i="1"/>
  <c r="G37" i="1"/>
  <c r="AK65" i="10"/>
  <c r="U35" i="1"/>
  <c r="AJ64" i="5" s="1"/>
  <c r="T35" i="1"/>
  <c r="Q35" i="1"/>
  <c r="AJ64" i="9" s="1"/>
  <c r="P35" i="1"/>
  <c r="M35" i="1"/>
  <c r="AJ64" i="8" s="1"/>
  <c r="L35" i="1"/>
  <c r="I35" i="1"/>
  <c r="H35" i="1"/>
  <c r="G35" i="1"/>
  <c r="U34" i="1"/>
  <c r="AJ63" i="5" s="1"/>
  <c r="T34" i="1"/>
  <c r="V34" i="1" s="1"/>
  <c r="Q34" i="1"/>
  <c r="AJ63" i="9" s="1"/>
  <c r="P34" i="1"/>
  <c r="M34" i="1"/>
  <c r="AJ63" i="8" s="1"/>
  <c r="L34" i="1"/>
  <c r="I34" i="1"/>
  <c r="H34" i="1"/>
  <c r="G34" i="1"/>
  <c r="U33" i="1"/>
  <c r="AJ62" i="5" s="1"/>
  <c r="T33" i="1"/>
  <c r="Q33" i="1"/>
  <c r="AJ62" i="9" s="1"/>
  <c r="P33" i="1"/>
  <c r="M33" i="1"/>
  <c r="AJ62" i="8" s="1"/>
  <c r="L33" i="1"/>
  <c r="I33" i="1"/>
  <c r="H33" i="1"/>
  <c r="G33" i="1"/>
  <c r="U32" i="1"/>
  <c r="T32" i="1"/>
  <c r="Q32" i="1"/>
  <c r="P32" i="1"/>
  <c r="M32" i="1"/>
  <c r="L32" i="1"/>
  <c r="I32" i="1"/>
  <c r="H32" i="1"/>
  <c r="G32" i="1"/>
  <c r="AK60" i="10"/>
  <c r="Q30" i="1"/>
  <c r="AJ59" i="9" s="1"/>
  <c r="P30" i="1"/>
  <c r="AI59" i="9" s="1"/>
  <c r="M30" i="1"/>
  <c r="AJ59" i="8" s="1"/>
  <c r="L30" i="1"/>
  <c r="AI59" i="8" s="1"/>
  <c r="I30" i="1"/>
  <c r="H30" i="1"/>
  <c r="G30" i="1"/>
  <c r="Q29" i="1"/>
  <c r="AJ58" i="9" s="1"/>
  <c r="P29" i="1"/>
  <c r="AI58" i="9" s="1"/>
  <c r="M29" i="1"/>
  <c r="AJ58" i="8" s="1"/>
  <c r="L29" i="1"/>
  <c r="AI58" i="8" s="1"/>
  <c r="I29" i="1"/>
  <c r="H29" i="1"/>
  <c r="G29" i="1"/>
  <c r="Q28" i="1"/>
  <c r="P28" i="1"/>
  <c r="M28" i="1"/>
  <c r="L28" i="1"/>
  <c r="I28" i="1"/>
  <c r="H28" i="1"/>
  <c r="G28" i="1"/>
  <c r="Q25" i="1"/>
  <c r="AJ54" i="9" s="1"/>
  <c r="P25" i="1"/>
  <c r="AI54" i="9" s="1"/>
  <c r="M25" i="1"/>
  <c r="AJ54" i="8" s="1"/>
  <c r="L25" i="1"/>
  <c r="AI54" i="8" s="1"/>
  <c r="I25" i="1"/>
  <c r="H25" i="1"/>
  <c r="G25" i="1"/>
  <c r="Q24" i="1"/>
  <c r="AJ53" i="9" s="1"/>
  <c r="P24" i="1"/>
  <c r="AI53" i="9" s="1"/>
  <c r="M24" i="1"/>
  <c r="AJ53" i="8" s="1"/>
  <c r="L24" i="1"/>
  <c r="AI53" i="8" s="1"/>
  <c r="I24" i="1"/>
  <c r="H24" i="1"/>
  <c r="G24" i="1"/>
  <c r="Q23" i="1"/>
  <c r="P23" i="1"/>
  <c r="M23" i="1"/>
  <c r="L23" i="1"/>
  <c r="I23" i="1"/>
  <c r="H23" i="1"/>
  <c r="G23" i="1"/>
  <c r="AK51" i="5"/>
  <c r="Y21" i="1"/>
  <c r="AJ46" i="10" s="1"/>
  <c r="X21" i="1"/>
  <c r="U21" i="1"/>
  <c r="AJ46" i="5" s="1"/>
  <c r="T21" i="1"/>
  <c r="Q21" i="1"/>
  <c r="AJ46" i="9" s="1"/>
  <c r="P21" i="1"/>
  <c r="M21" i="1"/>
  <c r="AJ46" i="8" s="1"/>
  <c r="L21" i="1"/>
  <c r="I21" i="1"/>
  <c r="H21" i="1"/>
  <c r="G21" i="1"/>
  <c r="Y20" i="1"/>
  <c r="AJ44" i="10" s="1"/>
  <c r="X20" i="1"/>
  <c r="U20" i="1"/>
  <c r="AJ44" i="5" s="1"/>
  <c r="T20" i="1"/>
  <c r="AI44" i="5" s="1"/>
  <c r="Q20" i="1"/>
  <c r="AJ44" i="9" s="1"/>
  <c r="P20" i="1"/>
  <c r="AI44" i="9" s="1"/>
  <c r="M20" i="1"/>
  <c r="AJ44" i="8" s="1"/>
  <c r="L20" i="1"/>
  <c r="AI44" i="8" s="1"/>
  <c r="I20" i="1"/>
  <c r="H20" i="1"/>
  <c r="G20" i="1"/>
  <c r="Y19" i="1"/>
  <c r="X19" i="1"/>
  <c r="U19" i="1"/>
  <c r="T19" i="1"/>
  <c r="Q19" i="1"/>
  <c r="P19" i="1"/>
  <c r="M19" i="1"/>
  <c r="L19" i="1"/>
  <c r="I19" i="1"/>
  <c r="H19" i="1"/>
  <c r="H18" i="1" s="1"/>
  <c r="G19" i="1"/>
  <c r="Y17" i="1"/>
  <c r="AJ39" i="10" s="1"/>
  <c r="X17" i="1"/>
  <c r="AI39" i="10" s="1"/>
  <c r="U17" i="1"/>
  <c r="AJ39" i="5" s="1"/>
  <c r="T17" i="1"/>
  <c r="AI39" i="5" s="1"/>
  <c r="Q17" i="1"/>
  <c r="AJ39" i="9" s="1"/>
  <c r="P17" i="1"/>
  <c r="AI39" i="9" s="1"/>
  <c r="M17" i="1"/>
  <c r="AJ39" i="8" s="1"/>
  <c r="L17" i="1"/>
  <c r="AI39" i="8" s="1"/>
  <c r="I17" i="1"/>
  <c r="H17" i="1"/>
  <c r="G17" i="1"/>
  <c r="Y16" i="1"/>
  <c r="AJ36" i="10" s="1"/>
  <c r="X16" i="1"/>
  <c r="AI36" i="10" s="1"/>
  <c r="U16" i="1"/>
  <c r="AJ36" i="5" s="1"/>
  <c r="T16" i="1"/>
  <c r="AI36" i="5" s="1"/>
  <c r="Q16" i="1"/>
  <c r="AJ36" i="9" s="1"/>
  <c r="P16" i="1"/>
  <c r="AI36" i="9" s="1"/>
  <c r="M16" i="1"/>
  <c r="AJ36" i="8" s="1"/>
  <c r="L16" i="1"/>
  <c r="AI36" i="8" s="1"/>
  <c r="I16" i="1"/>
  <c r="H16" i="1"/>
  <c r="G16" i="1"/>
  <c r="Y15" i="1"/>
  <c r="AJ33" i="10" s="1"/>
  <c r="X15" i="1"/>
  <c r="AI33" i="10" s="1"/>
  <c r="U15" i="1"/>
  <c r="AJ33" i="5" s="1"/>
  <c r="T15" i="1"/>
  <c r="AI33" i="5" s="1"/>
  <c r="Q15" i="1"/>
  <c r="AJ33" i="9" s="1"/>
  <c r="P15" i="1"/>
  <c r="AI33" i="9" s="1"/>
  <c r="M15" i="1"/>
  <c r="AJ33" i="8" s="1"/>
  <c r="L15" i="1"/>
  <c r="AI33" i="8" s="1"/>
  <c r="I15" i="1"/>
  <c r="H15" i="1"/>
  <c r="G15" i="1"/>
  <c r="Y14" i="1"/>
  <c r="X14" i="1"/>
  <c r="X13" i="1" s="1"/>
  <c r="U14" i="1"/>
  <c r="T14" i="1"/>
  <c r="Q14" i="1"/>
  <c r="P14" i="1"/>
  <c r="P13" i="1" s="1"/>
  <c r="M14" i="1"/>
  <c r="L14" i="1"/>
  <c r="I14" i="1"/>
  <c r="G14" i="1"/>
  <c r="Q12" i="1"/>
  <c r="AJ28" i="9" s="1"/>
  <c r="P12" i="1"/>
  <c r="AI28" i="9" s="1"/>
  <c r="M12" i="1"/>
  <c r="AJ28" i="8" s="1"/>
  <c r="L12" i="1"/>
  <c r="AI28" i="8" s="1"/>
  <c r="I12" i="1"/>
  <c r="H12" i="1"/>
  <c r="G12" i="1"/>
  <c r="Q11" i="1"/>
  <c r="AJ24" i="9" s="1"/>
  <c r="P11" i="1"/>
  <c r="M11" i="1"/>
  <c r="AJ24" i="8" s="1"/>
  <c r="L11" i="1"/>
  <c r="I11" i="1"/>
  <c r="H11" i="1"/>
  <c r="G11" i="1"/>
  <c r="Q10" i="1"/>
  <c r="AJ21" i="9" s="1"/>
  <c r="P10" i="1"/>
  <c r="AI21" i="9" s="1"/>
  <c r="M10" i="1"/>
  <c r="AJ21" i="8" s="1"/>
  <c r="L10" i="1"/>
  <c r="AI21" i="8" s="1"/>
  <c r="I10" i="1"/>
  <c r="H10" i="1"/>
  <c r="G10" i="1"/>
  <c r="Q9" i="1"/>
  <c r="AJ17" i="9" s="1"/>
  <c r="P9" i="1"/>
  <c r="AI17" i="9" s="1"/>
  <c r="M9" i="1"/>
  <c r="AJ17" i="8" s="1"/>
  <c r="L9" i="1"/>
  <c r="AI17" i="8" s="1"/>
  <c r="I9" i="1"/>
  <c r="H9" i="1"/>
  <c r="G9" i="1"/>
  <c r="Q8" i="1"/>
  <c r="AJ11" i="9" s="1"/>
  <c r="P8" i="1"/>
  <c r="AI11" i="9" s="1"/>
  <c r="M8" i="1"/>
  <c r="AJ11" i="8" s="1"/>
  <c r="L8" i="1"/>
  <c r="AI11" i="8" s="1"/>
  <c r="I8" i="1"/>
  <c r="H8" i="1"/>
  <c r="G8" i="1"/>
  <c r="Q7" i="1"/>
  <c r="AJ9" i="9" s="1"/>
  <c r="P7" i="1"/>
  <c r="M7" i="1"/>
  <c r="AJ9" i="8" s="1"/>
  <c r="L7" i="1"/>
  <c r="I7" i="1"/>
  <c r="H7" i="1"/>
  <c r="G7" i="1"/>
  <c r="Q6" i="1"/>
  <c r="P6" i="1"/>
  <c r="M6" i="1"/>
  <c r="L6" i="1"/>
  <c r="I6" i="1"/>
  <c r="G6" i="1"/>
  <c r="AK5" i="5"/>
  <c r="G28" i="3"/>
  <c r="G27" i="3"/>
  <c r="G26" i="3"/>
  <c r="G25" i="3"/>
  <c r="G24" i="3"/>
  <c r="G23" i="3"/>
  <c r="H15" i="3"/>
  <c r="G14" i="3"/>
  <c r="G13" i="3"/>
  <c r="G12" i="3"/>
  <c r="G11" i="3"/>
  <c r="G9" i="3"/>
  <c r="E9" i="3"/>
  <c r="E8" i="3"/>
  <c r="E7" i="3" s="1"/>
  <c r="E5" i="3" s="1"/>
  <c r="D8" i="3"/>
  <c r="D7" i="3" s="1"/>
  <c r="C8" i="3"/>
  <c r="C7" i="3" s="1"/>
  <c r="C5" i="3" s="1"/>
  <c r="B8" i="3"/>
  <c r="B7" i="3" s="1"/>
  <c r="B5" i="3" s="1"/>
  <c r="F5" i="3"/>
  <c r="D5" i="3"/>
  <c r="F29" i="4"/>
  <c r="E29" i="4"/>
  <c r="D29" i="4"/>
  <c r="C29" i="4"/>
  <c r="B29" i="4"/>
  <c r="F28" i="4"/>
  <c r="E28" i="4"/>
  <c r="D28" i="4"/>
  <c r="C28" i="4"/>
  <c r="B28" i="4"/>
  <c r="F27" i="4"/>
  <c r="E27" i="4"/>
  <c r="D27" i="4"/>
  <c r="C27" i="4"/>
  <c r="B27" i="4"/>
  <c r="F26" i="4"/>
  <c r="E26" i="4"/>
  <c r="E23" i="4" s="1"/>
  <c r="D26" i="4"/>
  <c r="C26" i="4"/>
  <c r="B26" i="4"/>
  <c r="F25" i="4"/>
  <c r="E25" i="4"/>
  <c r="D25" i="4"/>
  <c r="C25" i="4"/>
  <c r="B25" i="4"/>
  <c r="F24" i="4"/>
  <c r="E24" i="4"/>
  <c r="D24" i="4"/>
  <c r="C24" i="4"/>
  <c r="B24" i="4"/>
  <c r="F22" i="4"/>
  <c r="E22" i="4"/>
  <c r="D22" i="4"/>
  <c r="C22" i="4"/>
  <c r="B22" i="4"/>
  <c r="F21" i="4"/>
  <c r="E21" i="4"/>
  <c r="D21" i="4"/>
  <c r="C21" i="4"/>
  <c r="B21" i="4"/>
  <c r="F20" i="4"/>
  <c r="E20" i="4"/>
  <c r="D20" i="4"/>
  <c r="C20" i="4"/>
  <c r="B20" i="4"/>
  <c r="F19" i="4"/>
  <c r="E19" i="4"/>
  <c r="D19" i="4"/>
  <c r="G19" i="4" s="1"/>
  <c r="C19" i="4"/>
  <c r="B19" i="4"/>
  <c r="F18" i="4"/>
  <c r="E18" i="4"/>
  <c r="E16" i="4" s="1"/>
  <c r="D18" i="4"/>
  <c r="C18" i="4"/>
  <c r="B18" i="4"/>
  <c r="F17" i="4"/>
  <c r="F16" i="4" s="1"/>
  <c r="E17" i="4"/>
  <c r="D17" i="4"/>
  <c r="C17" i="4"/>
  <c r="C16" i="4" s="1"/>
  <c r="B17" i="4"/>
  <c r="B16" i="4" s="1"/>
  <c r="F15" i="4"/>
  <c r="E15" i="4"/>
  <c r="D15" i="4"/>
  <c r="C15" i="4"/>
  <c r="F14" i="4"/>
  <c r="E14" i="4"/>
  <c r="D14" i="4"/>
  <c r="B14" i="4"/>
  <c r="F13" i="4"/>
  <c r="E13" i="4"/>
  <c r="D13" i="4"/>
  <c r="C13" i="4"/>
  <c r="B13" i="4"/>
  <c r="F12" i="4"/>
  <c r="E12" i="4"/>
  <c r="D12" i="4"/>
  <c r="C12" i="4"/>
  <c r="B12" i="4"/>
  <c r="E11" i="4"/>
  <c r="F9" i="4"/>
  <c r="E9" i="4"/>
  <c r="D9" i="4"/>
  <c r="C9" i="4"/>
  <c r="B9" i="4"/>
  <c r="F8" i="4"/>
  <c r="D8" i="4"/>
  <c r="D7" i="4" s="1"/>
  <c r="F7" i="4"/>
  <c r="G22" i="4" l="1"/>
  <c r="G12" i="4"/>
  <c r="B11" i="4"/>
  <c r="F11" i="4"/>
  <c r="D23" i="4"/>
  <c r="G26" i="4"/>
  <c r="G9" i="4"/>
  <c r="D11" i="4"/>
  <c r="C11" i="4"/>
  <c r="G15" i="4"/>
  <c r="H13" i="3"/>
  <c r="E5" i="4"/>
  <c r="H14" i="3"/>
  <c r="E8" i="4"/>
  <c r="E7" i="4" s="1"/>
  <c r="G13" i="4"/>
  <c r="D16" i="4"/>
  <c r="D5" i="4" s="1"/>
  <c r="G20" i="4"/>
  <c r="B23" i="4"/>
  <c r="G8" i="3"/>
  <c r="H12" i="3"/>
  <c r="B8" i="4"/>
  <c r="G17" i="4"/>
  <c r="G21" i="4"/>
  <c r="F23" i="4"/>
  <c r="F5" i="4" s="1"/>
  <c r="G29" i="4"/>
  <c r="G10" i="3"/>
  <c r="C8" i="4"/>
  <c r="C7" i="4" s="1"/>
  <c r="G14" i="4"/>
  <c r="G11" i="4" s="1"/>
  <c r="G18" i="4"/>
  <c r="AI42" i="10"/>
  <c r="X18" i="1"/>
  <c r="AJ61" i="8"/>
  <c r="M31" i="1"/>
  <c r="V37" i="1"/>
  <c r="T36" i="1"/>
  <c r="AJ31" i="9"/>
  <c r="Q13" i="1"/>
  <c r="AJ42" i="10"/>
  <c r="Y18" i="1"/>
  <c r="P31" i="1"/>
  <c r="AJ66" i="8"/>
  <c r="M36" i="1"/>
  <c r="AJ65" i="8" s="1"/>
  <c r="AJ66" i="5"/>
  <c r="U36" i="1"/>
  <c r="H40" i="1"/>
  <c r="P40" i="1"/>
  <c r="AI69" i="9" s="1"/>
  <c r="AI70" i="10"/>
  <c r="X40" i="1"/>
  <c r="AI69" i="10" s="1"/>
  <c r="AJ73" i="9"/>
  <c r="Q43" i="1"/>
  <c r="AJ72" i="9" s="1"/>
  <c r="AJ78" i="9"/>
  <c r="Q48" i="1"/>
  <c r="AJ77" i="9" s="1"/>
  <c r="AJ78" i="10"/>
  <c r="Y48" i="1"/>
  <c r="AJ77" i="10" s="1"/>
  <c r="AI84" i="9"/>
  <c r="P54" i="1"/>
  <c r="R54" i="1" s="1"/>
  <c r="H59" i="1"/>
  <c r="E59" i="1" s="1"/>
  <c r="AI89" i="9"/>
  <c r="P59" i="1"/>
  <c r="AI88" i="9" s="1"/>
  <c r="AJ94" i="8"/>
  <c r="M64" i="1"/>
  <c r="AJ93" i="8" s="1"/>
  <c r="AJ94" i="5"/>
  <c r="U64" i="1"/>
  <c r="M72" i="1"/>
  <c r="AJ102" i="5"/>
  <c r="U72" i="1"/>
  <c r="AJ101" i="5" s="1"/>
  <c r="H83" i="1"/>
  <c r="P83" i="1"/>
  <c r="P89" i="1"/>
  <c r="L13" i="1"/>
  <c r="T13" i="1"/>
  <c r="J16" i="1"/>
  <c r="AI42" i="8"/>
  <c r="L18" i="1"/>
  <c r="E18" i="1" s="1"/>
  <c r="AI42" i="5"/>
  <c r="T18" i="1"/>
  <c r="H22" i="1"/>
  <c r="AI52" i="9"/>
  <c r="P22" i="1"/>
  <c r="M27" i="1"/>
  <c r="AJ61" i="9"/>
  <c r="Q31" i="1"/>
  <c r="AJ60" i="9" s="1"/>
  <c r="H36" i="1"/>
  <c r="P36" i="1"/>
  <c r="AI65" i="9" s="1"/>
  <c r="Q40" i="1"/>
  <c r="AJ70" i="10"/>
  <c r="Y40" i="1"/>
  <c r="L43" i="1"/>
  <c r="AI72" i="8" s="1"/>
  <c r="L48" i="1"/>
  <c r="T48" i="1"/>
  <c r="E48" i="1" s="1"/>
  <c r="AJ89" i="9"/>
  <c r="Q59" i="1"/>
  <c r="AJ88" i="9" s="1"/>
  <c r="V75" i="1"/>
  <c r="AJ112" i="8"/>
  <c r="M83" i="1"/>
  <c r="T89" i="1"/>
  <c r="Q90" i="1" s="1"/>
  <c r="AI42" i="9"/>
  <c r="P18" i="1"/>
  <c r="AI52" i="8"/>
  <c r="L22" i="1"/>
  <c r="AJ57" i="9"/>
  <c r="Q27" i="1"/>
  <c r="AJ61" i="5"/>
  <c r="U31" i="1"/>
  <c r="AJ70" i="8"/>
  <c r="M40" i="1"/>
  <c r="AJ89" i="8"/>
  <c r="M59" i="1"/>
  <c r="AJ112" i="9"/>
  <c r="Q83" i="1"/>
  <c r="AJ111" i="9" s="1"/>
  <c r="I5" i="1"/>
  <c r="AJ31" i="10"/>
  <c r="Y13" i="1"/>
  <c r="AJ42" i="9"/>
  <c r="Q18" i="1"/>
  <c r="AJ52" i="8"/>
  <c r="M22" i="1"/>
  <c r="L27" i="1"/>
  <c r="H31" i="1"/>
  <c r="AJ31" i="8"/>
  <c r="M13" i="1"/>
  <c r="U13" i="1"/>
  <c r="H13" i="1"/>
  <c r="M18" i="1"/>
  <c r="U18" i="1"/>
  <c r="I22" i="1"/>
  <c r="AJ52" i="9"/>
  <c r="Q22" i="1"/>
  <c r="H27" i="1"/>
  <c r="P27" i="1"/>
  <c r="AI56" i="9" s="1"/>
  <c r="L31" i="1"/>
  <c r="T31" i="1"/>
  <c r="AJ66" i="9"/>
  <c r="Q36" i="1"/>
  <c r="AI70" i="5"/>
  <c r="T40" i="1"/>
  <c r="AI69" i="5" s="1"/>
  <c r="M43" i="1"/>
  <c r="M48" i="1"/>
  <c r="AJ77" i="8" s="1"/>
  <c r="AJ78" i="5"/>
  <c r="U48" i="1"/>
  <c r="AJ77" i="5" s="1"/>
  <c r="AI84" i="8"/>
  <c r="L54" i="1"/>
  <c r="N54" i="1" s="1"/>
  <c r="AI89" i="8"/>
  <c r="L59" i="1"/>
  <c r="AJ94" i="9"/>
  <c r="Q64" i="1"/>
  <c r="Q72" i="1"/>
  <c r="L83" i="1"/>
  <c r="G27" i="4"/>
  <c r="G24" i="4"/>
  <c r="G28" i="4"/>
  <c r="G25" i="4"/>
  <c r="C23" i="4"/>
  <c r="C5" i="4" s="1"/>
  <c r="H72" i="1"/>
  <c r="AI105" i="9"/>
  <c r="P72" i="1"/>
  <c r="AI105" i="8"/>
  <c r="L72" i="1"/>
  <c r="AI105" i="5"/>
  <c r="T72" i="1"/>
  <c r="AI101" i="5" s="1"/>
  <c r="P5" i="1"/>
  <c r="H5" i="1"/>
  <c r="AI94" i="5"/>
  <c r="AJ107" i="8"/>
  <c r="AI107" i="9"/>
  <c r="AI107" i="10"/>
  <c r="AJ107" i="5"/>
  <c r="AJ107" i="9"/>
  <c r="AJ107" i="10"/>
  <c r="AI107" i="8"/>
  <c r="AI106" i="5"/>
  <c r="R84" i="1"/>
  <c r="AK112" i="9" s="1"/>
  <c r="V74" i="1"/>
  <c r="AK103" i="5" s="1"/>
  <c r="V50" i="1"/>
  <c r="AK79" i="5" s="1"/>
  <c r="I40" i="1"/>
  <c r="F40" i="1" s="1"/>
  <c r="AJ56" i="9"/>
  <c r="AJ51" i="8"/>
  <c r="AI41" i="5"/>
  <c r="Z20" i="1"/>
  <c r="AK44" i="10" s="1"/>
  <c r="N6" i="1"/>
  <c r="AI71" i="5"/>
  <c r="AI30" i="5"/>
  <c r="N17" i="1"/>
  <c r="AK39" i="8" s="1"/>
  <c r="AJ41" i="5"/>
  <c r="R29" i="1"/>
  <c r="AK58" i="9" s="1"/>
  <c r="AJ60" i="8"/>
  <c r="J51" i="1"/>
  <c r="J55" i="1"/>
  <c r="R60" i="1"/>
  <c r="N63" i="1"/>
  <c r="AK92" i="8" s="1"/>
  <c r="R6" i="1"/>
  <c r="AJ69" i="5"/>
  <c r="Z51" i="1"/>
  <c r="AK80" i="10" s="1"/>
  <c r="R52" i="1"/>
  <c r="AK81" i="9" s="1"/>
  <c r="V78" i="1"/>
  <c r="AJ111" i="8"/>
  <c r="AI107" i="5"/>
  <c r="V19" i="1"/>
  <c r="R9" i="1"/>
  <c r="AK17" i="9" s="1"/>
  <c r="R16" i="1"/>
  <c r="AK36" i="9" s="1"/>
  <c r="V33" i="1"/>
  <c r="AI65" i="5"/>
  <c r="R46" i="1"/>
  <c r="AK75" i="9" s="1"/>
  <c r="J47" i="1"/>
  <c r="N75" i="1"/>
  <c r="AK104" i="8" s="1"/>
  <c r="X89" i="1"/>
  <c r="G93" i="1"/>
  <c r="K93" i="1" s="1"/>
  <c r="AK104" i="5"/>
  <c r="AI104" i="5"/>
  <c r="R12" i="1"/>
  <c r="AK28" i="9" s="1"/>
  <c r="N16" i="1"/>
  <c r="AK36" i="8" s="1"/>
  <c r="J20" i="1"/>
  <c r="AI51" i="9"/>
  <c r="N29" i="1"/>
  <c r="AK58" i="8" s="1"/>
  <c r="N39" i="1"/>
  <c r="AK68" i="8" s="1"/>
  <c r="J45" i="1"/>
  <c r="N46" i="1"/>
  <c r="AK75" i="8" s="1"/>
  <c r="AI77" i="8"/>
  <c r="V51" i="1"/>
  <c r="AK80" i="5" s="1"/>
  <c r="N60" i="1"/>
  <c r="R61" i="1"/>
  <c r="AK90" i="9" s="1"/>
  <c r="G67" i="1"/>
  <c r="P71" i="1"/>
  <c r="AI100" i="9" s="1"/>
  <c r="I72" i="1"/>
  <c r="F72" i="1" s="1"/>
  <c r="J75" i="1"/>
  <c r="V76" i="1"/>
  <c r="W76" i="1" s="1"/>
  <c r="AL105" i="5" s="1"/>
  <c r="R78" i="1"/>
  <c r="V79" i="1"/>
  <c r="AK108" i="5" s="1"/>
  <c r="N84" i="1"/>
  <c r="AK112" i="8" s="1"/>
  <c r="J87" i="1"/>
  <c r="AI62" i="5"/>
  <c r="AI119" i="5"/>
  <c r="J35" i="1"/>
  <c r="J41" i="1"/>
  <c r="J57" i="1"/>
  <c r="N9" i="1"/>
  <c r="AK17" i="8" s="1"/>
  <c r="M5" i="1"/>
  <c r="AJ5" i="8" s="1"/>
  <c r="J9" i="1"/>
  <c r="N10" i="1"/>
  <c r="AK21" i="8" s="1"/>
  <c r="J11" i="1"/>
  <c r="N12" i="1"/>
  <c r="AK28" i="8" s="1"/>
  <c r="J14" i="1"/>
  <c r="Z16" i="1"/>
  <c r="AK36" i="10" s="1"/>
  <c r="AJ41" i="10"/>
  <c r="J29" i="1"/>
  <c r="AJ60" i="5"/>
  <c r="I31" i="1"/>
  <c r="J33" i="1"/>
  <c r="V35" i="1"/>
  <c r="AK64" i="5" s="1"/>
  <c r="V39" i="1"/>
  <c r="AK68" i="5" s="1"/>
  <c r="Z41" i="1"/>
  <c r="J46" i="1"/>
  <c r="R51" i="1"/>
  <c r="AK80" i="9" s="1"/>
  <c r="V52" i="1"/>
  <c r="AK81" i="5" s="1"/>
  <c r="J54" i="1"/>
  <c r="R55" i="1"/>
  <c r="AK84" i="9" s="1"/>
  <c r="R56" i="1"/>
  <c r="AK85" i="9" s="1"/>
  <c r="I59" i="1"/>
  <c r="J60" i="1"/>
  <c r="N61" i="1"/>
  <c r="AK90" i="8" s="1"/>
  <c r="R62" i="1"/>
  <c r="AK91" i="9" s="1"/>
  <c r="T67" i="1"/>
  <c r="V67" i="1" s="1"/>
  <c r="G71" i="1"/>
  <c r="J74" i="1"/>
  <c r="AI106" i="8"/>
  <c r="N78" i="1"/>
  <c r="J84" i="1"/>
  <c r="J86" i="1"/>
  <c r="I90" i="1"/>
  <c r="J90" i="1" s="1"/>
  <c r="AI66" i="5"/>
  <c r="Q5" i="1"/>
  <c r="AJ5" i="9" s="1"/>
  <c r="J38" i="1"/>
  <c r="J42" i="1"/>
  <c r="J81" i="1"/>
  <c r="H91" i="1"/>
  <c r="J12" i="1"/>
  <c r="AJ30" i="8"/>
  <c r="V16" i="1"/>
  <c r="AK36" i="5" s="1"/>
  <c r="I18" i="1"/>
  <c r="AI51" i="8"/>
  <c r="J34" i="1"/>
  <c r="V42" i="1"/>
  <c r="AK71" i="5" s="1"/>
  <c r="J50" i="1"/>
  <c r="N51" i="1"/>
  <c r="AK80" i="8" s="1"/>
  <c r="N55" i="1"/>
  <c r="AK84" i="8" s="1"/>
  <c r="J58" i="1"/>
  <c r="N62" i="1"/>
  <c r="AK91" i="8" s="1"/>
  <c r="R63" i="1"/>
  <c r="AK92" i="9" s="1"/>
  <c r="J65" i="1"/>
  <c r="V73" i="1"/>
  <c r="R75" i="1"/>
  <c r="AK104" i="9" s="1"/>
  <c r="J76" i="1"/>
  <c r="AJ106" i="5"/>
  <c r="J78" i="1"/>
  <c r="Z78" i="1"/>
  <c r="I83" i="1"/>
  <c r="AJ42" i="5"/>
  <c r="AI64" i="5"/>
  <c r="AK42" i="5"/>
  <c r="AI24" i="8"/>
  <c r="N11" i="1"/>
  <c r="AI31" i="8"/>
  <c r="N14" i="1"/>
  <c r="AI46" i="9"/>
  <c r="R21" i="1"/>
  <c r="AI57" i="8"/>
  <c r="N28" i="1"/>
  <c r="AI61" i="8"/>
  <c r="N32" i="1"/>
  <c r="V32" i="1"/>
  <c r="AI62" i="9"/>
  <c r="R33" i="1"/>
  <c r="AI63" i="8"/>
  <c r="N34" i="1"/>
  <c r="AK63" i="8" s="1"/>
  <c r="AK63" i="5"/>
  <c r="AI64" i="9"/>
  <c r="R35" i="1"/>
  <c r="AI66" i="9"/>
  <c r="R37" i="1"/>
  <c r="AI71" i="8"/>
  <c r="N42" i="1"/>
  <c r="J44" i="1"/>
  <c r="AI73" i="9"/>
  <c r="R44" i="1"/>
  <c r="R43" i="1" s="1"/>
  <c r="J49" i="1"/>
  <c r="AI78" i="9"/>
  <c r="R49" i="1"/>
  <c r="R48" i="1" s="1"/>
  <c r="AI78" i="10"/>
  <c r="Z49" i="1"/>
  <c r="Z48" i="1" s="1"/>
  <c r="AI86" i="8"/>
  <c r="N57" i="1"/>
  <c r="AI87" i="8"/>
  <c r="N58" i="1"/>
  <c r="AI94" i="9"/>
  <c r="R65" i="1"/>
  <c r="L66" i="1"/>
  <c r="L64" i="1" s="1"/>
  <c r="H66" i="1"/>
  <c r="H64" i="1" s="1"/>
  <c r="AK96" i="5"/>
  <c r="AI98" i="9"/>
  <c r="R69" i="1"/>
  <c r="AK98" i="9" s="1"/>
  <c r="L70" i="1"/>
  <c r="H70" i="1"/>
  <c r="AK100" i="5"/>
  <c r="AJ102" i="9"/>
  <c r="AJ101" i="9"/>
  <c r="AI110" i="10"/>
  <c r="Z81" i="1"/>
  <c r="AI114" i="9"/>
  <c r="R86" i="1"/>
  <c r="AI111" i="9"/>
  <c r="AJ120" i="9"/>
  <c r="Q89" i="1"/>
  <c r="AI121" i="8"/>
  <c r="I92" i="1"/>
  <c r="AI96" i="5"/>
  <c r="AI100" i="5"/>
  <c r="AJ105" i="5"/>
  <c r="L5" i="1"/>
  <c r="AI9" i="9"/>
  <c r="R7" i="1"/>
  <c r="J10" i="1"/>
  <c r="AI31" i="10"/>
  <c r="Z14" i="1"/>
  <c r="Z13" i="1" s="1"/>
  <c r="J17" i="1"/>
  <c r="Z17" i="1"/>
  <c r="AI41" i="9"/>
  <c r="V20" i="1"/>
  <c r="AI46" i="8"/>
  <c r="N21" i="1"/>
  <c r="AK56" i="5"/>
  <c r="J28" i="1"/>
  <c r="AJ57" i="8"/>
  <c r="R30" i="1"/>
  <c r="AI60" i="8"/>
  <c r="J32" i="1"/>
  <c r="AI66" i="8"/>
  <c r="N37" i="1"/>
  <c r="AI65" i="8"/>
  <c r="AI67" i="9"/>
  <c r="R38" i="1"/>
  <c r="AK67" i="9" s="1"/>
  <c r="V38" i="1"/>
  <c r="AK67" i="5" s="1"/>
  <c r="J39" i="1"/>
  <c r="AI70" i="9"/>
  <c r="R41" i="1"/>
  <c r="R40" i="1" s="1"/>
  <c r="V41" i="1"/>
  <c r="Z42" i="1"/>
  <c r="I43" i="1"/>
  <c r="F43" i="1" s="1"/>
  <c r="AI74" i="9"/>
  <c r="R45" i="1"/>
  <c r="I48" i="1"/>
  <c r="F48" i="1" s="1"/>
  <c r="AI79" i="9"/>
  <c r="R50" i="1"/>
  <c r="N52" i="1"/>
  <c r="N56" i="1"/>
  <c r="I64" i="1"/>
  <c r="F64" i="1" s="1"/>
  <c r="G66" i="1"/>
  <c r="T66" i="1"/>
  <c r="T64" i="1" s="1"/>
  <c r="AI97" i="9"/>
  <c r="R68" i="1"/>
  <c r="AK97" i="9" s="1"/>
  <c r="L69" i="1"/>
  <c r="H69" i="1"/>
  <c r="G70" i="1"/>
  <c r="T70" i="1"/>
  <c r="AK101" i="10"/>
  <c r="AI102" i="8"/>
  <c r="N73" i="1"/>
  <c r="AI101" i="8"/>
  <c r="AJ108" i="8"/>
  <c r="AJ106" i="8"/>
  <c r="R79" i="1"/>
  <c r="J80" i="1"/>
  <c r="AI109" i="9"/>
  <c r="R80" i="1"/>
  <c r="AI109" i="10"/>
  <c r="Z80" i="1"/>
  <c r="AK111" i="5"/>
  <c r="AJ113" i="9"/>
  <c r="AI115" i="9"/>
  <c r="R87" i="1"/>
  <c r="AI117" i="8"/>
  <c r="R90" i="1"/>
  <c r="AI121" i="9"/>
  <c r="M92" i="1"/>
  <c r="N92" i="1" s="1"/>
  <c r="AI122" i="8"/>
  <c r="T91" i="1"/>
  <c r="W93" i="1"/>
  <c r="AL123" i="5" s="1"/>
  <c r="O93" i="1"/>
  <c r="AL123" i="8" s="1"/>
  <c r="AJ67" i="5"/>
  <c r="AI79" i="5"/>
  <c r="AI102" i="5"/>
  <c r="C11" i="2"/>
  <c r="E11" i="2" s="1"/>
  <c r="AI9" i="8"/>
  <c r="N7" i="1"/>
  <c r="I13" i="1"/>
  <c r="F13" i="1" s="1"/>
  <c r="V14" i="1"/>
  <c r="AI31" i="5"/>
  <c r="V17" i="1"/>
  <c r="AJ41" i="9"/>
  <c r="AJ42" i="8"/>
  <c r="AJ41" i="8"/>
  <c r="R20" i="1"/>
  <c r="AI44" i="10"/>
  <c r="AI41" i="10"/>
  <c r="J21" i="1"/>
  <c r="AI46" i="10"/>
  <c r="Z21" i="1"/>
  <c r="J30" i="1"/>
  <c r="N30" i="1"/>
  <c r="AI61" i="9"/>
  <c r="R32" i="1"/>
  <c r="AI62" i="8"/>
  <c r="N33" i="1"/>
  <c r="AK62" i="8" s="1"/>
  <c r="AK62" i="5"/>
  <c r="AI63" i="9"/>
  <c r="R34" i="1"/>
  <c r="AI64" i="8"/>
  <c r="N35" i="1"/>
  <c r="AK64" i="8" s="1"/>
  <c r="I36" i="1"/>
  <c r="F36" i="1" s="1"/>
  <c r="J37" i="1"/>
  <c r="AK66" i="5"/>
  <c r="AJ67" i="9"/>
  <c r="AJ65" i="9"/>
  <c r="AJ69" i="8"/>
  <c r="AJ70" i="9"/>
  <c r="AJ69" i="9"/>
  <c r="AI71" i="9"/>
  <c r="R42" i="1"/>
  <c r="AK71" i="9" s="1"/>
  <c r="AI72" i="9"/>
  <c r="AK72" i="10"/>
  <c r="AI73" i="8"/>
  <c r="N44" i="1"/>
  <c r="AI74" i="8"/>
  <c r="N45" i="1"/>
  <c r="R47" i="1"/>
  <c r="AI78" i="8"/>
  <c r="N49" i="1"/>
  <c r="N48" i="1" s="1"/>
  <c r="V49" i="1"/>
  <c r="AI79" i="8"/>
  <c r="N50" i="1"/>
  <c r="J52" i="1"/>
  <c r="Z52" i="1"/>
  <c r="J56" i="1"/>
  <c r="AI86" i="9"/>
  <c r="R57" i="1"/>
  <c r="J61" i="1"/>
  <c r="J62" i="1"/>
  <c r="J63" i="1"/>
  <c r="AK93" i="10"/>
  <c r="AI94" i="8"/>
  <c r="N65" i="1"/>
  <c r="V65" i="1"/>
  <c r="AI96" i="9"/>
  <c r="R67" i="1"/>
  <c r="AK96" i="9" s="1"/>
  <c r="L68" i="1"/>
  <c r="H68" i="1"/>
  <c r="G69" i="1"/>
  <c r="T69" i="1"/>
  <c r="AJ102" i="8"/>
  <c r="AJ101" i="8"/>
  <c r="AI103" i="9"/>
  <c r="R74" i="1"/>
  <c r="R76" i="1"/>
  <c r="R72" i="1" s="1"/>
  <c r="AI106" i="9"/>
  <c r="AK107" i="8"/>
  <c r="N79" i="1"/>
  <c r="AJ108" i="10"/>
  <c r="AI110" i="9"/>
  <c r="R81" i="1"/>
  <c r="R85" i="1"/>
  <c r="AI114" i="8"/>
  <c r="N86" i="1"/>
  <c r="AI115" i="8"/>
  <c r="N87" i="1"/>
  <c r="AA93" i="1"/>
  <c r="AL123" i="10" s="1"/>
  <c r="AI61" i="5"/>
  <c r="AI63" i="5"/>
  <c r="AJ70" i="5"/>
  <c r="AJ81" i="5"/>
  <c r="AI110" i="5"/>
  <c r="AI122" i="5"/>
  <c r="J6" i="1"/>
  <c r="J7" i="1"/>
  <c r="J8" i="1"/>
  <c r="N8" i="1"/>
  <c r="R8" i="1"/>
  <c r="R10" i="1"/>
  <c r="AI24" i="9"/>
  <c r="R11" i="1"/>
  <c r="AI30" i="8"/>
  <c r="AI31" i="9"/>
  <c r="R14" i="1"/>
  <c r="R13" i="1" s="1"/>
  <c r="AI30" i="9"/>
  <c r="AJ31" i="5"/>
  <c r="J15" i="1"/>
  <c r="N15" i="1"/>
  <c r="R15" i="1"/>
  <c r="V15" i="1"/>
  <c r="Z15" i="1"/>
  <c r="R17" i="1"/>
  <c r="J19" i="1"/>
  <c r="N19" i="1"/>
  <c r="R19" i="1"/>
  <c r="Z19" i="1"/>
  <c r="N20" i="1"/>
  <c r="AI46" i="5"/>
  <c r="V21" i="1"/>
  <c r="AJ51" i="9"/>
  <c r="J23" i="1"/>
  <c r="N23" i="1"/>
  <c r="R23" i="1"/>
  <c r="J24" i="1"/>
  <c r="N24" i="1"/>
  <c r="R24" i="1"/>
  <c r="AK53" i="9" s="1"/>
  <c r="J25" i="1"/>
  <c r="N25" i="1"/>
  <c r="R25" i="1"/>
  <c r="AK54" i="9" s="1"/>
  <c r="I27" i="1"/>
  <c r="AK56" i="10"/>
  <c r="AI57" i="9"/>
  <c r="R28" i="1"/>
  <c r="R27" i="1" s="1"/>
  <c r="AI67" i="8"/>
  <c r="N38" i="1"/>
  <c r="R39" i="1"/>
  <c r="AK68" i="9" s="1"/>
  <c r="AI70" i="8"/>
  <c r="AI69" i="8"/>
  <c r="N41" i="1"/>
  <c r="N40" i="1" s="1"/>
  <c r="AJ73" i="8"/>
  <c r="AJ72" i="8"/>
  <c r="N47" i="1"/>
  <c r="AI77" i="9"/>
  <c r="AJ78" i="8"/>
  <c r="AI79" i="10"/>
  <c r="Z50" i="1"/>
  <c r="AI87" i="9"/>
  <c r="R58" i="1"/>
  <c r="P66" i="1"/>
  <c r="P64" i="1" s="1"/>
  <c r="L67" i="1"/>
  <c r="H67" i="1"/>
  <c r="G68" i="1"/>
  <c r="T68" i="1"/>
  <c r="P70" i="1"/>
  <c r="L71" i="1"/>
  <c r="H71" i="1"/>
  <c r="AI101" i="9"/>
  <c r="J73" i="1"/>
  <c r="AI102" i="9"/>
  <c r="R73" i="1"/>
  <c r="AI103" i="8"/>
  <c r="N74" i="1"/>
  <c r="W74" i="1"/>
  <c r="AL103" i="5" s="1"/>
  <c r="N76" i="1"/>
  <c r="AJ106" i="9"/>
  <c r="J79" i="1"/>
  <c r="Z79" i="1"/>
  <c r="AI109" i="8"/>
  <c r="N80" i="1"/>
  <c r="V80" i="1"/>
  <c r="AI110" i="8"/>
  <c r="N81" i="1"/>
  <c r="N85" i="1"/>
  <c r="L88" i="1"/>
  <c r="Z90" i="1"/>
  <c r="AI122" i="9"/>
  <c r="AI122" i="10"/>
  <c r="Z92" i="1"/>
  <c r="X91" i="1"/>
  <c r="AI78" i="5"/>
  <c r="AI103" i="5"/>
  <c r="AI111" i="8"/>
  <c r="Y91" i="1"/>
  <c r="F17" i="5"/>
  <c r="F24" i="5"/>
  <c r="F11" i="5"/>
  <c r="F21" i="5"/>
  <c r="F5" i="8"/>
  <c r="G16" i="4" l="1"/>
  <c r="G8" i="4"/>
  <c r="G7" i="4" s="1"/>
  <c r="B7" i="4"/>
  <c r="B5" i="4" s="1"/>
  <c r="G7" i="3"/>
  <c r="H9" i="3" s="1"/>
  <c r="H8" i="3"/>
  <c r="H7" i="3" s="1"/>
  <c r="H11" i="3"/>
  <c r="H10" i="3" s="1"/>
  <c r="E64" i="1"/>
  <c r="S60" i="1"/>
  <c r="AL89" i="9" s="1"/>
  <c r="R18" i="1"/>
  <c r="R31" i="1"/>
  <c r="V31" i="1"/>
  <c r="V18" i="1"/>
  <c r="E43" i="1"/>
  <c r="E53" i="1"/>
  <c r="E94" i="1" s="1"/>
  <c r="AI119" i="9"/>
  <c r="M90" i="1"/>
  <c r="V40" i="1"/>
  <c r="F83" i="1"/>
  <c r="G83" i="1" s="1"/>
  <c r="K58" i="1"/>
  <c r="F31" i="1"/>
  <c r="N72" i="1"/>
  <c r="F27" i="1"/>
  <c r="N18" i="1"/>
  <c r="V48" i="1"/>
  <c r="V13" i="1"/>
  <c r="W14" i="1" s="1"/>
  <c r="AL31" i="5" s="1"/>
  <c r="R83" i="1"/>
  <c r="N31" i="1"/>
  <c r="AA79" i="1"/>
  <c r="AL108" i="10" s="1"/>
  <c r="F18" i="1"/>
  <c r="E91" i="1"/>
  <c r="F59" i="1"/>
  <c r="AK89" i="8"/>
  <c r="N59" i="1"/>
  <c r="W75" i="1"/>
  <c r="AL104" i="5" s="1"/>
  <c r="P88" i="1"/>
  <c r="AI118" i="9" s="1"/>
  <c r="E13" i="1"/>
  <c r="E31" i="1"/>
  <c r="G31" i="1" s="1"/>
  <c r="F5" i="1"/>
  <c r="E36" i="1"/>
  <c r="R22" i="1"/>
  <c r="E54" i="1"/>
  <c r="AK70" i="10"/>
  <c r="Z40" i="1"/>
  <c r="AK69" i="10" s="1"/>
  <c r="AK89" i="9"/>
  <c r="R59" i="1"/>
  <c r="AK88" i="9" s="1"/>
  <c r="J22" i="1"/>
  <c r="F22" i="1"/>
  <c r="E83" i="1"/>
  <c r="V36" i="1"/>
  <c r="Z18" i="1"/>
  <c r="AA21" i="1" s="1"/>
  <c r="AL46" i="10" s="1"/>
  <c r="AI41" i="8"/>
  <c r="N83" i="1"/>
  <c r="F77" i="1"/>
  <c r="N43" i="1"/>
  <c r="N36" i="1"/>
  <c r="R36" i="1"/>
  <c r="N27" i="1"/>
  <c r="N13" i="1"/>
  <c r="E27" i="1"/>
  <c r="N22" i="1"/>
  <c r="E22" i="1"/>
  <c r="E89" i="1"/>
  <c r="C9" i="2" s="1"/>
  <c r="E40" i="1"/>
  <c r="G5" i="4"/>
  <c r="AK105" i="5"/>
  <c r="V72" i="1"/>
  <c r="AK101" i="5" s="1"/>
  <c r="E72" i="1"/>
  <c r="J5" i="1"/>
  <c r="E5" i="1"/>
  <c r="G5" i="1" s="1"/>
  <c r="AK107" i="9"/>
  <c r="AK107" i="10"/>
  <c r="AK107" i="5"/>
  <c r="W79" i="1"/>
  <c r="AL108" i="5" s="1"/>
  <c r="S63" i="1"/>
  <c r="AL92" i="9" s="1"/>
  <c r="AJ88" i="8"/>
  <c r="G54" i="1"/>
  <c r="K55" i="1"/>
  <c r="J40" i="1"/>
  <c r="T4" i="1"/>
  <c r="AI4" i="5" s="1"/>
  <c r="U26" i="1"/>
  <c r="AJ55" i="5" s="1"/>
  <c r="AK65" i="5"/>
  <c r="S93" i="1"/>
  <c r="AL123" i="9" s="1"/>
  <c r="W19" i="1"/>
  <c r="AL42" i="5" s="1"/>
  <c r="AJ65" i="5"/>
  <c r="AI119" i="10"/>
  <c r="U90" i="1"/>
  <c r="J83" i="1"/>
  <c r="K86" i="1" s="1"/>
  <c r="AK41" i="5"/>
  <c r="R71" i="1"/>
  <c r="AK100" i="9" s="1"/>
  <c r="O63" i="1"/>
  <c r="AL92" i="8" s="1"/>
  <c r="G22" i="1"/>
  <c r="M4" i="1"/>
  <c r="AJ4" i="8" s="1"/>
  <c r="I4" i="1"/>
  <c r="S61" i="1"/>
  <c r="AL90" i="9" s="1"/>
  <c r="AK102" i="5"/>
  <c r="I89" i="1"/>
  <c r="S62" i="1"/>
  <c r="AL91" i="9" s="1"/>
  <c r="H88" i="1"/>
  <c r="AK122" i="10"/>
  <c r="Z91" i="1"/>
  <c r="AK121" i="10" s="1"/>
  <c r="AK120" i="10"/>
  <c r="Z89" i="1"/>
  <c r="AA90" i="1" s="1"/>
  <c r="AL120" i="10" s="1"/>
  <c r="AK109" i="8"/>
  <c r="AK103" i="8"/>
  <c r="J72" i="1"/>
  <c r="J71" i="1"/>
  <c r="AJ82" i="5"/>
  <c r="AJ93" i="5"/>
  <c r="AK67" i="8"/>
  <c r="AK57" i="9"/>
  <c r="I26" i="1"/>
  <c r="AK52" i="8"/>
  <c r="AK51" i="8"/>
  <c r="AK42" i="8"/>
  <c r="AK41" i="8"/>
  <c r="AK33" i="10"/>
  <c r="AK31" i="9"/>
  <c r="AK21" i="9"/>
  <c r="C10" i="2"/>
  <c r="AK114" i="8"/>
  <c r="AK108" i="8"/>
  <c r="AK105" i="9"/>
  <c r="V69" i="1"/>
  <c r="AI98" i="5"/>
  <c r="AK94" i="8"/>
  <c r="AI77" i="5"/>
  <c r="AK76" i="9"/>
  <c r="J36" i="1"/>
  <c r="AK61" i="9"/>
  <c r="AK60" i="9"/>
  <c r="AK44" i="9"/>
  <c r="AK31" i="5"/>
  <c r="AK122" i="8"/>
  <c r="N91" i="1"/>
  <c r="AK121" i="8" s="1"/>
  <c r="AK120" i="9"/>
  <c r="R89" i="1"/>
  <c r="AK117" i="8"/>
  <c r="AK102" i="8"/>
  <c r="O76" i="1"/>
  <c r="AL105" i="8" s="1"/>
  <c r="V70" i="1"/>
  <c r="AI99" i="5"/>
  <c r="AJ82" i="8"/>
  <c r="W41" i="1"/>
  <c r="AL70" i="5" s="1"/>
  <c r="AK70" i="5"/>
  <c r="AK66" i="8"/>
  <c r="J31" i="1"/>
  <c r="AK46" i="8"/>
  <c r="O21" i="1"/>
  <c r="AL46" i="8" s="1"/>
  <c r="AK39" i="10"/>
  <c r="AK110" i="10"/>
  <c r="J66" i="1"/>
  <c r="J48" i="1"/>
  <c r="K52" i="1" s="1"/>
  <c r="AK64" i="9"/>
  <c r="AK61" i="5"/>
  <c r="W32" i="1"/>
  <c r="AL61" i="5" s="1"/>
  <c r="AK57" i="8"/>
  <c r="O28" i="1"/>
  <c r="AL57" i="8" s="1"/>
  <c r="J89" i="1"/>
  <c r="AK113" i="8"/>
  <c r="AK110" i="8"/>
  <c r="AI100" i="8"/>
  <c r="N71" i="1"/>
  <c r="AK100" i="8" s="1"/>
  <c r="J67" i="1"/>
  <c r="AJ93" i="9"/>
  <c r="AJ82" i="9"/>
  <c r="AI83" i="9"/>
  <c r="S58" i="1"/>
  <c r="AL87" i="9" s="1"/>
  <c r="AK53" i="8"/>
  <c r="K23" i="1"/>
  <c r="AK44" i="8"/>
  <c r="J18" i="1"/>
  <c r="AK33" i="5"/>
  <c r="AJ30" i="5"/>
  <c r="U4" i="1"/>
  <c r="AJ4" i="5" s="1"/>
  <c r="AK24" i="9"/>
  <c r="AK11" i="9"/>
  <c r="O80" i="1"/>
  <c r="AL109" i="8" s="1"/>
  <c r="AK103" i="9"/>
  <c r="AK86" i="9"/>
  <c r="K56" i="1"/>
  <c r="AK81" i="10"/>
  <c r="AK79" i="8"/>
  <c r="AK78" i="8"/>
  <c r="O50" i="1"/>
  <c r="AL79" i="8" s="1"/>
  <c r="AK74" i="8"/>
  <c r="H4" i="1"/>
  <c r="AI30" i="10"/>
  <c r="X4" i="1"/>
  <c r="AI4" i="10" s="1"/>
  <c r="AK109" i="9"/>
  <c r="AK108" i="9"/>
  <c r="K41" i="1"/>
  <c r="K39" i="1"/>
  <c r="H26" i="1"/>
  <c r="AI56" i="8"/>
  <c r="L26" i="1"/>
  <c r="AI55" i="8" s="1"/>
  <c r="J13" i="1"/>
  <c r="AI5" i="8"/>
  <c r="L4" i="1"/>
  <c r="AI4" i="8" s="1"/>
  <c r="AI95" i="8"/>
  <c r="N66" i="1"/>
  <c r="AK95" i="8" s="1"/>
  <c r="AI93" i="8"/>
  <c r="AK86" i="8"/>
  <c r="AK78" i="9"/>
  <c r="S50" i="1"/>
  <c r="AL79" i="9" s="1"/>
  <c r="AI60" i="5"/>
  <c r="T26" i="1"/>
  <c r="AI55" i="5" s="1"/>
  <c r="AK31" i="8"/>
  <c r="O14" i="1"/>
  <c r="AL31" i="8" s="1"/>
  <c r="R5" i="1"/>
  <c r="AJ121" i="10"/>
  <c r="Y88" i="1"/>
  <c r="AI88" i="8"/>
  <c r="G59" i="1"/>
  <c r="E88" i="1"/>
  <c r="AK108" i="10"/>
  <c r="AK105" i="8"/>
  <c r="AK102" i="9"/>
  <c r="S76" i="1"/>
  <c r="AL105" i="9" s="1"/>
  <c r="AI99" i="9"/>
  <c r="R70" i="1"/>
  <c r="AK99" i="9" s="1"/>
  <c r="AI96" i="8"/>
  <c r="N67" i="1"/>
  <c r="AK96" i="8" s="1"/>
  <c r="AK87" i="9"/>
  <c r="AK79" i="10"/>
  <c r="AJ69" i="10"/>
  <c r="Y26" i="1"/>
  <c r="AJ55" i="10" s="1"/>
  <c r="AK54" i="8"/>
  <c r="K24" i="1"/>
  <c r="AK42" i="10"/>
  <c r="AK33" i="9"/>
  <c r="AK11" i="8"/>
  <c r="AK115" i="8"/>
  <c r="AK113" i="9"/>
  <c r="S87" i="1"/>
  <c r="AL115" i="9" s="1"/>
  <c r="AJ106" i="10"/>
  <c r="AJ82" i="10"/>
  <c r="J68" i="1"/>
  <c r="K42" i="1"/>
  <c r="AK63" i="9"/>
  <c r="AK46" i="10"/>
  <c r="AK39" i="5"/>
  <c r="AJ30" i="9"/>
  <c r="Q4" i="1"/>
  <c r="AJ4" i="9" s="1"/>
  <c r="AK9" i="8"/>
  <c r="Q92" i="1"/>
  <c r="AI121" i="5"/>
  <c r="T88" i="1"/>
  <c r="AJ122" i="8"/>
  <c r="M91" i="1"/>
  <c r="AJ121" i="8" s="1"/>
  <c r="AK115" i="9"/>
  <c r="AI106" i="10"/>
  <c r="AI82" i="10"/>
  <c r="J69" i="1"/>
  <c r="V66" i="1"/>
  <c r="V64" i="1" s="1"/>
  <c r="AI95" i="5"/>
  <c r="J59" i="1"/>
  <c r="AK85" i="8"/>
  <c r="AK81" i="8"/>
  <c r="AK70" i="9"/>
  <c r="AK69" i="9"/>
  <c r="AK59" i="9"/>
  <c r="J27" i="1"/>
  <c r="Q26" i="1"/>
  <c r="AJ55" i="9" s="1"/>
  <c r="AK44" i="5"/>
  <c r="I91" i="1"/>
  <c r="J92" i="1"/>
  <c r="AK114" i="9"/>
  <c r="J70" i="1"/>
  <c r="AK94" i="9"/>
  <c r="J43" i="1"/>
  <c r="AK66" i="9"/>
  <c r="AK65" i="9"/>
  <c r="AK62" i="9"/>
  <c r="AK61" i="8"/>
  <c r="AK60" i="8"/>
  <c r="AK46" i="9"/>
  <c r="AI83" i="8"/>
  <c r="AI121" i="10"/>
  <c r="U92" i="1"/>
  <c r="X88" i="1"/>
  <c r="AI118" i="8"/>
  <c r="AK109" i="5"/>
  <c r="V68" i="1"/>
  <c r="AI97" i="5"/>
  <c r="AI95" i="9"/>
  <c r="R66" i="1"/>
  <c r="R64" i="1" s="1"/>
  <c r="AK76" i="8"/>
  <c r="AK70" i="8"/>
  <c r="AK69" i="8"/>
  <c r="AI60" i="9"/>
  <c r="P26" i="1"/>
  <c r="AI55" i="9" s="1"/>
  <c r="K25" i="1"/>
  <c r="AK52" i="9"/>
  <c r="AK51" i="9"/>
  <c r="AK46" i="5"/>
  <c r="W21" i="1"/>
  <c r="AL46" i="5" s="1"/>
  <c r="AK42" i="9"/>
  <c r="AK41" i="9"/>
  <c r="AK39" i="9"/>
  <c r="AK33" i="8"/>
  <c r="AJ30" i="10"/>
  <c r="Y4" i="1"/>
  <c r="AJ4" i="10" s="1"/>
  <c r="AI5" i="9"/>
  <c r="P4" i="1"/>
  <c r="AI4" i="9" s="1"/>
  <c r="AK110" i="9"/>
  <c r="S81" i="1"/>
  <c r="AL110" i="9" s="1"/>
  <c r="AI97" i="8"/>
  <c r="N68" i="1"/>
  <c r="AK97" i="8" s="1"/>
  <c r="AK94" i="5"/>
  <c r="K57" i="1"/>
  <c r="W49" i="1"/>
  <c r="AL78" i="5" s="1"/>
  <c r="AK78" i="5"/>
  <c r="AI77" i="10"/>
  <c r="X26" i="1"/>
  <c r="AI55" i="10" s="1"/>
  <c r="AK73" i="8"/>
  <c r="AK59" i="8"/>
  <c r="O30" i="1"/>
  <c r="AL59" i="8" s="1"/>
  <c r="AI116" i="8"/>
  <c r="AK109" i="10"/>
  <c r="AI98" i="8"/>
  <c r="N69" i="1"/>
  <c r="AK98" i="8" s="1"/>
  <c r="AK79" i="9"/>
  <c r="AK74" i="9"/>
  <c r="AK71" i="10"/>
  <c r="AA31" i="1"/>
  <c r="AL60" i="10" s="1"/>
  <c r="AJ56" i="8"/>
  <c r="M26" i="1"/>
  <c r="AJ55" i="8" s="1"/>
  <c r="AK31" i="10"/>
  <c r="AK9" i="9"/>
  <c r="AJ119" i="9"/>
  <c r="AI99" i="8"/>
  <c r="N70" i="1"/>
  <c r="AK99" i="8" s="1"/>
  <c r="AI93" i="9"/>
  <c r="AK87" i="8"/>
  <c r="AK78" i="10"/>
  <c r="AK73" i="9"/>
  <c r="AK71" i="8"/>
  <c r="AK24" i="8"/>
  <c r="N5" i="1"/>
  <c r="F5" i="5"/>
  <c r="F53" i="1" l="1"/>
  <c r="D7" i="2" s="1"/>
  <c r="G77" i="1"/>
  <c r="G53" i="1" s="1"/>
  <c r="G5" i="3"/>
  <c r="AJ120" i="8"/>
  <c r="N90" i="1"/>
  <c r="M89" i="1"/>
  <c r="AJ119" i="8" s="1"/>
  <c r="K85" i="1"/>
  <c r="K87" i="1"/>
  <c r="N64" i="1"/>
  <c r="K84" i="1"/>
  <c r="W73" i="1"/>
  <c r="AL102" i="5" s="1"/>
  <c r="H26" i="4"/>
  <c r="H19" i="4"/>
  <c r="H9" i="4"/>
  <c r="C6" i="4"/>
  <c r="H27" i="4"/>
  <c r="H23" i="4"/>
  <c r="H20" i="4"/>
  <c r="H16" i="4"/>
  <c r="F6" i="4"/>
  <c r="B6" i="4"/>
  <c r="H28" i="4"/>
  <c r="H24" i="4"/>
  <c r="H21" i="4"/>
  <c r="H17" i="4"/>
  <c r="H7" i="4"/>
  <c r="E6" i="4"/>
  <c r="H29" i="4"/>
  <c r="H25" i="4"/>
  <c r="H22" i="4"/>
  <c r="H18" i="4"/>
  <c r="H10" i="4"/>
  <c r="H8" i="4"/>
  <c r="H12" i="4"/>
  <c r="H13" i="4"/>
  <c r="D6" i="4"/>
  <c r="H14" i="4"/>
  <c r="H15" i="4"/>
  <c r="H11" i="4"/>
  <c r="W81" i="1"/>
  <c r="AL110" i="5" s="1"/>
  <c r="W80" i="1"/>
  <c r="AL109" i="5" s="1"/>
  <c r="G18" i="1"/>
  <c r="AA81" i="1"/>
  <c r="AL110" i="10" s="1"/>
  <c r="AA80" i="1"/>
  <c r="AL109" i="10" s="1"/>
  <c r="S57" i="1"/>
  <c r="AL86" i="9" s="1"/>
  <c r="AA42" i="1"/>
  <c r="AL71" i="10" s="1"/>
  <c r="AA41" i="1"/>
  <c r="AL70" i="10" s="1"/>
  <c r="S35" i="1"/>
  <c r="AL64" i="9" s="1"/>
  <c r="S33" i="1"/>
  <c r="AL62" i="9" s="1"/>
  <c r="O15" i="1"/>
  <c r="AL33" i="8" s="1"/>
  <c r="AK106" i="5"/>
  <c r="W20" i="1"/>
  <c r="AL44" i="5" s="1"/>
  <c r="W78" i="1"/>
  <c r="AL107" i="5" s="1"/>
  <c r="G48" i="1"/>
  <c r="G40" i="1"/>
  <c r="F4" i="1"/>
  <c r="W15" i="1"/>
  <c r="AL33" i="5" s="1"/>
  <c r="O20" i="1"/>
  <c r="AL44" i="8" s="1"/>
  <c r="AJ120" i="5"/>
  <c r="U89" i="1"/>
  <c r="V90" i="1"/>
  <c r="G72" i="1"/>
  <c r="AA72" i="1" s="1"/>
  <c r="AL101" i="10" s="1"/>
  <c r="O42" i="1"/>
  <c r="AL71" i="8" s="1"/>
  <c r="S19" i="1"/>
  <c r="AL42" i="9" s="1"/>
  <c r="O41" i="1"/>
  <c r="AL70" i="8" s="1"/>
  <c r="K44" i="1"/>
  <c r="O52" i="1"/>
  <c r="AL81" i="8" s="1"/>
  <c r="O60" i="1"/>
  <c r="AL89" i="8" s="1"/>
  <c r="AA19" i="1"/>
  <c r="AL42" i="10" s="1"/>
  <c r="M88" i="1"/>
  <c r="AJ118" i="8" s="1"/>
  <c r="O24" i="1"/>
  <c r="AL53" i="8" s="1"/>
  <c r="G13" i="1"/>
  <c r="S20" i="1"/>
  <c r="AL44" i="9" s="1"/>
  <c r="K30" i="1"/>
  <c r="K37" i="1"/>
  <c r="AK88" i="8"/>
  <c r="O62" i="1"/>
  <c r="AL91" i="8" s="1"/>
  <c r="O61" i="1"/>
  <c r="AL90" i="8" s="1"/>
  <c r="AI82" i="8"/>
  <c r="W17" i="1"/>
  <c r="AL39" i="5" s="1"/>
  <c r="O25" i="1"/>
  <c r="AL54" i="8" s="1"/>
  <c r="S79" i="1"/>
  <c r="AL108" i="9" s="1"/>
  <c r="S74" i="1"/>
  <c r="AL103" i="9" s="1"/>
  <c r="K19" i="1"/>
  <c r="AL110" i="8"/>
  <c r="F26" i="1"/>
  <c r="D6" i="2" s="1"/>
  <c r="K90" i="1"/>
  <c r="K49" i="1"/>
  <c r="O92" i="1"/>
  <c r="AL122" i="8" s="1"/>
  <c r="K21" i="1"/>
  <c r="O23" i="1"/>
  <c r="AL52" i="8" s="1"/>
  <c r="AK72" i="9"/>
  <c r="S46" i="1"/>
  <c r="AL75" i="9" s="1"/>
  <c r="S45" i="1"/>
  <c r="AL74" i="9" s="1"/>
  <c r="S44" i="1"/>
  <c r="AL73" i="9" s="1"/>
  <c r="AK77" i="10"/>
  <c r="AA51" i="1"/>
  <c r="AL80" i="10" s="1"/>
  <c r="AA52" i="1"/>
  <c r="AL81" i="10" s="1"/>
  <c r="AA50" i="1"/>
  <c r="AL79" i="10" s="1"/>
  <c r="AA49" i="1"/>
  <c r="AL78" i="10" s="1"/>
  <c r="J91" i="1"/>
  <c r="AK111" i="8"/>
  <c r="O84" i="1"/>
  <c r="AL112" i="8" s="1"/>
  <c r="O87" i="1"/>
  <c r="AL115" i="8" s="1"/>
  <c r="O86" i="1"/>
  <c r="AL114" i="8" s="1"/>
  <c r="O85" i="1"/>
  <c r="AL113" i="8" s="1"/>
  <c r="AK30" i="9"/>
  <c r="S16" i="1"/>
  <c r="AL36" i="9" s="1"/>
  <c r="S14" i="1"/>
  <c r="AL31" i="9" s="1"/>
  <c r="S15" i="1"/>
  <c r="AL33" i="9" s="1"/>
  <c r="S17" i="1"/>
  <c r="AL39" i="9" s="1"/>
  <c r="K75" i="1"/>
  <c r="K74" i="1"/>
  <c r="K76" i="1"/>
  <c r="K73" i="1"/>
  <c r="AL116" i="10"/>
  <c r="AL116" i="5"/>
  <c r="AL116" i="9"/>
  <c r="AK72" i="8"/>
  <c r="O46" i="1"/>
  <c r="AL75" i="8" s="1"/>
  <c r="O45" i="1"/>
  <c r="AL74" i="8" s="1"/>
  <c r="O47" i="1"/>
  <c r="AL76" i="8" s="1"/>
  <c r="O44" i="1"/>
  <c r="AL73" i="8" s="1"/>
  <c r="AK95" i="9"/>
  <c r="AI118" i="5"/>
  <c r="AK5" i="9"/>
  <c r="R4" i="1"/>
  <c r="Z26" i="1"/>
  <c r="AK77" i="9"/>
  <c r="S52" i="1"/>
  <c r="AL81" i="9" s="1"/>
  <c r="S51" i="1"/>
  <c r="AL80" i="9" s="1"/>
  <c r="S49" i="1"/>
  <c r="AL78" i="9" s="1"/>
  <c r="AK116" i="8"/>
  <c r="AL117" i="8"/>
  <c r="AK98" i="5"/>
  <c r="AK56" i="9"/>
  <c r="R26" i="1"/>
  <c r="S29" i="1"/>
  <c r="AL58" i="9" s="1"/>
  <c r="S28" i="1"/>
  <c r="AL57" i="9" s="1"/>
  <c r="S30" i="1"/>
  <c r="AL59" i="9" s="1"/>
  <c r="AK30" i="10"/>
  <c r="Z4" i="1"/>
  <c r="AA16" i="1"/>
  <c r="AL36" i="10" s="1"/>
  <c r="AA14" i="1"/>
  <c r="AL31" i="10" s="1"/>
  <c r="AA17" i="1"/>
  <c r="AL39" i="10" s="1"/>
  <c r="S47" i="1"/>
  <c r="AL76" i="9" s="1"/>
  <c r="AK93" i="8"/>
  <c r="O65" i="1"/>
  <c r="AL94" i="8" s="1"/>
  <c r="AI118" i="10"/>
  <c r="X94" i="1"/>
  <c r="AK111" i="9"/>
  <c r="S84" i="1"/>
  <c r="AL112" i="9" s="1"/>
  <c r="S86" i="1"/>
  <c r="AL114" i="9" s="1"/>
  <c r="S85" i="1"/>
  <c r="AL113" i="9" s="1"/>
  <c r="K16" i="1"/>
  <c r="K14" i="1"/>
  <c r="K15" i="1"/>
  <c r="K17" i="1"/>
  <c r="AK119" i="9"/>
  <c r="S90" i="1"/>
  <c r="AL120" i="9" s="1"/>
  <c r="AA15" i="1"/>
  <c r="AL33" i="10" s="1"/>
  <c r="K78" i="1"/>
  <c r="AJ122" i="5"/>
  <c r="U91" i="1"/>
  <c r="V92" i="1"/>
  <c r="K60" i="1"/>
  <c r="AI82" i="5"/>
  <c r="AI93" i="5"/>
  <c r="AA83" i="1"/>
  <c r="AL111" i="10" s="1"/>
  <c r="W83" i="1"/>
  <c r="AL111" i="5" s="1"/>
  <c r="G27" i="1"/>
  <c r="E26" i="1"/>
  <c r="M94" i="1"/>
  <c r="AK77" i="8"/>
  <c r="O51" i="1"/>
  <c r="AL80" i="8" s="1"/>
  <c r="J64" i="1"/>
  <c r="AK65" i="8"/>
  <c r="O39" i="1"/>
  <c r="AL68" i="8" s="1"/>
  <c r="AK99" i="5"/>
  <c r="K80" i="1"/>
  <c r="AA22" i="1"/>
  <c r="AL51" i="10" s="1"/>
  <c r="W22" i="1"/>
  <c r="AL51" i="5" s="1"/>
  <c r="G36" i="1"/>
  <c r="K79" i="1"/>
  <c r="S21" i="1"/>
  <c r="AL46" i="9" s="1"/>
  <c r="I88" i="1"/>
  <c r="J26" i="1"/>
  <c r="K29" i="1"/>
  <c r="AJ122" i="9"/>
  <c r="Q91" i="1"/>
  <c r="F91" i="1" s="1"/>
  <c r="R92" i="1"/>
  <c r="AK41" i="10"/>
  <c r="AA20" i="1"/>
  <c r="AL44" i="10" s="1"/>
  <c r="AK101" i="9"/>
  <c r="S75" i="1"/>
  <c r="AL104" i="9" s="1"/>
  <c r="AJ118" i="10"/>
  <c r="Y94" i="1"/>
  <c r="E4" i="1"/>
  <c r="O49" i="1"/>
  <c r="AL78" i="8" s="1"/>
  <c r="AK60" i="5"/>
  <c r="W34" i="1"/>
  <c r="AL63" i="5" s="1"/>
  <c r="W35" i="1"/>
  <c r="AL64" i="5" s="1"/>
  <c r="W33" i="1"/>
  <c r="AL62" i="5" s="1"/>
  <c r="V26" i="1"/>
  <c r="AK55" i="5" s="1"/>
  <c r="K35" i="1"/>
  <c r="K33" i="1"/>
  <c r="K34" i="1"/>
  <c r="O37" i="1"/>
  <c r="AL66" i="8" s="1"/>
  <c r="AK69" i="5"/>
  <c r="W42" i="1"/>
  <c r="AL71" i="5" s="1"/>
  <c r="AK101" i="8"/>
  <c r="O75" i="1"/>
  <c r="AL104" i="8" s="1"/>
  <c r="K38" i="1"/>
  <c r="O38" i="1"/>
  <c r="AL67" i="8" s="1"/>
  <c r="AK5" i="8"/>
  <c r="N4" i="1"/>
  <c r="AK106" i="9"/>
  <c r="S78" i="1"/>
  <c r="AL107" i="9" s="1"/>
  <c r="W68" i="1"/>
  <c r="AL97" i="5" s="1"/>
  <c r="AK97" i="5"/>
  <c r="AK83" i="8"/>
  <c r="K45" i="1"/>
  <c r="K46" i="1"/>
  <c r="K47" i="1"/>
  <c r="K28" i="1"/>
  <c r="AK95" i="5"/>
  <c r="S34" i="1"/>
  <c r="AL63" i="9" s="1"/>
  <c r="J4" i="1"/>
  <c r="S73" i="1"/>
  <c r="AL102" i="9" s="1"/>
  <c r="AK106" i="10"/>
  <c r="AA78" i="1"/>
  <c r="AL107" i="10" s="1"/>
  <c r="C8" i="2"/>
  <c r="AK30" i="8"/>
  <c r="O17" i="1"/>
  <c r="AL39" i="8" s="1"/>
  <c r="O16" i="1"/>
  <c r="AL36" i="8" s="1"/>
  <c r="G43" i="1"/>
  <c r="S80" i="1"/>
  <c r="AL109" i="9" s="1"/>
  <c r="AK106" i="8"/>
  <c r="O78" i="1"/>
  <c r="AL107" i="8" s="1"/>
  <c r="K20" i="1"/>
  <c r="AK83" i="9"/>
  <c r="S56" i="1"/>
  <c r="AL85" i="9" s="1"/>
  <c r="S55" i="1"/>
  <c r="AL84" i="9" s="1"/>
  <c r="J88" i="1"/>
  <c r="AK56" i="8"/>
  <c r="N26" i="1"/>
  <c r="O29" i="1"/>
  <c r="AL58" i="8" s="1"/>
  <c r="K50" i="1"/>
  <c r="K51" i="1"/>
  <c r="G64" i="1"/>
  <c r="AA64" i="1" s="1"/>
  <c r="AL93" i="10" s="1"/>
  <c r="K32" i="1"/>
  <c r="O73" i="1"/>
  <c r="AL102" i="8" s="1"/>
  <c r="AK30" i="5"/>
  <c r="V4" i="1"/>
  <c r="W16" i="1"/>
  <c r="AL36" i="5" s="1"/>
  <c r="S32" i="1"/>
  <c r="AL61" i="9" s="1"/>
  <c r="AK77" i="5"/>
  <c r="W52" i="1"/>
  <c r="AL81" i="5" s="1"/>
  <c r="W50" i="1"/>
  <c r="AL79" i="5" s="1"/>
  <c r="W51" i="1"/>
  <c r="AL80" i="5" s="1"/>
  <c r="O79" i="1"/>
  <c r="AL108" i="8" s="1"/>
  <c r="O19" i="1"/>
  <c r="AL42" i="8" s="1"/>
  <c r="O74" i="1"/>
  <c r="AL103" i="8" s="1"/>
  <c r="AK119" i="10"/>
  <c r="Z88" i="1"/>
  <c r="F89" i="1" l="1"/>
  <c r="N89" i="1"/>
  <c r="AK120" i="8"/>
  <c r="G6" i="4"/>
  <c r="C5" i="2"/>
  <c r="L94" i="1"/>
  <c r="C7" i="6" s="1"/>
  <c r="D5" i="2"/>
  <c r="D4" i="2" s="1"/>
  <c r="V89" i="1"/>
  <c r="AK119" i="5" s="1"/>
  <c r="AK120" i="5"/>
  <c r="W90" i="1"/>
  <c r="AL120" i="5" s="1"/>
  <c r="AJ119" i="5"/>
  <c r="J94" i="1"/>
  <c r="K68" i="1"/>
  <c r="T94" i="1"/>
  <c r="E7" i="6" s="1"/>
  <c r="K67" i="1"/>
  <c r="K71" i="1"/>
  <c r="K69" i="1"/>
  <c r="AK82" i="9"/>
  <c r="AK82" i="10"/>
  <c r="K11" i="1"/>
  <c r="K9" i="1"/>
  <c r="K12" i="1"/>
  <c r="K7" i="1"/>
  <c r="K10" i="1"/>
  <c r="K8" i="1"/>
  <c r="K6" i="1"/>
  <c r="AJ124" i="10"/>
  <c r="F13" i="6"/>
  <c r="AJ121" i="9"/>
  <c r="Q88" i="1"/>
  <c r="AI124" i="10"/>
  <c r="F7" i="6"/>
  <c r="AK93" i="5"/>
  <c r="W67" i="1"/>
  <c r="AL96" i="5" s="1"/>
  <c r="W71" i="1"/>
  <c r="AL100" i="5" s="1"/>
  <c r="W65" i="1"/>
  <c r="AL94" i="5" s="1"/>
  <c r="AK55" i="10"/>
  <c r="AK93" i="9"/>
  <c r="S65" i="1"/>
  <c r="AL94" i="9" s="1"/>
  <c r="W43" i="1"/>
  <c r="AL72" i="5" s="1"/>
  <c r="AA43" i="1"/>
  <c r="AL72" i="10" s="1"/>
  <c r="W66" i="1"/>
  <c r="AL95" i="5" s="1"/>
  <c r="AK82" i="8"/>
  <c r="O55" i="1"/>
  <c r="AL84" i="8" s="1"/>
  <c r="O57" i="1"/>
  <c r="AL86" i="8" s="1"/>
  <c r="O56" i="1"/>
  <c r="AL85" i="8" s="1"/>
  <c r="O58" i="1"/>
  <c r="AL87" i="8" s="1"/>
  <c r="C6" i="2"/>
  <c r="E6" i="2" s="1"/>
  <c r="G26" i="1"/>
  <c r="O26" i="1" s="1"/>
  <c r="AL55" i="8" s="1"/>
  <c r="AK4" i="10"/>
  <c r="AK4" i="9"/>
  <c r="S6" i="1"/>
  <c r="S9" i="1"/>
  <c r="AL17" i="9" s="1"/>
  <c r="S12" i="1"/>
  <c r="AL28" i="9" s="1"/>
  <c r="S11" i="1"/>
  <c r="AL24" i="9" s="1"/>
  <c r="S7" i="1"/>
  <c r="AL9" i="9" s="1"/>
  <c r="S10" i="1"/>
  <c r="AL21" i="9" s="1"/>
  <c r="S8" i="1"/>
  <c r="AL11" i="9" s="1"/>
  <c r="AK118" i="10"/>
  <c r="Z94" i="1"/>
  <c r="AK55" i="8"/>
  <c r="AI82" i="9"/>
  <c r="P94" i="1"/>
  <c r="G4" i="1"/>
  <c r="S4" i="1" s="1"/>
  <c r="AL4" i="9" s="1"/>
  <c r="AA5" i="1"/>
  <c r="AL5" i="10" s="1"/>
  <c r="W5" i="1"/>
  <c r="AL5" i="5" s="1"/>
  <c r="I94" i="1"/>
  <c r="K65" i="1"/>
  <c r="AA27" i="1"/>
  <c r="AL56" i="10" s="1"/>
  <c r="W27" i="1"/>
  <c r="AL56" i="5" s="1"/>
  <c r="AK122" i="5"/>
  <c r="V91" i="1"/>
  <c r="AK55" i="9"/>
  <c r="W69" i="1"/>
  <c r="AL98" i="5" s="1"/>
  <c r="AK4" i="5"/>
  <c r="H94" i="1"/>
  <c r="K70" i="1"/>
  <c r="AK4" i="8"/>
  <c r="O10" i="1"/>
  <c r="AL21" i="8" s="1"/>
  <c r="O9" i="1"/>
  <c r="AL17" i="8" s="1"/>
  <c r="O12" i="1"/>
  <c r="AL28" i="8" s="1"/>
  <c r="O6" i="1"/>
  <c r="O7" i="1"/>
  <c r="AL9" i="8" s="1"/>
  <c r="O8" i="1"/>
  <c r="AL11" i="8" s="1"/>
  <c r="O11" i="1"/>
  <c r="AL24" i="8" s="1"/>
  <c r="AK122" i="9"/>
  <c r="R91" i="1"/>
  <c r="S92" i="1" s="1"/>
  <c r="AL122" i="9" s="1"/>
  <c r="W70" i="1"/>
  <c r="AL99" i="5" s="1"/>
  <c r="K66" i="1"/>
  <c r="AJ124" i="8"/>
  <c r="C13" i="6"/>
  <c r="AJ121" i="5"/>
  <c r="U88" i="1"/>
  <c r="N88" i="1" l="1"/>
  <c r="AK119" i="8"/>
  <c r="O90" i="1"/>
  <c r="AL120" i="8" s="1"/>
  <c r="K53" i="1"/>
  <c r="E5" i="2"/>
  <c r="AI124" i="8"/>
  <c r="AI124" i="5"/>
  <c r="C7" i="2"/>
  <c r="E7" i="2" s="1"/>
  <c r="G89" i="1"/>
  <c r="D9" i="2"/>
  <c r="E9" i="2" s="1"/>
  <c r="O4" i="1"/>
  <c r="AL4" i="8" s="1"/>
  <c r="W4" i="1"/>
  <c r="AL4" i="5" s="1"/>
  <c r="AA4" i="1"/>
  <c r="AL4" i="10" s="1"/>
  <c r="K4" i="1"/>
  <c r="AK121" i="5"/>
  <c r="V88" i="1"/>
  <c r="AI124" i="9"/>
  <c r="D7" i="6"/>
  <c r="AK121" i="9"/>
  <c r="R88" i="1"/>
  <c r="W92" i="1"/>
  <c r="AL122" i="5" s="1"/>
  <c r="AK124" i="10"/>
  <c r="F17" i="6"/>
  <c r="K26" i="1"/>
  <c r="D10" i="2"/>
  <c r="G91" i="1"/>
  <c r="G88" i="1" s="1"/>
  <c r="F88" i="1"/>
  <c r="F94" i="1" s="1"/>
  <c r="AA26" i="1"/>
  <c r="AL55" i="10" s="1"/>
  <c r="AJ118" i="9"/>
  <c r="Q94" i="1"/>
  <c r="U94" i="1"/>
  <c r="AJ118" i="5"/>
  <c r="E95" i="1"/>
  <c r="B7" i="6"/>
  <c r="S26" i="1"/>
  <c r="AL55" i="9" s="1"/>
  <c r="B13" i="6"/>
  <c r="AK82" i="5"/>
  <c r="B17" i="6"/>
  <c r="B18" i="6" s="1"/>
  <c r="W53" i="1" l="1"/>
  <c r="AL82" i="5" s="1"/>
  <c r="AK118" i="8"/>
  <c r="N94" i="1"/>
  <c r="E96" i="1"/>
  <c r="S53" i="1"/>
  <c r="AL82" i="9" s="1"/>
  <c r="AA53" i="1"/>
  <c r="AL82" i="10" s="1"/>
  <c r="O53" i="1"/>
  <c r="AL82" i="8" s="1"/>
  <c r="C4" i="2"/>
  <c r="C12" i="2" s="1"/>
  <c r="E13" i="6"/>
  <c r="AJ124" i="5"/>
  <c r="AJ124" i="9"/>
  <c r="D13" i="6"/>
  <c r="G94" i="1"/>
  <c r="AA88" i="1"/>
  <c r="AL118" i="10" s="1"/>
  <c r="K88" i="1"/>
  <c r="O88" i="1"/>
  <c r="AL118" i="8" s="1"/>
  <c r="F95" i="1"/>
  <c r="F96" i="1" s="1"/>
  <c r="B24" i="6"/>
  <c r="B8" i="6"/>
  <c r="E10" i="2"/>
  <c r="D8" i="2"/>
  <c r="AK118" i="9"/>
  <c r="S88" i="1"/>
  <c r="AL118" i="9" s="1"/>
  <c r="R94" i="1"/>
  <c r="W88" i="1"/>
  <c r="AL118" i="5" s="1"/>
  <c r="AK118" i="5"/>
  <c r="V94" i="1"/>
  <c r="G95" i="1" l="1"/>
  <c r="G96" i="1" s="1"/>
  <c r="C17" i="6"/>
  <c r="C18" i="6" s="1"/>
  <c r="AK124" i="8"/>
  <c r="E4" i="2"/>
  <c r="C24" i="6"/>
  <c r="C30" i="6" s="1"/>
  <c r="AK124" i="9"/>
  <c r="S94" i="1"/>
  <c r="AL124" i="9" s="1"/>
  <c r="D17" i="6"/>
  <c r="C8" i="6"/>
  <c r="AA94" i="1"/>
  <c r="AL124" i="10" s="1"/>
  <c r="O94" i="1"/>
  <c r="AL124" i="8" s="1"/>
  <c r="K94" i="1"/>
  <c r="E17" i="6"/>
  <c r="W94" i="1"/>
  <c r="AL124" i="5" s="1"/>
  <c r="AK124" i="5"/>
  <c r="D12" i="2"/>
  <c r="E12" i="2" s="1"/>
  <c r="E8" i="2"/>
  <c r="C29" i="6"/>
  <c r="D18" i="6" l="1"/>
  <c r="E18" i="6" s="1"/>
  <c r="D24" i="6"/>
  <c r="B19" i="6" s="1"/>
  <c r="C13" i="2"/>
  <c r="F12" i="2"/>
  <c r="F9" i="2"/>
  <c r="F11" i="2"/>
  <c r="F7" i="2"/>
  <c r="F5" i="2"/>
  <c r="F6" i="2"/>
  <c r="D8" i="6"/>
  <c r="F10" i="2"/>
  <c r="F8" i="2"/>
  <c r="F4" i="2"/>
  <c r="D13" i="2"/>
  <c r="D19" i="6" l="1"/>
  <c r="C19" i="6"/>
  <c r="E19" i="6"/>
  <c r="F18" i="6"/>
  <c r="F19" i="6" s="1"/>
  <c r="E8" i="6"/>
  <c r="F8" i="6" s="1"/>
  <c r="D9" i="6" s="1"/>
  <c r="E9" i="6" l="1"/>
  <c r="F9" i="6"/>
  <c r="B9" i="6"/>
  <c r="C9" i="6"/>
</calcChain>
</file>

<file path=xl/sharedStrings.xml><?xml version="1.0" encoding="utf-8"?>
<sst xmlns="http://schemas.openxmlformats.org/spreadsheetml/2006/main" count="2854" uniqueCount="622">
  <si>
    <t>COMPONENTE / SUBCOMPONENTE</t>
  </si>
  <si>
    <t>Ano 1</t>
  </si>
  <si>
    <t>Ano 2</t>
  </si>
  <si>
    <t>Ano 3</t>
  </si>
  <si>
    <t>Ano 4</t>
  </si>
  <si>
    <t>Ano 5</t>
  </si>
  <si>
    <t>Total</t>
  </si>
  <si>
    <t>BID</t>
  </si>
  <si>
    <t>Imprevistos</t>
  </si>
  <si>
    <t>%</t>
  </si>
  <si>
    <t>GESTÃO DO PROJETO</t>
  </si>
  <si>
    <t>A1 - Monitoramento e avaliação</t>
  </si>
  <si>
    <t>A2 - Auditoria</t>
  </si>
  <si>
    <t>I. GESTÃO FAZENDÁRIA E TRANSPARÊNCIA FISCAL</t>
  </si>
  <si>
    <t>P1.1 Gestão Fazendária aprimorada e orientada para resultados</t>
  </si>
  <si>
    <t>P1.2  Gestão de pessoas fortalecida</t>
  </si>
  <si>
    <t>P1.3 Governança da tecnologia da informação fortalecida</t>
  </si>
  <si>
    <t>P1.4 Controle Social ampliado</t>
  </si>
  <si>
    <t>II. ADMINISTRAÇÃO TRIBUTÁRIA E CONTENCIOSO FISCAL</t>
  </si>
  <si>
    <t>P2.1 Instrumentos de apoio à Política Tributária aprimorados</t>
  </si>
  <si>
    <t>P2.2 Fiscalização e inteligência fiscal fortalecidos (estabelecimentos e trânsito)</t>
  </si>
  <si>
    <t>P2.3 Gestão  do Contencioso administrativo fiscal aprimorada</t>
  </si>
  <si>
    <t>P2.4 Atendimento integral ao contribuinte implantado</t>
  </si>
  <si>
    <t>P2.5 Cobrança administrativa implantada</t>
  </si>
  <si>
    <t>P2.6 Ambiente de negócio fortalecido</t>
  </si>
  <si>
    <t>III. ADMINISTRAÇÃO FINANCEIRA E GASTO PÚBLICO</t>
  </si>
  <si>
    <t>P3.1  Marco orçamentário de médio prazo (MOMP) integrando as ações de planejamento e formulação do orçamento</t>
  </si>
  <si>
    <t>P3.2 Gestão do Tesouro Estadual aprimorada</t>
  </si>
  <si>
    <t>P3.3 Gestão de compras e contratações do Estado aprimorada</t>
  </si>
  <si>
    <t>P3.4  Gestão do ciclo de investimento público</t>
  </si>
  <si>
    <t>P3.5  Gestão contábil, orçamentária, financeira e patrimonial aprimorada</t>
  </si>
  <si>
    <t>P3.6  Gestão da dívida pública aprimorada</t>
  </si>
  <si>
    <t>P3.7 Gestão de Bens Móveis e Imóveis do Estado</t>
  </si>
  <si>
    <t xml:space="preserve">TOTAL </t>
  </si>
  <si>
    <t>Plano de Execución Plurianual (PEP)</t>
  </si>
  <si>
    <t>COMPONENTE I. GESTÃO FAZENDÁRIA E TRANSPARÊNCIA FISCAL</t>
  </si>
  <si>
    <t>Cuadro 1. Presupuesto Total del Proyecto (US$)</t>
  </si>
  <si>
    <t>Categorías</t>
  </si>
  <si>
    <t>PAIS</t>
  </si>
  <si>
    <t>1. Costos directos</t>
  </si>
  <si>
    <t>1.1 Componente I: Gestión Hacendaria y Transparencia Fiscal</t>
  </si>
  <si>
    <t>1.2 Componente II- Administración Tributaria y Contenciosos Fiscal</t>
  </si>
  <si>
    <t>1.3 Componente III - Administración Financiera y Gasto Público</t>
  </si>
  <si>
    <t>2. Administración del proyecto</t>
  </si>
  <si>
    <t>2.1 Monitoreo y Evaluaión</t>
  </si>
  <si>
    <t>2.2 Auditoría</t>
  </si>
  <si>
    <t>3.  Contingencia</t>
  </si>
  <si>
    <t>Cuadro 2. Cronograma de Desembolso.</t>
  </si>
  <si>
    <t>Fuentes</t>
  </si>
  <si>
    <t>Año 2</t>
  </si>
  <si>
    <t>Año 3</t>
  </si>
  <si>
    <t>Año 4</t>
  </si>
  <si>
    <t>Año 5</t>
  </si>
  <si>
    <t>País</t>
  </si>
  <si>
    <t>COMPONENTE</t>
  </si>
  <si>
    <t>TIPO DE RECURSO</t>
  </si>
  <si>
    <t>Capacitação</t>
  </si>
  <si>
    <t>Serviços de Consultoria</t>
  </si>
  <si>
    <t>Bens</t>
  </si>
  <si>
    <t>Serviços que não são de Consultoria</t>
  </si>
  <si>
    <t>Obras</t>
  </si>
  <si>
    <t>TOTAL</t>
  </si>
  <si>
    <t>COMPONENTE II. ADMINISTRAÇÃO TRIBUTÁRIA E CONTENCIOSO FISCAL</t>
  </si>
  <si>
    <t>COMPONENTE III. ADMINISTRAÇÃO FINANCEIRA E GASTO PÚBLICO</t>
  </si>
  <si>
    <t>TOTAL DO PROJETO</t>
  </si>
  <si>
    <t>ORÇAMENTO DETALHADO</t>
  </si>
  <si>
    <t>Taxa de Câmbio</t>
  </si>
  <si>
    <t>IMPREVISTOS</t>
  </si>
  <si>
    <t>Contrapartida local</t>
  </si>
  <si>
    <t>1.1 Gestão Fazendária aprimorada e orientada para resultados</t>
  </si>
  <si>
    <t xml:space="preserve">1.1.1 - Implantação de modelo de gestão para resultados </t>
  </si>
  <si>
    <t>1.1.2 - Metodologia de gerenciamento de riscos para apoio ao planejamento</t>
  </si>
  <si>
    <t>1.1.3 - Implantação de escritório de gerenciamento de processos</t>
  </si>
  <si>
    <t>1.1.4 - Consolidação do escritório de projetos harmonizado com o Sistema de Investimento Público do Estado</t>
  </si>
  <si>
    <t>1.1.5 - Revisão do plano estratégico</t>
  </si>
  <si>
    <t>1.1.6 - Operacionalização do Plano de Comunicação</t>
  </si>
  <si>
    <t>1.1.7 - Assistência técnica para apoiar na redução de resistência às mudanças</t>
  </si>
  <si>
    <t>1.2  Gestão de pessoas fortalecida</t>
  </si>
  <si>
    <t>1.2.1 -  Redesenho e automação dos Processos de Gestão de Pessoas</t>
  </si>
  <si>
    <t>1.2.2 - Programa de Capacitacão Permanente</t>
  </si>
  <si>
    <t>1.2.3 - Gestão do Conhecimento</t>
  </si>
  <si>
    <t>1.2.4 - Elaboração e institucionalização dos instrumentos de apoio à Corregedoria Fazendária</t>
  </si>
  <si>
    <t>1.3 Governança da tecnologia da informação fortalecida</t>
  </si>
  <si>
    <t>1.3.1 - Desenvolvimento do sistema Integrado de Administração Tributário - ambiente web</t>
  </si>
  <si>
    <t>1.3.2 - Atualização do PDTI</t>
  </si>
  <si>
    <t>1.3.3 - Atualização da Infraestrutura tecnológica e física</t>
  </si>
  <si>
    <t>1.4 Controle Social ampliado</t>
  </si>
  <si>
    <t>1.4.1 - Modelo de funcionamento do controle social</t>
  </si>
  <si>
    <t>1.4.3 - Programa de Educação Social/Fiscal Melhorado com EAD e sistemática de monitoramento</t>
  </si>
  <si>
    <t>1.4.2 -  Automação centralizando o atendimento e integrando a informação dos diversos canais</t>
  </si>
  <si>
    <t>2.1 Instrumentos de apoio à Política Tributária aprimorados</t>
  </si>
  <si>
    <t>2.1.1 - Otimização da Legislação Tributária e melhora na sua consulta</t>
  </si>
  <si>
    <t>2.1.2 - Desenvolvimento de modelo de gestão de concessão de benefícios e incentivos fiscais</t>
  </si>
  <si>
    <t>2.1.3 - Metodologia de avaliação da evasão fiscal</t>
  </si>
  <si>
    <t xml:space="preserve">2.2.1 - Metodologia de seleção de contribuintes </t>
  </si>
  <si>
    <t>2.2.2 - Automatização da auditoria fiscal</t>
  </si>
  <si>
    <t>2.2.3 - Infraestrutura físisca e tecnológica da Fiscalização de Mercadorias em trânsito melhorada</t>
  </si>
  <si>
    <t>2.2 Fiscalização e inteligência fiscal fortalecidos (estabelecimentos e trânsito)</t>
  </si>
  <si>
    <t>2.2.4 - Instrumentalização da inteligência fiscal</t>
  </si>
  <si>
    <t>2.3.1 - Melhora do modelo de negócio orientando a gestão por resultado, incluindo a 1ª e 2ª instâncias</t>
  </si>
  <si>
    <t>2.3.2 - Ajuste no e-processo para incluir o contencioso, integração com e-processo do TJ</t>
  </si>
  <si>
    <t>2.3.3 - Portal de consulta do contencioso, com mecanismos de busca, para acessar o E-PAF, jurisprudência, acórdãos, pautas etc</t>
  </si>
  <si>
    <t>2.3 Gestão  do Contencioso administrativo fiscal aprimorada</t>
  </si>
  <si>
    <t>2.4.1 - Padronização dos procedimentos de atendimento</t>
  </si>
  <si>
    <t>2.2.2 - Desenvolvimento de sistema informatizado de atendimento, contemplando serviços ainda não oferecidos via WEB</t>
  </si>
  <si>
    <t>2.5.1 - Metodologia de cobrança</t>
  </si>
  <si>
    <t>2.5.2 - Sistema automatizado de gestão de créditos</t>
  </si>
  <si>
    <t>2.5.3 - Revisão e automação das receitas não tributárias</t>
  </si>
  <si>
    <t>2.5.4 - Implantação do sistema automatizado para a cobrança do imposto declarado das obrigações acessórias utilizando a informação do Sistema Público de Escrituração Digital (SPED) e do Domicílio Tributário eletrônico</t>
  </si>
  <si>
    <t>2.6 Ambiente de negócio fortalecido</t>
  </si>
  <si>
    <t>2.6.1 - Desenvolvimento de uma aplicação WEB Service para integrar o SIAT com o sistema da junta comercial (REDESIM)</t>
  </si>
  <si>
    <t>2.6.2 - Sistema de Escrituração Fiscal Digital do ICMS e IPI aprimorado</t>
  </si>
  <si>
    <t>2.6.3 - Integraçaõ do SIAT ao portal único do comércio exterior implantado</t>
  </si>
  <si>
    <t>2.6.4 - Sistema de cobrança simplificado para as importações de pessoas físicas implantado</t>
  </si>
  <si>
    <t>3.1.1 - Metodologia de planejamento, formulação e programação orçamentária integrados</t>
  </si>
  <si>
    <t>3.1.2 - Marco de gasto de médio prazo (MGMP)</t>
  </si>
  <si>
    <t xml:space="preserve">3.1.3 - Customização do SIAFE e integração com outros sistemas </t>
  </si>
  <si>
    <t>3.1.4 - Assessoria técnica para melhorar a elaboração dos planos setoriais</t>
  </si>
  <si>
    <t>3.2.1 - Revisão e ajuste dos procedimentos de Tesouraria, incluindo integração com contas públicas</t>
  </si>
  <si>
    <t>3.2.2 - Módulo de gestão de contratos</t>
  </si>
  <si>
    <t>3.2.3 - Metodologia de programação de caixa e automação no SIAFE</t>
  </si>
  <si>
    <t>3.2.4 - Integração e Ajustes no SIAFE e sistema de aplicação financeira (SGOLD)</t>
  </si>
  <si>
    <t>3.3.1 - Desenvolvimento de uma política de compras</t>
  </si>
  <si>
    <t>3.3.2 - Preparação de um catálogo de produtos e serviços</t>
  </si>
  <si>
    <t>3.3.3 - Revisão dos procedimentos e proposta de um novo modelo</t>
  </si>
  <si>
    <t>3.3.4 - Cadastro de fornecedores certificados</t>
  </si>
  <si>
    <t>3.3.5 - Definição e padronização dos documentos de suporte de compras</t>
  </si>
  <si>
    <t>3.3.6 - Módulo de gestão de compras (SIAFE)</t>
  </si>
  <si>
    <t>3.3.7 - Metodologia para o uso de preços de referência com base na NFe</t>
  </si>
  <si>
    <t>3.4.1 Fase de Programação e Priorização com indicadores e ferramenta de apoio</t>
  </si>
  <si>
    <t>3.4.2 Fase de pré-investimento: desenvolvimento de ferramentas (guias setoriais, preços sociais, capacitação, cursos, materiais) banco de projetos e capacidades</t>
  </si>
  <si>
    <t>3.4.3 Módulo de acompanhamento físico-financeiro dos projetos de investimento (SIAFE)</t>
  </si>
  <si>
    <t xml:space="preserve">3.4.4 Assistência técnica para preparação de estudos de pré-inversão (perfil e pre-factibilidade) </t>
  </si>
  <si>
    <t>3.5.1  Revisão e ajuste das normas e procedimentos contábeis de acordo com as NBCASP</t>
  </si>
  <si>
    <t>3.5.2 Módulo de Gestão de Bens móveis e Imóveis</t>
  </si>
  <si>
    <t>3.5.3 Automatização da conciliação bancária</t>
  </si>
  <si>
    <t xml:space="preserve">3.5.4 Integração do SIAFE com outros sistemas corporativos </t>
  </si>
  <si>
    <t>3.6.1 Ajuste das normas e procedimentos, do processo de contratação de passivos financeiros e revisão das atribuições e estrutura interna</t>
  </si>
  <si>
    <t>3.6.2  Desenvolvimento de uma estratégia de gestão da dívida de médio prazo;</t>
  </si>
  <si>
    <t>3.6.3  Módulo para a gestão da dívida pública e captação de recursos (SIAFE);</t>
  </si>
  <si>
    <t>3.6.4 Metodologia de gestão de riscos fiscais que contemple mecanismos e procedimentos capazes de identificar, classificar, quantificar e mitigar os principais riscos fiscais.</t>
  </si>
  <si>
    <t>3.7.1 Revisão dos processos operativos da SEADPREV, incluindo metodologia para levantamento e avaliação de imóveis</t>
  </si>
  <si>
    <t>A.1.1 Estruturação da UCP para a execução do PROFISCO II</t>
  </si>
  <si>
    <t>A2.1 Realização de Auditoria Independente no PROFISCO II</t>
  </si>
  <si>
    <t>Plano de Operativo Anual (POA)</t>
  </si>
  <si>
    <t>Valor Unitário</t>
  </si>
  <si>
    <t>QTD</t>
  </si>
  <si>
    <t>Contratação</t>
  </si>
  <si>
    <t>Execução</t>
  </si>
  <si>
    <t>Método de contratação</t>
  </si>
  <si>
    <t>Tipo</t>
  </si>
  <si>
    <t>Consultoria individual</t>
  </si>
  <si>
    <t>Mobiliário</t>
  </si>
  <si>
    <t>Ferramenta de monitoramento de processos (BPM ou outra)</t>
  </si>
  <si>
    <t>Ar condicionado Split</t>
  </si>
  <si>
    <t>Valor total</t>
  </si>
  <si>
    <t>CP</t>
  </si>
  <si>
    <t>Visita técnica a outros entes da federação (escritórios de projetos)</t>
  </si>
  <si>
    <t>Capacitação equipe Técnica de Esc. de Processos</t>
  </si>
  <si>
    <t>Taxa da Câmbio</t>
  </si>
  <si>
    <t>Capacitação equipe Técnica de Esc. de Projetos</t>
  </si>
  <si>
    <t>Gestão de Projetos</t>
  </si>
  <si>
    <t>Sistema informatizado de monitoramento e avaliação de projetos</t>
  </si>
  <si>
    <t>Mudança layout site SEFAZ</t>
  </si>
  <si>
    <t>Equipamentos de filmagem, fotografia e vídeo conferência</t>
  </si>
  <si>
    <t>Softwares  Adobe</t>
  </si>
  <si>
    <t>Consultoria para reduzir resistências a mudanças na SEFAZ</t>
  </si>
  <si>
    <t>Planejamento Estratégico com foco em Resultados</t>
  </si>
  <si>
    <t>Monitoramento e avaliação de projetos</t>
  </si>
  <si>
    <t>Datas</t>
  </si>
  <si>
    <t>TOTAL 2018</t>
  </si>
  <si>
    <t>Contrapartida Local</t>
  </si>
  <si>
    <t>TOTAL (BID+CPL)</t>
  </si>
  <si>
    <t>Sistema de Monitoramento e Gestão de Riscos e Resultados</t>
  </si>
  <si>
    <t>Readequação física do prédio da sede para adequação aos Processos</t>
  </si>
  <si>
    <t>100% CP</t>
  </si>
  <si>
    <t>Análise e gerenciamento de Riscos</t>
  </si>
  <si>
    <t>Redesenho de Processos - Gestão de Pessoas</t>
  </si>
  <si>
    <t xml:space="preserve"> Aquisição de equipamentos de TI: Storages, servidores, ativos de rede, nobreak, firewall, computadores</t>
  </si>
  <si>
    <t>Adequação da estrutura física  da UNITEC (construção de anexo ao Prédio Sede)</t>
  </si>
  <si>
    <t>Seleção Baseada na Qualidade e Custo (SBQC)</t>
  </si>
  <si>
    <t>Seleção Baseada na Qualidade </t>
  </si>
  <si>
    <t>Seleção Baseada na Qualificação do Consultor (SQC)</t>
  </si>
  <si>
    <t>Contratação Direta (CD)</t>
  </si>
  <si>
    <t>Sistema Nacional (SN)</t>
  </si>
  <si>
    <t>Seleção Baseada no Menor Custo (SBMC) </t>
  </si>
  <si>
    <t>Seleção Baseado em Orçamento Fixo</t>
  </si>
  <si>
    <t>Licitação Pública Internacional (LPI)</t>
  </si>
  <si>
    <t>Licitação Pública Nacional </t>
  </si>
  <si>
    <t>Comparação de Preços (CP)</t>
  </si>
  <si>
    <t>Licitação Limitada Internacional  (LLI)</t>
  </si>
  <si>
    <t>Licitação Pública Internacional com Precalificación</t>
  </si>
  <si>
    <t>Licitação Pública Internacional em 2 etapas </t>
  </si>
  <si>
    <t>Licitação Pública Internacional por Lotes </t>
  </si>
  <si>
    <t>Licitação Pública Internacional sem Pré-qualificação</t>
  </si>
  <si>
    <t xml:space="preserve">Comparação de Qualificações (3 CV's) </t>
  </si>
  <si>
    <t>Método</t>
  </si>
  <si>
    <t>Indicadores</t>
  </si>
  <si>
    <t>Duração</t>
  </si>
  <si>
    <t>Data Inicial</t>
  </si>
  <si>
    <t>Data Final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</si>
  <si>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</si>
  <si>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</si>
  <si>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</si>
  <si>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</si>
  <si>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</si>
  <si>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</si>
  <si>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</si>
  <si>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</si>
  <si>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</si>
  <si>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</si>
  <si>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</si>
  <si>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</si>
  <si>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Indicador</t>
  </si>
  <si>
    <t>Meta Final</t>
  </si>
  <si>
    <t>Comentários</t>
  </si>
  <si>
    <t>-</t>
  </si>
  <si>
    <t>Consultoria em Gestão de Projetos</t>
  </si>
  <si>
    <t xml:space="preserve">Plano de Capacitação de Funcionarios
</t>
  </si>
  <si>
    <t>BRASIL</t>
  </si>
  <si>
    <t>Programa:</t>
  </si>
  <si>
    <t xml:space="preserve"> PROFISCO II PIAUÍ  BR -L1498</t>
  </si>
  <si>
    <t xml:space="preserve">Contrato de Empréstimo: </t>
  </si>
  <si>
    <t xml:space="preserve">PLANO DE AQUISIÇÕES (PA) - 18 MESES </t>
  </si>
  <si>
    <r>
      <t xml:space="preserve">Atualizado em: </t>
    </r>
    <r>
      <rPr>
        <b/>
        <sz val="12"/>
        <color rgb="FFFF0000"/>
        <rFont val="Calibri"/>
        <family val="2"/>
        <scheme val="minor"/>
      </rPr>
      <t>[indicar data]</t>
    </r>
  </si>
  <si>
    <t xml:space="preserve"> 11 setembro 2017</t>
  </si>
  <si>
    <r>
      <t xml:space="preserve">Atualização Nº: </t>
    </r>
    <r>
      <rPr>
        <b/>
        <sz val="12"/>
        <color rgb="FFFF0000"/>
        <rFont val="Calibri"/>
        <family val="2"/>
        <scheme val="minor"/>
      </rPr>
      <t>[indicar]</t>
    </r>
  </si>
  <si>
    <t>01 (UM)</t>
  </si>
  <si>
    <r>
      <t xml:space="preserve">Atualizado por: </t>
    </r>
    <r>
      <rPr>
        <b/>
        <sz val="12"/>
        <color rgb="FFFF0000"/>
        <rFont val="Calibri"/>
        <family val="2"/>
        <scheme val="minor"/>
      </rPr>
      <t>[indicar]</t>
    </r>
  </si>
  <si>
    <t>Cristovam Colombo, Ricardo Cardoso Pires , Gina Laís Reis Ferro Quirino</t>
  </si>
  <si>
    <t>INFORMAÇÃO PARA PREENCHIMENTO INICIAL DO PLANO DE AQUISIÇÕES (EM CURSO E/OU ÚLTIMO APRESENTADO)</t>
  </si>
  <si>
    <t>OBRAS</t>
  </si>
  <si>
    <t>Unidade Executora*</t>
  </si>
  <si>
    <t>Objeto*</t>
  </si>
  <si>
    <t>Descrição adicional:</t>
  </si>
  <si>
    <r>
      <t xml:space="preserve">Método 
</t>
    </r>
    <r>
      <rPr>
        <i/>
        <sz val="10"/>
        <color indexed="9"/>
        <rFont val="Calibri"/>
        <family val="2"/>
      </rPr>
      <t>(Selecionar uma das Opções)</t>
    </r>
    <r>
      <rPr>
        <sz val="10"/>
        <color indexed="9"/>
        <rFont val="Calibri"/>
        <family val="2"/>
      </rPr>
      <t>:*</t>
    </r>
  </si>
  <si>
    <t>Quantidade de Lotes:</t>
  </si>
  <si>
    <t>Número de Processo:</t>
  </si>
  <si>
    <t>Montante Estimado *</t>
  </si>
  <si>
    <t>Componente/Categoria :*</t>
  </si>
  <si>
    <t>Método de Revisão (Selecionar uma das opções):*</t>
  </si>
  <si>
    <t>Datas Estimadas*</t>
  </si>
  <si>
    <t>Comentários - para Sistema Nacional incluir método de Seleção</t>
  </si>
  <si>
    <t>Numero PRISM</t>
  </si>
  <si>
    <t>Status</t>
  </si>
  <si>
    <t>Montante Estimado em US$:</t>
  </si>
  <si>
    <t>Montante Estimado % BID:</t>
  </si>
  <si>
    <t>Montante Estimado % Contrapartida:</t>
  </si>
  <si>
    <t>Publicação do Anúncio/Convite</t>
  </si>
  <si>
    <t>Assinatura do Contrato</t>
  </si>
  <si>
    <t>BENS</t>
  </si>
  <si>
    <t>Unidade Executora:</t>
  </si>
  <si>
    <t>Objeto</t>
  </si>
  <si>
    <t xml:space="preserve">Montante Estimado </t>
  </si>
  <si>
    <t>Categoria de Investimento:</t>
  </si>
  <si>
    <t>Método de Revisão (Selecionar uma das opções):</t>
  </si>
  <si>
    <t>Datas Estimadas</t>
  </si>
  <si>
    <t>Sefaz PI</t>
  </si>
  <si>
    <t>Equipamentos de filmagem, fotografia e video conferência</t>
  </si>
  <si>
    <t>Componente 1</t>
  </si>
  <si>
    <t>P1.1F</t>
  </si>
  <si>
    <t>Sistema Nacional</t>
  </si>
  <si>
    <t>Pregão</t>
  </si>
  <si>
    <t>Previsto</t>
  </si>
  <si>
    <t>Softwares Adobe</t>
  </si>
  <si>
    <t>Mobiliário Escola Fazendária</t>
  </si>
  <si>
    <t>P1.2B</t>
  </si>
  <si>
    <t>Contrapartida</t>
  </si>
  <si>
    <t>Datashow</t>
  </si>
  <si>
    <t>Arquivos deslizantes</t>
  </si>
  <si>
    <t>P1.2A</t>
  </si>
  <si>
    <t>Automação centro de dados</t>
  </si>
  <si>
    <t>P1.3C</t>
  </si>
  <si>
    <t xml:space="preserve">Computador c/ licenças </t>
  </si>
  <si>
    <t>Firewall</t>
  </si>
  <si>
    <r>
      <t xml:space="preserve">Gerador </t>
    </r>
    <r>
      <rPr>
        <i/>
        <sz val="10"/>
        <color rgb="FF000000"/>
        <rFont val="Times New Roman"/>
        <family val="1"/>
      </rPr>
      <t>Data Center</t>
    </r>
    <r>
      <rPr>
        <sz val="10"/>
        <color rgb="FF000000"/>
        <rFont val="Times New Roman"/>
        <family val="1"/>
      </rPr>
      <t xml:space="preserve"> 150KVA</t>
    </r>
  </si>
  <si>
    <t>Licenças SQL</t>
  </si>
  <si>
    <t>Licenças Windows Exch Server</t>
  </si>
  <si>
    <t>Licenças Windows Server</t>
  </si>
  <si>
    <r>
      <t xml:space="preserve">Nobreaks </t>
    </r>
    <r>
      <rPr>
        <i/>
        <sz val="10"/>
        <color rgb="FF000000"/>
        <rFont val="Times New Roman"/>
        <family val="1"/>
      </rPr>
      <t>Data Center</t>
    </r>
    <r>
      <rPr>
        <sz val="10"/>
        <color rgb="FF000000"/>
        <rFont val="Times New Roman"/>
        <family val="1"/>
      </rPr>
      <t xml:space="preserve"> 20KVA</t>
    </r>
  </si>
  <si>
    <t xml:space="preserve">Nobreaks Escola Faz 30KVA ATIVO </t>
  </si>
  <si>
    <t>Switch ACESSO</t>
  </si>
  <si>
    <t xml:space="preserve">Switch CORE Escola Faz SEDE </t>
  </si>
  <si>
    <t>Switch DISTRIBUICAO</t>
  </si>
  <si>
    <t>Tape Library</t>
  </si>
  <si>
    <t>Wireless Corporativo</t>
  </si>
  <si>
    <t>Servidor de Rede</t>
  </si>
  <si>
    <t>P1.4A</t>
  </si>
  <si>
    <t>Equipamento de Conectividade (roteador)</t>
  </si>
  <si>
    <t>Mobiliario</t>
  </si>
  <si>
    <t>Impressora</t>
  </si>
  <si>
    <t>Monitores</t>
  </si>
  <si>
    <t>Notebooks</t>
  </si>
  <si>
    <t>TV</t>
  </si>
  <si>
    <t>Switch (equipamento de rede)</t>
  </si>
  <si>
    <t>Scanner portátil, sem fio, com tecnologia wireless para conexão direta com tablets e smartfhones</t>
  </si>
  <si>
    <t>Software Autocad Completo</t>
  </si>
  <si>
    <t>Software Autocad Civil 3D</t>
  </si>
  <si>
    <t>Software Revit</t>
  </si>
  <si>
    <t>Mobiliário (UNATRI)</t>
  </si>
  <si>
    <t>Componente 2</t>
  </si>
  <si>
    <t>P2.1A</t>
  </si>
  <si>
    <t>Mobiliário (Comissão de Incentivos)</t>
  </si>
  <si>
    <t>P2.1B</t>
  </si>
  <si>
    <t>Equipamentos de Inteligência Fiscal (áudio e vídeo)</t>
  </si>
  <si>
    <t>P2.2D</t>
  </si>
  <si>
    <t>Equipamentos de Fiscalização: balanças, scanners</t>
  </si>
  <si>
    <t>Componente 2  -  Reconhecimento de Gastos</t>
  </si>
  <si>
    <t>P2.2C</t>
  </si>
  <si>
    <t>Veículos Pickup transito</t>
  </si>
  <si>
    <t>Veículos Leves transito</t>
  </si>
  <si>
    <t>Eq. Apoio Postos do interior (mobiliário) transito</t>
  </si>
  <si>
    <t>Equipamentos para informatização dos veículos de trânsito</t>
  </si>
  <si>
    <t>Veículos inteligencia fiscal</t>
  </si>
  <si>
    <t>Móveis inteligencia fiscal</t>
  </si>
  <si>
    <t>Acervo Bibliográfico (livros, periódicos) Contencioso Administrativo</t>
  </si>
  <si>
    <t>P2.3A</t>
  </si>
  <si>
    <t>Acervo Bibliográfico (livros, periódicos) Contencioso Judicial</t>
  </si>
  <si>
    <t>P2.3B</t>
  </si>
  <si>
    <t>Computadores</t>
  </si>
  <si>
    <t>Scanners Profissionais</t>
  </si>
  <si>
    <t>Ferramenta de Inteligência artificial para atendimento ao cidadão</t>
  </si>
  <si>
    <t>P2.4B</t>
  </si>
  <si>
    <t>Eq. Apoio das Regionais (mobiliário)</t>
  </si>
  <si>
    <t>P2.4A</t>
  </si>
  <si>
    <t>Veículos Pickup</t>
  </si>
  <si>
    <t>Motocicletas</t>
  </si>
  <si>
    <t>P2.5A</t>
  </si>
  <si>
    <t>P2.5B</t>
  </si>
  <si>
    <t>Componente 3</t>
  </si>
  <si>
    <t>P3.1A</t>
  </si>
  <si>
    <t>P3.2A</t>
  </si>
  <si>
    <t>P3,3A</t>
  </si>
  <si>
    <t>Note Book</t>
  </si>
  <si>
    <t>P3.3A</t>
  </si>
  <si>
    <t>P3.5A</t>
  </si>
  <si>
    <t>SERVIÇOS QUE NÃO SÃO DE CONSULTORIA</t>
  </si>
  <si>
    <t>CONSULTORIAS FIRMAS</t>
  </si>
  <si>
    <t>Número do Processo:</t>
  </si>
  <si>
    <t>Publicação  Manifestação de Interesse</t>
  </si>
  <si>
    <t>PDTI - Plano Diretor de TI</t>
  </si>
  <si>
    <t>P1.3B</t>
  </si>
  <si>
    <t>Ex-Post</t>
  </si>
  <si>
    <t>Monitoramento e Avaliação de Projetos</t>
  </si>
  <si>
    <t>P1.1E</t>
  </si>
  <si>
    <t>Desenvolvimento do Sistema de Administração Tributária - ambiente WEB</t>
  </si>
  <si>
    <t>P1.3A</t>
  </si>
  <si>
    <t>Ex-Ante</t>
  </si>
  <si>
    <t xml:space="preserve"> Desenho do processo de concessão de benefícios SEFAZ e SEDET</t>
  </si>
  <si>
    <t>Definição de normas e diretrizes</t>
  </si>
  <si>
    <t>P3.6A</t>
  </si>
  <si>
    <t>Revisão dos processos operativos da SEADPREV</t>
  </si>
  <si>
    <t>P3.7A</t>
  </si>
  <si>
    <t>CONSULTORIAS INDIVIDUAL</t>
  </si>
  <si>
    <t>Quantidade Estimada de Consultores:</t>
  </si>
  <si>
    <t>Não Objeção aos  TDR da Atividade</t>
  </si>
  <si>
    <t>Assinatura Contrato</t>
  </si>
  <si>
    <t>P1.1D</t>
  </si>
  <si>
    <t>Mudança Layout site SEFAZ</t>
  </si>
  <si>
    <t xml:space="preserve">Planejamento Estratégico com foco em Resultados </t>
  </si>
  <si>
    <t>CAPACITAÇÃO</t>
  </si>
  <si>
    <t xml:space="preserve"> Publicação  Manifestação de Interesse</t>
  </si>
  <si>
    <t>Visita Técnica Escritório de Projetos</t>
  </si>
  <si>
    <t>P1.1C</t>
  </si>
  <si>
    <t>Ata</t>
  </si>
  <si>
    <t>Capacitação equipe técnica Escritório de Projetos</t>
  </si>
  <si>
    <t>Plano de capacitação da TI</t>
  </si>
  <si>
    <t xml:space="preserve">Curso de Metodologia e Planejamento de Auditoria de Risco </t>
  </si>
  <si>
    <t xml:space="preserve">Curso de Auditoria e Controles Internos
Governamentais </t>
  </si>
  <si>
    <t>Capacitação no PEF utilizando EAD</t>
  </si>
  <si>
    <t>P1.4C</t>
  </si>
  <si>
    <t>Legislação Tributária</t>
  </si>
  <si>
    <t>Concessão de benefícios e incentivos fiscais</t>
  </si>
  <si>
    <t xml:space="preserve">Evasão Fiscal </t>
  </si>
  <si>
    <t>P2.1C</t>
  </si>
  <si>
    <t>Visita Técnica - Legislação Tributária</t>
  </si>
  <si>
    <t>Visita Técnica  - Concessão de benefícios e incentivos fiscais</t>
  </si>
  <si>
    <t xml:space="preserve">Visita Técnica -Evasão Fiscal </t>
  </si>
  <si>
    <t>Curso de Inteligência Fiscal</t>
  </si>
  <si>
    <t>Curso de busca e apreensão</t>
  </si>
  <si>
    <t>Curso de Técnicas de Entrevista (Recrutamento e extração de informações</t>
  </si>
  <si>
    <t>Curso de Fotografia Investigativa</t>
  </si>
  <si>
    <t>Curso de Vigilância</t>
  </si>
  <si>
    <t>Curso de Informática Forense</t>
  </si>
  <si>
    <t>Curso de Técnicas para evidenciação gráfica</t>
  </si>
  <si>
    <t xml:space="preserve">Contencioso Administrativo </t>
  </si>
  <si>
    <t>Contencioso Judicial</t>
  </si>
  <si>
    <t>Seminários, Congressos</t>
  </si>
  <si>
    <t>Gestão e Cobrança da Dívida Ativa</t>
  </si>
  <si>
    <t>Visita Técnica do Contencioso Administrativo</t>
  </si>
  <si>
    <t>Visita Técnica do Contencioso Judicial</t>
  </si>
  <si>
    <t>Cobrança Administrativa</t>
  </si>
  <si>
    <t>Receitas Não Tributária</t>
  </si>
  <si>
    <t>P2.5C</t>
  </si>
  <si>
    <t>Visita Técnica - Cobrança Administrativa</t>
  </si>
  <si>
    <t>Visita Técnica - Receitas Não Tributária</t>
  </si>
  <si>
    <t>Visita Técnica - Cobrança</t>
  </si>
  <si>
    <t>P2.5D</t>
  </si>
  <si>
    <t>Visita Técnica à outros paises- Marco Orçamentário de Médio Prazo</t>
  </si>
  <si>
    <t>Capacitação do quadro efetivo da SEPLAN / SEFAZ em metodologías de projeção Fiscal</t>
  </si>
  <si>
    <t>P3.1B</t>
  </si>
  <si>
    <t>Gestão do Tesouro Estadual</t>
  </si>
  <si>
    <t>Visitas Técnicas</t>
  </si>
  <si>
    <t>Treinamentos em gestão de contratos</t>
  </si>
  <si>
    <t>P3.2B</t>
  </si>
  <si>
    <t xml:space="preserve">Visitas Técnicas </t>
  </si>
  <si>
    <t>P3.2D</t>
  </si>
  <si>
    <t>Capacitação na politica de compras públicas</t>
  </si>
  <si>
    <t>Capacitação para operacionalizar o sistema de automação do processo licitatório</t>
  </si>
  <si>
    <t>Capacitação de equipes na fase de Programação e Priorização dos investimentos</t>
  </si>
  <si>
    <t>P3.4A</t>
  </si>
  <si>
    <t>Capacitação de equipes na fase de Pre-Investimento</t>
  </si>
  <si>
    <t>P3.4B</t>
  </si>
  <si>
    <t>Visitas Tecnicas à outros paises</t>
  </si>
  <si>
    <t>Contabilidade Patrimonial</t>
  </si>
  <si>
    <t>Visita técnica</t>
  </si>
  <si>
    <t>Legislação e Normas contábeis (Usuários das Unidades Gestoras do Estado)</t>
  </si>
  <si>
    <t>Temas relacionados Gestão da Dívida Pública</t>
  </si>
  <si>
    <t>ATa</t>
  </si>
  <si>
    <t>SUBPROJETOS</t>
  </si>
  <si>
    <t>Objeto da Transferencia:</t>
  </si>
  <si>
    <t>Quantidade Estimada de Subprojetos:</t>
  </si>
  <si>
    <t>Assinatura do Contrato/ Convênio por Adjudicação dos Subprojetos</t>
  </si>
  <si>
    <t>Data de 
Transferencia</t>
  </si>
  <si>
    <t>Revisão/Supervisão</t>
  </si>
  <si>
    <t>Processo em curso</t>
  </si>
  <si>
    <t>ReLicitação</t>
  </si>
  <si>
    <t>Processo Cancelado</t>
  </si>
  <si>
    <t>Declaração de Licitação Deserta</t>
  </si>
  <si>
    <t>Rechazo de Ofertas</t>
  </si>
  <si>
    <t>Contrato em Execução</t>
  </si>
  <si>
    <t>Contrato Terminado</t>
  </si>
  <si>
    <t xml:space="preserve">Metodos </t>
  </si>
  <si>
    <t>Consultoria firmas</t>
  </si>
  <si>
    <t>Bens, obras e Serviços</t>
  </si>
  <si>
    <t>Consultoria Individual</t>
  </si>
  <si>
    <t>Metodologia de Avaliaçao de Capacitação</t>
  </si>
  <si>
    <t>Metodologia de EAD</t>
  </si>
  <si>
    <t>Revisão Código de Processos da Corregedoria Fazendária</t>
  </si>
  <si>
    <t>Gestão do Conhecimento</t>
  </si>
  <si>
    <t>Processo Eletrônico de Gestão de Pessoas (automação)</t>
  </si>
  <si>
    <t>Mobiliário (Escola Fazendária)</t>
  </si>
  <si>
    <t xml:space="preserve">Equipamentos </t>
  </si>
  <si>
    <t>Sistema de Gestão do Conhecimento</t>
  </si>
  <si>
    <t>Adequação ambiente de Escola Fazendária (EAD e outras)</t>
  </si>
  <si>
    <t>Desenvolvimento do Sistema de Administração Tributária - ambiente web</t>
  </si>
  <si>
    <t>Equipamentos</t>
  </si>
  <si>
    <t>Softwares</t>
  </si>
  <si>
    <t>Desenvolvimento  da solução de software Sistema de Gestão da Transparencia (SIGET)</t>
  </si>
  <si>
    <t>Desenvolvimento de jogos, videos e aplicativos do PEF</t>
  </si>
  <si>
    <t>Serviços que não de consultoria</t>
  </si>
  <si>
    <t>Publicações para crianças e adultos</t>
  </si>
  <si>
    <t>IMPACTO ESPERADO</t>
  </si>
  <si>
    <t>Unidad de Medida</t>
  </si>
  <si>
    <t>Línea de Base</t>
  </si>
  <si>
    <t>Año Línea de Base</t>
  </si>
  <si>
    <t>Año 1</t>
  </si>
  <si>
    <t>Medios de Verificación</t>
  </si>
  <si>
    <t>Comentarios</t>
  </si>
  <si>
    <t>Recaudación tributaria / PIB-PI</t>
  </si>
  <si>
    <t xml:space="preserve">Informe, Dirección de Ingresos (SUPREC- SEFAZ) </t>
  </si>
  <si>
    <t xml:space="preserve">El aumento real de la recaudación tributaria contribuye para el equilibrio fiscal, aportando recursos adicionales al fisco, y cuando se asocia a un control más efectivo del gasto público, como el promovido por el componente III. </t>
  </si>
  <si>
    <t>Fórmula de cálculo:</t>
  </si>
  <si>
    <t>Recaudación tributaria al final del proyecto/PIB del año correspondiente.</t>
  </si>
  <si>
    <t xml:space="preserve">Línea de Base: </t>
  </si>
  <si>
    <t>Recaudación tributaria (2016) = R$ 4,094 billones</t>
  </si>
  <si>
    <t>PIB (2016) = R$ 40,909 billones</t>
  </si>
  <si>
    <t>RESULTADOS ESPERADOS[1]</t>
  </si>
  <si>
    <t xml:space="preserve">Metas cumplidas / total de metas planificadas </t>
  </si>
  <si>
    <t xml:space="preserve">Informe de aplicación MD- GEFIS </t>
  </si>
  <si>
    <t xml:space="preserve">El aumento en esta relación demuestra una mejora en la capacidad institucional de la SEFAZ, lo que contribuye a un desempeño institucional.  </t>
  </si>
  <si>
    <r>
      <t>Línea de Base</t>
    </r>
    <r>
      <rPr>
        <sz val="10"/>
        <rFont val="Arial"/>
        <family val="2"/>
      </rPr>
      <t>: 62%</t>
    </r>
  </si>
  <si>
    <t>Metas cumplidas (2015) = 42</t>
  </si>
  <si>
    <t>Metas totales (2015) = 68</t>
  </si>
  <si>
    <t>Costo administrativo de la recaudación / Recaudación tributaria total</t>
  </si>
  <si>
    <t>Informe, SUPREC- SEFAZ</t>
  </si>
  <si>
    <r>
      <t xml:space="preserve">Un menor valor en esta relación demuestra que se han alcanzado economías de recursos en la gestión tributaria o aumentos de la recaudación. </t>
    </r>
    <r>
      <rPr>
        <sz val="8"/>
        <rFont val="Calibri"/>
        <family val="2"/>
      </rPr>
      <t>  </t>
    </r>
  </si>
  <si>
    <t>Ejecución presupuestal de la administración tributaria / Recaudación tributaria.</t>
  </si>
  <si>
    <r>
      <t xml:space="preserve">Línea de Base: </t>
    </r>
    <r>
      <rPr>
        <sz val="10"/>
        <rFont val="Arial"/>
        <family val="2"/>
      </rPr>
      <t>6,7%</t>
    </r>
  </si>
  <si>
    <t xml:space="preserve">Desviación entre el gasto programado en el Presupuesto al inicio del ejercicio fiscal y el efectivamente ejecutado al final del año </t>
  </si>
  <si>
    <r>
      <t>5</t>
    </r>
    <r>
      <rPr>
        <sz val="8"/>
        <rFont val="Calibri"/>
        <family val="2"/>
      </rPr>
      <t>  </t>
    </r>
  </si>
  <si>
    <t>LOA[2] y Balance General del Estado</t>
  </si>
  <si>
    <t>Una disminución en esta relación revela una mejor planificación fiscal y de una ejecución más eficiente.</t>
  </si>
  <si>
    <t xml:space="preserve">1 – (presupuesto ejecutado / presupuesto planificado ). </t>
  </si>
  <si>
    <t>Línea de Base (2016): 12,3%</t>
  </si>
  <si>
    <t>Presupuesto planificado (LOA) = R$ 9,234 billones</t>
  </si>
  <si>
    <t>Presupuesto final = R$ 10,540 billones (Planificado + suplementaciones - anulaciones)</t>
  </si>
  <si>
    <t>PRODUCTOS[3]</t>
  </si>
  <si>
    <t>1.1 Modelo de gestión por resultado implantado</t>
  </si>
  <si>
    <t>Modelo</t>
  </si>
  <si>
    <t>Informe, Oficina de Proyectos (ASPRO-SEFAZ)</t>
  </si>
  <si>
    <t>Ver Plan de Monitoreo y Evaluación (PM&amp;E)</t>
  </si>
  <si>
    <r>
      <t xml:space="preserve">1.2 Plan de fortalecimiento de la gestión de </t>
    </r>
    <r>
      <rPr>
        <sz val="8"/>
        <rFont val="Calibri"/>
        <family val="2"/>
      </rPr>
      <t> </t>
    </r>
    <r>
      <rPr>
        <sz val="10"/>
        <rFont val="Arial"/>
        <family val="2"/>
      </rPr>
      <t xml:space="preserve">recursos humanos implantado </t>
    </r>
  </si>
  <si>
    <t xml:space="preserve">Funcionarios capacitados </t>
  </si>
  <si>
    <t>Informe, Gerencia de Gestión de Personas (GEPES-SEFAZ)</t>
  </si>
  <si>
    <t>Ver PM&amp;E</t>
  </si>
  <si>
    <t>1.3 Plan de modernización de la tecnología de la información implantado</t>
  </si>
  <si>
    <t>Plan</t>
  </si>
  <si>
    <t>Informe, Unidad de Tecnología y Seguridad de la Información (UNITEC-SEFAZ)</t>
  </si>
  <si>
    <r>
      <t>1.4 Sistema de gestión de la comunicación ciudadana ampliado</t>
    </r>
    <r>
      <rPr>
        <sz val="8"/>
        <rFont val="Calibri"/>
        <family val="2"/>
      </rPr>
      <t>  </t>
    </r>
  </si>
  <si>
    <t>Sistema</t>
  </si>
  <si>
    <t>Informe, Contraloría General del Estado (CGE)</t>
  </si>
  <si>
    <t>2.1 Modelo de apoyo a la política tributaria mejorado</t>
  </si>
  <si>
    <t xml:space="preserve">Modelo </t>
  </si>
  <si>
    <t>Informe, Gerencia de Información Económico-Fiscales (GIEFI-SEFAZ)</t>
  </si>
  <si>
    <t>2.2 Modelo de Fiscalización e inteligencia fiscal fortalecido (Establecimientos y tránsito de mercancías)</t>
  </si>
  <si>
    <t>Informe, Unidad de Fiscalización (UNIFIS y UNITRAN)</t>
  </si>
  <si>
    <t>2.3 Sistema de Gestión del contencioso administrativo fiscal mejorado.</t>
  </si>
  <si>
    <t>Informe, Tribunal Administrativo de Recursos Fiscales (TARF) y Procuraduría General del Estado (PGE)</t>
  </si>
  <si>
    <t>2.4 Servicios de Atención Integral al contribuyente vía WEB ampliados.</t>
  </si>
  <si>
    <t xml:space="preserve">Servicios </t>
  </si>
  <si>
    <t>Informe, Unidad de Atención (UNICAT-)</t>
  </si>
  <si>
    <t>2.5 Sistema de Recaudación y Cobranza administrativa implantado.</t>
  </si>
  <si>
    <t>Informe, Gerencia de Control de la Recaudación (GECAD-)</t>
  </si>
  <si>
    <t>2.6 Sistemas de obligaciones tributarias unificados</t>
  </si>
  <si>
    <t xml:space="preserve">Sistema </t>
  </si>
  <si>
    <t xml:space="preserve">Informe, Unidad de Tributación (UNATRI) </t>
  </si>
  <si>
    <t>3.1 Marco Presupuestal de Mediano Plazo (MPMP) implantado</t>
  </si>
  <si>
    <t>Instrumento</t>
  </si>
  <si>
    <t xml:space="preserve">Informe, Superintendencia de Planificación Estratégica (SUPLE- SEPLAN) </t>
  </si>
  <si>
    <t>3.2 Sistema de Gestión del Tesoro estadual mejorado.</t>
  </si>
  <si>
    <t>Informe, Superintendencia del Tesoro (SUTESP)</t>
  </si>
  <si>
    <t>3.3 Modelo de Gestión de compras y contrataciones del Estado fortalecido.</t>
  </si>
  <si>
    <t xml:space="preserve">Informe, Secretaria de Administración y Previdencia (SEAD) </t>
  </si>
  <si>
    <r>
      <t>3.4 Modelo de inversión pública fortalecido.</t>
    </r>
    <r>
      <rPr>
        <sz val="8"/>
        <rFont val="Calibri"/>
        <family val="2"/>
      </rPr>
      <t>  </t>
    </r>
  </si>
  <si>
    <t>Informe, SUPLE-SEPLAN</t>
  </si>
  <si>
    <t>3.5 Sistema de Gestión contable, presupuestaria, financiera y patrimonial fortalecido.</t>
  </si>
  <si>
    <t>Informe, Unidad de Control Contable (UNICON)</t>
  </si>
  <si>
    <t>3.6 Sistema de Gestión de la deuda pública perfeccionado.</t>
  </si>
  <si>
    <t>Informe, Unidad de Gestión de la Deuda Pública y Encargos Generales del Estado (UNIGED-)</t>
  </si>
  <si>
    <t>[2] LOA = Ley presupuestaria anual</t>
  </si>
  <si>
    <t>[3] Los resultados son anuales.</t>
  </si>
  <si>
    <t>[1] Los resultados esperados son acumulativos.</t>
  </si>
  <si>
    <t>GESTIÓN DEL PROYECTO</t>
  </si>
  <si>
    <t>TOTAL DEL PROYECTO</t>
  </si>
  <si>
    <t>Componente 1:  Gestión hacendaria y transparencia fiscal</t>
  </si>
  <si>
    <t>Componente 2: Administración tributaria y contencioso fiscal</t>
  </si>
  <si>
    <t>Componente 3: Administración financiera y gasto público</t>
  </si>
  <si>
    <t>3.5.5 Revisão dos processos operativos da SEADPREV, incluindo metodologia para levantamento e avaliação de imóveis</t>
  </si>
  <si>
    <t>A1 - Monitoreo y evaluacíon</t>
  </si>
  <si>
    <t>SERVIÇOS DE CONSULTORIA</t>
  </si>
  <si>
    <t xml:space="preserve">Metodología de gestão de riscos fiscais </t>
  </si>
  <si>
    <t>Sistema de Gestão da Dívida Pública integrado ao SIAFE</t>
  </si>
  <si>
    <t>Desenvolvimento de uma estratégia de gestão da dívida de médio prazo</t>
  </si>
  <si>
    <t>Revisão dos processos operativos da SEADPREV, incluindo metodologia para levantamento e avaliação de imóveis</t>
  </si>
  <si>
    <t>Mòdulo de Gestão de Pessoas integrado ao SIAFE</t>
  </si>
  <si>
    <t>Integração do SIAFE com outros sistemas corporativos (compras, diárias e passagens, patrimônio, pessoal, etc)</t>
  </si>
  <si>
    <t>Software de controle automático da conciliação bancária e de contas ativas e integração com o SIAFE.</t>
  </si>
  <si>
    <t>Sistema de Gestão de Bens Móveis e Imóveis do Estado</t>
  </si>
  <si>
    <t>Orientação das melhores práticas de mensuração dos ativos e passivos</t>
  </si>
  <si>
    <t xml:space="preserve">Mobiliário </t>
  </si>
  <si>
    <t>Assistência técnica para preparação de estudos de pré-inversão (perfil e factibilidade).</t>
  </si>
  <si>
    <t>Integração SIMO com SIAFE</t>
  </si>
  <si>
    <t>Consultoria para implantar a fase de Pre-Investimento e revisão do Banco de Dados</t>
  </si>
  <si>
    <t>Desenvolvimento de BI no SIMO</t>
  </si>
  <si>
    <t>Desenvolvimento de módulo de consulta pública no SIMO</t>
  </si>
  <si>
    <t>Consultoria para implantar a fase de Programação e Priorização dos investimentos</t>
  </si>
  <si>
    <t>Redesenho, automação e implementação da Gestão de Compras</t>
  </si>
  <si>
    <t>Integração do Sistema SGOLD (aplicação financeira) ao SIAFE</t>
  </si>
  <si>
    <t>Módulo de Programação de Caixa</t>
  </si>
  <si>
    <t>Sistema de Gestão de Contratos integrado ao SIAF e ao E-Compras</t>
  </si>
  <si>
    <t>Revisão e ajuste dos procedimentos de Tesouraria, incluindo integração com as compras públicas e Programação de Caixa</t>
  </si>
  <si>
    <t xml:space="preserve">Assessoria técnica para melhorar a elaboração dos planos setoriais </t>
  </si>
  <si>
    <t>Adequação do SIAFE para incluir o MOMP</t>
  </si>
  <si>
    <t>Consultoria metodologia Marco Orçamentário de Médio Prazo (MFMP e MGMP) e propostas de nova estrutura organizacional da SEPLAN e normativa geral do estado.</t>
  </si>
  <si>
    <t>Marco Orçamentário de Médio Prazo</t>
  </si>
  <si>
    <t xml:space="preserve">Sistema de cobrança simplificado para as importações de pessoas físicas </t>
  </si>
  <si>
    <t xml:space="preserve">Sistema de integração do SIAT ao portal único do comércio exterior </t>
  </si>
  <si>
    <t xml:space="preserve">Sistema de Escrituração Fiscal Digital do ICMS e IPI </t>
  </si>
  <si>
    <t>Consultoria em TI para integração do Redesim Piauí Digital ao cadastro da Sefaz</t>
  </si>
  <si>
    <t>Integração com órgãos que possuem eventos de fatos geradores de ITCMD (cartórios, Receita Federal, Tribunal de Justiça, entre outros)</t>
  </si>
  <si>
    <t>Modulo de Acompanhamento Receitas Não Tributárias</t>
  </si>
  <si>
    <t>Levantamento das Receitas Não Tributárias do estado e elaboração de Cadastro de Mineradores</t>
  </si>
  <si>
    <t>Sistema Informatizado de Parcelamento, Compensação e Restituição</t>
  </si>
  <si>
    <t>Sistema Informatizado de Cobrança com base do SPED e DT-e</t>
  </si>
  <si>
    <t>Modelo de Cobrança Administrativa</t>
  </si>
  <si>
    <t>Elaboração de Manuais de cobrança</t>
  </si>
  <si>
    <t>Modelo conceitual integral de Atendimento (Presencial, Virtual, Fale Conosco,  das estratégias (descentralização, automação de serviços, dispositivos móveis, etc) e melhoria dos processos internos com feedback</t>
  </si>
  <si>
    <t>Adequação física das unidades de atendimento</t>
  </si>
  <si>
    <t>Sistema de Atendimento Integral (aplicações WEB)</t>
  </si>
  <si>
    <t>Avaliação dos canais de Atendimento e sua relação com o contribuinte</t>
  </si>
  <si>
    <t>Atendimento</t>
  </si>
  <si>
    <t xml:space="preserve"> Portal de consulta do Contencioso Fiscal</t>
  </si>
  <si>
    <t>E-Processo Judicial integrado ao SIAT e TJ</t>
  </si>
  <si>
    <t>Gestão por resultado do Contencioso Fiscal</t>
  </si>
  <si>
    <t>Contencioso Administrativo (3 rotações)</t>
  </si>
  <si>
    <t>BIG-DATA</t>
  </si>
  <si>
    <t>Modelo de Inteligência Fiscal integrado às ações de Fiscalização</t>
  </si>
  <si>
    <t xml:space="preserve">Outros Equipamentos do transito (Sist. CCO, Câmeras de OCR, Geradores) </t>
  </si>
  <si>
    <t>Equipamentos para informatização dos veículos transito</t>
  </si>
  <si>
    <t>Eq. Apoio para os Postos do interior (mobiliário) transito</t>
  </si>
  <si>
    <t>Postos Fiscais Móveis transito</t>
  </si>
  <si>
    <t>Sistema de Conferência de Carga por meio de RFID</t>
  </si>
  <si>
    <t>Sistema de Cálculo e Cobrança automatizado nos Postos Fiscais</t>
  </si>
  <si>
    <t>Fiscalização de Trânsito</t>
  </si>
  <si>
    <t>Integração Módulo de Ação Fiscal ao e-PAT</t>
  </si>
  <si>
    <t>Sistema de Auditoria</t>
  </si>
  <si>
    <t>Roteiros de Fiscalização (Auditoria e Monitoramento)</t>
  </si>
  <si>
    <t>Roteiros de Auditoria</t>
  </si>
  <si>
    <t>Sistema informatizado de seleção de contribuintes com base na receita potencial</t>
  </si>
  <si>
    <t xml:space="preserve">Metodologia de Avaliação da Evasão Fiscal </t>
  </si>
  <si>
    <t>Sistema informatizado de Controle de Benefícios e Incentivos fiscais (integrado com a SEDET)</t>
  </si>
  <si>
    <t>Metodologia de Cálculo da Renúncia e análise do Custo Benefício</t>
  </si>
  <si>
    <t>Ferramenta de Busca/Consulta Inteligente</t>
  </si>
  <si>
    <t xml:space="preserve">Mobiliário (UNATRI)
</t>
  </si>
  <si>
    <t>Código Tributário e revisão das normas</t>
  </si>
  <si>
    <t>1.1.7 - Assistência técnica para apoiar na redução de resistência às mudanças (gestión del cambio)</t>
  </si>
  <si>
    <t>Deuda Corriente Neta (DCL) / Ingresos Corrientes Netos (RCL)</t>
  </si>
  <si>
    <t>Informe del Tesoro Nacional</t>
  </si>
  <si>
    <t>Valor de la Deuda Corriente Neta (DCL) como porcentaje de los Ingresos Corrientes Netos (RCL)</t>
  </si>
  <si>
    <r>
      <t xml:space="preserve">Línea de Base: </t>
    </r>
    <r>
      <rPr>
        <sz val="10"/>
        <rFont val="Arial"/>
        <family val="2"/>
      </rPr>
      <t>45%</t>
    </r>
  </si>
  <si>
    <t>Deuda Corriente neta (2016) = BRL$4,0 billones</t>
  </si>
  <si>
    <t>Ingresos Corrientes Neto (2016) = BRL$ 9,0 billones</t>
  </si>
  <si>
    <t>Costo recaudación (2016) = R$269.087.197 millones</t>
  </si>
  <si>
    <t>Recaudación tributaria (2016) = R$4.011.109.630 millones</t>
  </si>
  <si>
    <r>
      <t>Impacto #</t>
    </r>
    <r>
      <rPr>
        <sz val="8"/>
        <rFont val="Calibri"/>
        <family val="2"/>
      </rPr>
      <t>  </t>
    </r>
    <r>
      <rPr>
        <sz val="10"/>
        <rFont val="Arial"/>
        <family val="2"/>
      </rPr>
      <t xml:space="preserve">1: </t>
    </r>
    <r>
      <rPr>
        <sz val="10"/>
        <rFont val="Arial"/>
        <family val="2"/>
      </rPr>
      <t>Incremento de la relación entre la recaudación tributaria y el PIB estadual.</t>
    </r>
    <r>
      <rPr>
        <sz val="8"/>
        <rFont val="Calibri"/>
        <family val="2"/>
      </rPr>
      <t>  </t>
    </r>
  </si>
  <si>
    <r>
      <t>Impacto #2</t>
    </r>
    <r>
      <rPr>
        <sz val="10"/>
        <rFont val="Arial"/>
        <family val="2"/>
      </rPr>
      <t xml:space="preserve">: </t>
    </r>
    <r>
      <rPr>
        <sz val="10"/>
        <rFont val="Arial"/>
        <family val="2"/>
      </rPr>
      <t>Disminución de la relación entre la deuda corriente neta y los ingresos corrientes netos del estado</t>
    </r>
  </si>
  <si>
    <r>
      <t>RESULTADO #1:</t>
    </r>
    <r>
      <rPr>
        <sz val="10"/>
        <rFont val="Arial"/>
        <family val="2"/>
      </rPr>
      <t xml:space="preserve"> Aumento de la relación entre las metas de planificación estratégicas que fueron cumplidas y el total de metas planificadas</t>
    </r>
  </si>
  <si>
    <r>
      <t>RESULTADO #2:</t>
    </r>
    <r>
      <rPr>
        <sz val="10"/>
        <rFont val="Arial"/>
        <family val="2"/>
      </rPr>
      <t xml:space="preserve"> Disminución de la relación entre el costo administrativo de la recaudación y la recaudación tributaria total </t>
    </r>
  </si>
  <si>
    <r>
      <t>RESULTADO #3:</t>
    </r>
    <r>
      <rPr>
        <sz val="10"/>
        <rFont val="Arial"/>
        <family val="2"/>
      </rPr>
      <t xml:space="preserve"> Reducción de la discrepancia entre el presupuesto planificado y el presupuesto ejecutado </t>
    </r>
  </si>
  <si>
    <t>1.2.3 - Novo modelo de Gestão do Conhecimento</t>
  </si>
  <si>
    <t>1.4.1 - Redesenho dos procedimentos de comunicação com a sociedade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</si>
</sst>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_);_(* \(#,##0.00\);_(* \-??_);_(@_)"/>
    <numFmt numFmtId="165" formatCode="_-* #,##0.00_-;\-* #,##0.00_-;_-* &quot;-&quot;??_-;_-@_-"/>
    <numFmt numFmtId="166" formatCode="0.0%"/>
    <numFmt numFmtId="167" formatCode="_-[$$-409]* #,##0.00_ ;_-[$$-409]* \-#,##0.00\ ;_-[$$-409]* &quot;-&quot;??_ ;_-@_ "/>
    <numFmt numFmtId="168" formatCode="_(* #,##0_);_(* \(#,##0\);_(* &quot;-&quot;??_);_(@_)"/>
    <numFmt numFmtId="169" formatCode="_-[$USD]\ * #,##0.00_-;\-[$USD]\ * #,##0.00_-;_-[$USD]\ * &quot;-&quot;??_-;_-@_-"/>
  </numFmts>
  <fonts count="6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indexed="12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9"/>
      <color rgb="FF000000"/>
      <name val="Arial"/>
      <family val="2"/>
    </font>
    <font>
      <sz val="9"/>
      <name val="Arial"/>
      <family val="2"/>
    </font>
    <font>
      <sz val="9"/>
      <color rgb="FF000000"/>
      <name val="Arial"/>
      <family val="2"/>
    </font>
    <font>
      <sz val="10"/>
      <name val="Gotham Book"/>
      <family val="3"/>
    </font>
    <font>
      <b/>
      <sz val="10"/>
      <color indexed="10"/>
      <name val="Calibri"/>
      <family val="2"/>
      <scheme val="minor"/>
    </font>
    <font>
      <i/>
      <sz val="10"/>
      <name val="Calibri"/>
      <family val="2"/>
      <scheme val="minor"/>
    </font>
    <font>
      <b/>
      <i/>
      <sz val="10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sz val="18"/>
      <color indexed="12"/>
      <name val="Arial"/>
      <family val="2"/>
    </font>
    <font>
      <sz val="10"/>
      <color theme="0"/>
      <name val="Arial"/>
      <family val="2"/>
    </font>
    <font>
      <b/>
      <sz val="11"/>
      <color theme="1"/>
      <name val="Calibri"/>
      <family val="2"/>
      <scheme val="minor"/>
    </font>
    <font>
      <sz val="10"/>
      <name val="Calibri"/>
      <family val="2"/>
    </font>
    <font>
      <sz val="8"/>
      <name val="Calibri"/>
      <family val="2"/>
    </font>
    <font>
      <u/>
      <sz val="10"/>
      <color theme="10"/>
      <name val="Arial"/>
      <family val="2"/>
    </font>
    <font>
      <sz val="11"/>
      <color theme="1"/>
      <name val="Times New Roman"/>
      <family val="1"/>
    </font>
    <font>
      <b/>
      <sz val="14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i/>
      <sz val="10"/>
      <color indexed="9"/>
      <name val="Calibri"/>
      <family val="2"/>
    </font>
    <font>
      <sz val="10"/>
      <color indexed="9"/>
      <name val="Calibri"/>
      <family val="2"/>
    </font>
    <font>
      <i/>
      <sz val="10"/>
      <color rgb="FF000000"/>
      <name val="Times New Roman"/>
      <family val="1"/>
    </font>
    <font>
      <sz val="10"/>
      <color rgb="FF000000"/>
      <name val="Times New Roman"/>
      <family val="1"/>
    </font>
    <font>
      <sz val="10"/>
      <color theme="1"/>
      <name val="Calibri"/>
      <family val="2"/>
      <scheme val="minor"/>
    </font>
    <font>
      <sz val="10"/>
      <color theme="1"/>
      <name val="Calibri"/>
      <family val="2"/>
    </font>
    <font>
      <sz val="9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sz val="18"/>
      <color indexed="12"/>
      <name val="Arial"/>
      <family val="2"/>
    </font>
    <font>
      <sz val="10"/>
      <name val="Arial"/>
      <family val="2"/>
    </font>
    <font>
      <b/>
      <sz val="10"/>
      <color theme="0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sz val="1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Calibri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b/>
      <u/>
      <sz val="11"/>
      <name val="Arial"/>
      <family val="2"/>
    </font>
    <font>
      <sz val="10"/>
      <color rgb="FF000000"/>
      <name val="Arial"/>
      <family val="2"/>
    </font>
    <font>
      <u/>
      <sz val="10"/>
      <color theme="10"/>
      <name val="Arial"/>
      <family val="2"/>
    </font>
    <font>
      <vertAlign val="superscript"/>
      <sz val="9"/>
      <name val="Arial"/>
      <family val="2"/>
    </font>
    <font>
      <sz val="9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theme="5" tint="0.39997558519241921"/>
        <bgColor indexed="26"/>
      </patternFill>
    </fill>
    <fill>
      <patternFill patternType="solid">
        <fgColor theme="6" tint="0.39997558519241921"/>
        <bgColor indexed="31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26"/>
      </patternFill>
    </fill>
    <fill>
      <patternFill patternType="solid">
        <fgColor theme="0" tint="-0.34998626667073579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39997558519241921"/>
        <bgColor indexed="22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31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31"/>
      </patternFill>
    </fill>
    <fill>
      <patternFill patternType="solid">
        <fgColor theme="0" tint="-0.14999847407452621"/>
        <bgColor indexed="31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4" tint="0.39997558519241921"/>
        <bgColor indexed="64"/>
      </patternFill>
    </fill>
  </fills>
  <borders count="87">
    <border>
      <left/>
      <right/>
      <top/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/>
      <top style="medium">
        <color indexed="8"/>
      </top>
      <bottom style="medium">
        <color indexed="64"/>
      </bottom>
      <diagonal/>
    </border>
    <border>
      <left/>
      <right/>
      <top style="medium">
        <color indexed="8"/>
      </top>
      <bottom style="medium">
        <color indexed="64"/>
      </bottom>
      <diagonal/>
    </border>
    <border>
      <left/>
      <right style="medium">
        <color indexed="8"/>
      </right>
      <top style="medium">
        <color indexed="8"/>
      </top>
      <bottom style="medium">
        <color indexed="64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 style="medium">
        <color indexed="64"/>
      </top>
      <bottom style="medium">
        <color rgb="FF000000"/>
      </bottom>
      <diagonal/>
    </border>
    <border>
      <left/>
      <right/>
      <top style="medium">
        <color indexed="64"/>
      </top>
      <bottom style="medium">
        <color rgb="FF000000"/>
      </bottom>
      <diagonal/>
    </border>
    <border>
      <left/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indexed="64"/>
      </bottom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rgb="FF000000"/>
      </right>
      <top style="medium">
        <color rgb="FF000000"/>
      </top>
      <bottom/>
      <diagonal/>
    </border>
  </borders>
  <cellStyleXfs count="14">
    <xf numFmtId="0" fontId="0" fillId="0" borderId="0"/>
    <xf numFmtId="164" fontId="7" fillId="0" borderId="0" applyFill="0" applyBorder="0" applyAlignment="0" applyProtection="0"/>
    <xf numFmtId="9" fontId="3" fillId="0" borderId="0" applyFont="0" applyFill="0" applyBorder="0" applyAlignment="0" applyProtection="0"/>
    <xf numFmtId="0" fontId="7" fillId="0" borderId="0"/>
    <xf numFmtId="9" fontId="7" fillId="0" borderId="0" applyFill="0" applyBorder="0" applyAlignment="0" applyProtection="0"/>
    <xf numFmtId="0" fontId="25" fillId="0" borderId="0" applyNumberForma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920">
    <xf numFmtId="0" fontId="0" fillId="0" borderId="0" xfId="0"/>
    <xf numFmtId="0" fontId="7" fillId="0" borderId="18" xfId="0" applyFont="1" applyFill="1" applyBorder="1"/>
    <xf numFmtId="0" fontId="7" fillId="0" borderId="18" xfId="0" applyFont="1" applyFill="1" applyBorder="1" applyAlignment="1">
      <alignment vertical="center"/>
    </xf>
    <xf numFmtId="0" fontId="7" fillId="0" borderId="3" xfId="0" applyFont="1" applyFill="1" applyBorder="1" applyAlignment="1">
      <alignment vertical="center"/>
    </xf>
    <xf numFmtId="0" fontId="8" fillId="0" borderId="16" xfId="0" applyFont="1" applyFill="1" applyBorder="1" applyAlignment="1">
      <alignment vertical="center"/>
    </xf>
    <xf numFmtId="0" fontId="8" fillId="0" borderId="18" xfId="0" applyFont="1" applyFill="1" applyBorder="1" applyAlignment="1">
      <alignment vertical="center"/>
    </xf>
    <xf numFmtId="0" fontId="8" fillId="0" borderId="3" xfId="0" applyFont="1" applyFill="1" applyBorder="1" applyAlignment="1">
      <alignment vertical="center"/>
    </xf>
    <xf numFmtId="0" fontId="7" fillId="0" borderId="16" xfId="0" applyFont="1" applyFill="1" applyBorder="1" applyAlignment="1">
      <alignment vertical="center"/>
    </xf>
    <xf numFmtId="0" fontId="7" fillId="0" borderId="0" xfId="3"/>
    <xf numFmtId="0" fontId="9" fillId="7" borderId="10" xfId="3" applyFont="1" applyFill="1" applyBorder="1" applyAlignment="1">
      <alignment horizontal="center" vertical="center" wrapText="1"/>
    </xf>
    <xf numFmtId="0" fontId="9" fillId="7" borderId="24" xfId="3" applyFont="1" applyFill="1" applyBorder="1" applyAlignment="1">
      <alignment horizontal="center" vertical="center" wrapText="1"/>
    </xf>
    <xf numFmtId="0" fontId="9" fillId="0" borderId="25" xfId="3" applyFont="1" applyBorder="1" applyAlignment="1">
      <alignment vertical="center" wrapText="1"/>
    </xf>
    <xf numFmtId="3" fontId="9" fillId="0" borderId="26" xfId="3" applyNumberFormat="1" applyFont="1" applyBorder="1" applyAlignment="1">
      <alignment horizontal="right" vertical="center" wrapText="1"/>
    </xf>
    <xf numFmtId="4" fontId="9" fillId="0" borderId="26" xfId="3" applyNumberFormat="1" applyFont="1" applyBorder="1" applyAlignment="1">
      <alignment horizontal="center" vertical="center" wrapText="1"/>
    </xf>
    <xf numFmtId="0" fontId="10" fillId="0" borderId="25" xfId="3" applyFont="1" applyBorder="1" applyAlignment="1">
      <alignment vertical="center" wrapText="1"/>
    </xf>
    <xf numFmtId="3" fontId="11" fillId="0" borderId="26" xfId="3" applyNumberFormat="1" applyFont="1" applyBorder="1" applyAlignment="1">
      <alignment horizontal="right" vertical="center" wrapText="1"/>
    </xf>
    <xf numFmtId="0" fontId="11" fillId="0" borderId="25" xfId="3" applyFont="1" applyBorder="1" applyAlignment="1">
      <alignment vertical="center" wrapText="1"/>
    </xf>
    <xf numFmtId="0" fontId="11" fillId="0" borderId="25" xfId="3" applyFont="1" applyBorder="1" applyAlignment="1">
      <alignment horizontal="left" vertical="center" wrapText="1"/>
    </xf>
    <xf numFmtId="0" fontId="9" fillId="7" borderId="25" xfId="3" applyFont="1" applyFill="1" applyBorder="1" applyAlignment="1">
      <alignment vertical="center" wrapText="1"/>
    </xf>
    <xf numFmtId="3" fontId="9" fillId="7" borderId="26" xfId="3" applyNumberFormat="1" applyFont="1" applyFill="1" applyBorder="1" applyAlignment="1">
      <alignment horizontal="right" vertical="center" wrapText="1"/>
    </xf>
    <xf numFmtId="3" fontId="9" fillId="7" borderId="26" xfId="3" applyNumberFormat="1" applyFont="1" applyFill="1" applyBorder="1" applyAlignment="1">
      <alignment horizontal="center" vertical="center" wrapText="1"/>
    </xf>
    <xf numFmtId="2" fontId="9" fillId="7" borderId="26" xfId="3" applyNumberFormat="1" applyFont="1" applyFill="1" applyBorder="1" applyAlignment="1">
      <alignment horizontal="center" vertical="center" wrapText="1"/>
    </xf>
    <xf numFmtId="2" fontId="12" fillId="7" borderId="26" xfId="3" applyNumberFormat="1" applyFont="1" applyFill="1" applyBorder="1" applyAlignment="1">
      <alignment vertical="top" wrapText="1"/>
    </xf>
    <xf numFmtId="0" fontId="7" fillId="8" borderId="3" xfId="3" applyFont="1" applyFill="1" applyBorder="1"/>
    <xf numFmtId="0" fontId="8" fillId="8" borderId="3" xfId="3" applyFont="1" applyFill="1" applyBorder="1" applyAlignment="1">
      <alignment horizontal="center"/>
    </xf>
    <xf numFmtId="0" fontId="7" fillId="0" borderId="3" xfId="3" applyFont="1" applyBorder="1"/>
    <xf numFmtId="0" fontId="5" fillId="0" borderId="0" xfId="3" applyFont="1" applyAlignment="1" applyProtection="1">
      <alignment horizontal="left"/>
    </xf>
    <xf numFmtId="0" fontId="5" fillId="0" borderId="0" xfId="3" applyFont="1" applyProtection="1"/>
    <xf numFmtId="0" fontId="6" fillId="10" borderId="3" xfId="3" applyFont="1" applyFill="1" applyBorder="1" applyAlignment="1" applyProtection="1">
      <alignment horizontal="center" vertical="center" wrapText="1"/>
    </xf>
    <xf numFmtId="165" fontId="6" fillId="10" borderId="3" xfId="3" applyNumberFormat="1" applyFont="1" applyFill="1" applyBorder="1" applyAlignment="1" applyProtection="1">
      <alignment horizontal="center" vertical="center" wrapText="1"/>
    </xf>
    <xf numFmtId="9" fontId="14" fillId="10" borderId="5" xfId="4" applyFont="1" applyFill="1" applyBorder="1" applyAlignment="1" applyProtection="1">
      <alignment horizontal="center" vertical="center" wrapText="1"/>
    </xf>
    <xf numFmtId="164" fontId="5" fillId="0" borderId="0" xfId="3" applyNumberFormat="1" applyFont="1" applyProtection="1"/>
    <xf numFmtId="0" fontId="5" fillId="0" borderId="7" xfId="3" applyFont="1" applyFill="1" applyBorder="1" applyAlignment="1">
      <alignment horizontal="left" vertical="center" wrapText="1"/>
    </xf>
    <xf numFmtId="0" fontId="6" fillId="16" borderId="7" xfId="3" applyFont="1" applyFill="1" applyBorder="1" applyAlignment="1">
      <alignment vertical="center" wrapText="1"/>
    </xf>
    <xf numFmtId="0" fontId="5" fillId="0" borderId="7" xfId="3" applyFont="1" applyBorder="1" applyAlignment="1" applyProtection="1">
      <alignment horizontal="left" vertical="center" wrapText="1"/>
      <protection locked="0"/>
    </xf>
    <xf numFmtId="9" fontId="14" fillId="0" borderId="20" xfId="4" applyFont="1" applyFill="1" applyBorder="1" applyAlignment="1" applyProtection="1">
      <alignment horizontal="right" vertical="center"/>
    </xf>
    <xf numFmtId="164" fontId="6" fillId="0" borderId="0" xfId="3" applyNumberFormat="1" applyFont="1" applyProtection="1"/>
    <xf numFmtId="0" fontId="6" fillId="0" borderId="0" xfId="3" applyFont="1" applyProtection="1"/>
    <xf numFmtId="164" fontId="6" fillId="0" borderId="0" xfId="1" applyFont="1" applyFill="1" applyBorder="1" applyAlignment="1" applyProtection="1">
      <alignment vertical="top" wrapText="1"/>
    </xf>
    <xf numFmtId="0" fontId="6" fillId="10" borderId="21" xfId="3" applyFont="1" applyFill="1" applyBorder="1" applyAlignment="1" applyProtection="1">
      <alignment horizontal="center" vertical="center" wrapText="1"/>
    </xf>
    <xf numFmtId="0" fontId="6" fillId="10" borderId="30" xfId="3" applyFont="1" applyFill="1" applyBorder="1" applyAlignment="1" applyProtection="1">
      <alignment horizontal="center" vertical="center" wrapText="1"/>
    </xf>
    <xf numFmtId="0" fontId="6" fillId="10" borderId="32" xfId="3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left" vertical="center"/>
    </xf>
    <xf numFmtId="0" fontId="4" fillId="0" borderId="2" xfId="3" applyFont="1" applyFill="1" applyBorder="1" applyAlignment="1" applyProtection="1">
      <alignment horizontal="left" vertical="center"/>
    </xf>
    <xf numFmtId="0" fontId="4" fillId="0" borderId="43" xfId="3" applyFont="1" applyFill="1" applyBorder="1" applyAlignment="1" applyProtection="1">
      <alignment horizontal="left" vertical="center"/>
    </xf>
    <xf numFmtId="0" fontId="13" fillId="0" borderId="40" xfId="3" applyFont="1" applyFill="1" applyBorder="1" applyAlignment="1" applyProtection="1">
      <alignment horizontal="center"/>
    </xf>
    <xf numFmtId="0" fontId="13" fillId="0" borderId="41" xfId="3" applyFont="1" applyFill="1" applyBorder="1" applyAlignment="1" applyProtection="1">
      <alignment horizontal="center"/>
    </xf>
    <xf numFmtId="0" fontId="13" fillId="0" borderId="42" xfId="3" applyFont="1" applyFill="1" applyBorder="1" applyAlignment="1" applyProtection="1">
      <alignment horizontal="center"/>
    </xf>
    <xf numFmtId="164" fontId="6" fillId="11" borderId="3" xfId="1" applyFont="1" applyFill="1" applyBorder="1" applyAlignment="1" applyProtection="1">
      <alignment vertical="top" wrapText="1"/>
    </xf>
    <xf numFmtId="164" fontId="5" fillId="0" borderId="3" xfId="1" applyFont="1" applyFill="1" applyBorder="1" applyAlignment="1" applyProtection="1">
      <alignment horizontal="left" vertical="center" wrapText="1"/>
    </xf>
    <xf numFmtId="164" fontId="5" fillId="12" borderId="3" xfId="1" applyFont="1" applyFill="1" applyBorder="1" applyAlignment="1" applyProtection="1">
      <alignment horizontal="left" vertical="center" wrapText="1"/>
    </xf>
    <xf numFmtId="164" fontId="5" fillId="13" borderId="3" xfId="1" applyFont="1" applyFill="1" applyBorder="1" applyAlignment="1" applyProtection="1">
      <alignment horizontal="left" vertical="center" wrapText="1"/>
    </xf>
    <xf numFmtId="164" fontId="6" fillId="14" borderId="3" xfId="1" applyFont="1" applyFill="1" applyBorder="1" applyAlignment="1" applyProtection="1">
      <alignment horizontal="left" vertical="center" wrapText="1"/>
    </xf>
    <xf numFmtId="164" fontId="5" fillId="15" borderId="3" xfId="1" applyFont="1" applyFill="1" applyBorder="1" applyAlignment="1" applyProtection="1">
      <alignment horizontal="left" vertical="center" wrapText="1"/>
    </xf>
    <xf numFmtId="164" fontId="5" fillId="17" borderId="3" xfId="1" applyFont="1" applyFill="1" applyBorder="1" applyAlignment="1" applyProtection="1">
      <alignment horizontal="left" vertical="center" wrapText="1"/>
    </xf>
    <xf numFmtId="164" fontId="5" fillId="18" borderId="3" xfId="1" applyFont="1" applyFill="1" applyBorder="1" applyAlignment="1" applyProtection="1">
      <alignment horizontal="left" vertical="center" wrapText="1"/>
    </xf>
    <xf numFmtId="164" fontId="5" fillId="4" borderId="3" xfId="1" applyFont="1" applyFill="1" applyBorder="1" applyAlignment="1" applyProtection="1">
      <alignment horizontal="left" vertical="center" wrapText="1"/>
    </xf>
    <xf numFmtId="0" fontId="6" fillId="11" borderId="45" xfId="3" applyFont="1" applyFill="1" applyBorder="1" applyAlignment="1">
      <alignment vertical="center" wrapText="1"/>
    </xf>
    <xf numFmtId="164" fontId="6" fillId="11" borderId="6" xfId="1" applyFont="1" applyFill="1" applyBorder="1" applyAlignment="1" applyProtection="1">
      <alignment vertical="top" wrapText="1"/>
    </xf>
    <xf numFmtId="9" fontId="15" fillId="11" borderId="28" xfId="4" applyFont="1" applyFill="1" applyBorder="1" applyAlignment="1" applyProtection="1">
      <alignment vertical="top" wrapText="1"/>
    </xf>
    <xf numFmtId="0" fontId="5" fillId="0" borderId="7" xfId="3" applyFont="1" applyBorder="1" applyAlignment="1">
      <alignment horizontal="left" vertical="center" wrapText="1"/>
    </xf>
    <xf numFmtId="0" fontId="6" fillId="3" borderId="7" xfId="3" applyFont="1" applyFill="1" applyBorder="1" applyAlignment="1">
      <alignment vertical="center" wrapText="1"/>
    </xf>
    <xf numFmtId="0" fontId="6" fillId="18" borderId="7" xfId="3" applyFont="1" applyFill="1" applyBorder="1" applyAlignment="1">
      <alignment vertical="center" wrapText="1"/>
    </xf>
    <xf numFmtId="9" fontId="14" fillId="18" borderId="20" xfId="4" applyFont="1" applyFill="1" applyBorder="1" applyAlignment="1" applyProtection="1">
      <alignment horizontal="right" vertical="center"/>
    </xf>
    <xf numFmtId="164" fontId="6" fillId="16" borderId="3" xfId="1" applyFont="1" applyFill="1" applyBorder="1" applyAlignment="1" applyProtection="1">
      <alignment horizontal="left" vertical="center" wrapText="1"/>
    </xf>
    <xf numFmtId="43" fontId="5" fillId="0" borderId="0" xfId="3" applyNumberFormat="1" applyFont="1" applyProtection="1"/>
    <xf numFmtId="9" fontId="6" fillId="14" borderId="20" xfId="2" applyFont="1" applyFill="1" applyBorder="1" applyAlignment="1" applyProtection="1">
      <alignment horizontal="center" vertical="center" wrapText="1"/>
    </xf>
    <xf numFmtId="9" fontId="6" fillId="16" borderId="20" xfId="2" applyFont="1" applyFill="1" applyBorder="1" applyAlignment="1" applyProtection="1">
      <alignment horizontal="center" vertical="center" wrapText="1"/>
    </xf>
    <xf numFmtId="164" fontId="6" fillId="18" borderId="3" xfId="1" applyFont="1" applyFill="1" applyBorder="1" applyAlignment="1" applyProtection="1">
      <alignment horizontal="left" vertical="center" wrapText="1"/>
    </xf>
    <xf numFmtId="9" fontId="6" fillId="18" borderId="20" xfId="2" applyFont="1" applyFill="1" applyBorder="1" applyAlignment="1" applyProtection="1">
      <alignment horizontal="center" vertical="center" wrapText="1"/>
    </xf>
    <xf numFmtId="0" fontId="5" fillId="0" borderId="34" xfId="3" applyFont="1" applyBorder="1" applyAlignment="1">
      <alignment horizontal="left" vertical="center" wrapText="1"/>
    </xf>
    <xf numFmtId="164" fontId="5" fillId="0" borderId="44" xfId="1" applyFont="1" applyFill="1" applyBorder="1" applyAlignment="1" applyProtection="1">
      <alignment horizontal="left" vertical="center" wrapText="1"/>
    </xf>
    <xf numFmtId="164" fontId="5" fillId="12" borderId="44" xfId="1" applyFont="1" applyFill="1" applyBorder="1" applyAlignment="1" applyProtection="1">
      <alignment horizontal="left" vertical="center" wrapText="1"/>
    </xf>
    <xf numFmtId="0" fontId="6" fillId="11" borderId="7" xfId="3" applyFont="1" applyFill="1" applyBorder="1" applyAlignment="1">
      <alignment vertical="center" wrapText="1"/>
    </xf>
    <xf numFmtId="9" fontId="15" fillId="11" borderId="20" xfId="2" applyFont="1" applyFill="1" applyBorder="1" applyAlignment="1" applyProtection="1">
      <alignment horizontal="center" vertical="center" wrapText="1"/>
    </xf>
    <xf numFmtId="9" fontId="14" fillId="0" borderId="20" xfId="4" applyFont="1" applyFill="1" applyBorder="1" applyAlignment="1" applyProtection="1">
      <alignment horizontal="center" vertical="center"/>
    </xf>
    <xf numFmtId="9" fontId="14" fillId="0" borderId="21" xfId="4" applyFont="1" applyFill="1" applyBorder="1" applyAlignment="1" applyProtection="1">
      <alignment horizontal="center" vertical="center"/>
    </xf>
    <xf numFmtId="9" fontId="15" fillId="11" borderId="28" xfId="4" applyFont="1" applyFill="1" applyBorder="1" applyAlignment="1" applyProtection="1">
      <alignment horizontal="center" vertical="center" wrapText="1"/>
    </xf>
    <xf numFmtId="0" fontId="16" fillId="0" borderId="17" xfId="0" applyFont="1" applyFill="1" applyBorder="1"/>
    <xf numFmtId="0" fontId="16" fillId="0" borderId="18" xfId="0" applyFont="1" applyFill="1" applyBorder="1"/>
    <xf numFmtId="0" fontId="16" fillId="0" borderId="3" xfId="0" applyFont="1" applyFill="1" applyBorder="1"/>
    <xf numFmtId="0" fontId="18" fillId="0" borderId="16" xfId="0" applyFont="1" applyFill="1" applyBorder="1" applyAlignment="1">
      <alignment vertical="center"/>
    </xf>
    <xf numFmtId="0" fontId="18" fillId="0" borderId="18" xfId="0" applyFont="1" applyFill="1" applyBorder="1" applyAlignment="1">
      <alignment vertical="center"/>
    </xf>
    <xf numFmtId="0" fontId="18" fillId="0" borderId="3" xfId="0" applyFont="1" applyFill="1" applyBorder="1" applyAlignment="1">
      <alignment vertical="center"/>
    </xf>
    <xf numFmtId="0" fontId="16" fillId="0" borderId="16" xfId="0" applyFont="1" applyFill="1" applyBorder="1"/>
    <xf numFmtId="0" fontId="16" fillId="0" borderId="16" xfId="0" applyFont="1" applyFill="1" applyBorder="1" applyAlignment="1">
      <alignment vertical="center"/>
    </xf>
    <xf numFmtId="0" fontId="16" fillId="0" borderId="18" xfId="0" applyFont="1" applyFill="1" applyBorder="1" applyAlignment="1">
      <alignment vertical="center"/>
    </xf>
    <xf numFmtId="0" fontId="16" fillId="0" borderId="3" xfId="0" applyFont="1" applyFill="1" applyBorder="1" applyAlignment="1">
      <alignment vertical="center"/>
    </xf>
    <xf numFmtId="0" fontId="16" fillId="0" borderId="22" xfId="0" applyFont="1" applyFill="1" applyBorder="1"/>
    <xf numFmtId="9" fontId="16" fillId="0" borderId="22" xfId="2" applyFont="1" applyFill="1" applyBorder="1"/>
    <xf numFmtId="0" fontId="16" fillId="0" borderId="23" xfId="0" applyFont="1" applyFill="1" applyBorder="1"/>
    <xf numFmtId="9" fontId="16" fillId="0" borderId="18" xfId="2" applyFont="1" applyFill="1" applyBorder="1"/>
    <xf numFmtId="9" fontId="16" fillId="0" borderId="3" xfId="2" applyFont="1" applyFill="1" applyBorder="1"/>
    <xf numFmtId="164" fontId="7" fillId="0" borderId="3" xfId="1" applyFill="1" applyBorder="1" applyAlignment="1">
      <alignment horizontal="center" vertical="center"/>
    </xf>
    <xf numFmtId="164" fontId="8" fillId="20" borderId="3" xfId="1" applyFont="1" applyFill="1" applyBorder="1" applyAlignment="1">
      <alignment vertical="center"/>
    </xf>
    <xf numFmtId="9" fontId="8" fillId="20" borderId="3" xfId="2" applyFont="1" applyFill="1" applyBorder="1" applyAlignment="1">
      <alignment vertical="center"/>
    </xf>
    <xf numFmtId="4" fontId="8" fillId="20" borderId="3" xfId="0" applyNumberFormat="1" applyFont="1" applyFill="1" applyBorder="1" applyAlignment="1">
      <alignment vertical="center"/>
    </xf>
    <xf numFmtId="164" fontId="8" fillId="0" borderId="3" xfId="1" applyFont="1" applyFill="1" applyBorder="1" applyAlignment="1">
      <alignment horizontal="center" vertical="center"/>
    </xf>
    <xf numFmtId="9" fontId="8" fillId="0" borderId="20" xfId="2" applyFont="1" applyFill="1" applyBorder="1" applyAlignment="1">
      <alignment horizontal="center" vertical="center"/>
    </xf>
    <xf numFmtId="164" fontId="7" fillId="0" borderId="3" xfId="1" applyFont="1" applyFill="1" applyBorder="1" applyAlignment="1">
      <alignment horizontal="center" vertical="center"/>
    </xf>
    <xf numFmtId="9" fontId="16" fillId="0" borderId="20" xfId="2" applyFont="1" applyFill="1" applyBorder="1" applyAlignment="1">
      <alignment horizontal="center" vertical="center"/>
    </xf>
    <xf numFmtId="164" fontId="8" fillId="0" borderId="3" xfId="1" applyFont="1" applyFill="1" applyBorder="1" applyAlignment="1" applyProtection="1">
      <alignment horizontal="center" vertical="center"/>
    </xf>
    <xf numFmtId="43" fontId="7" fillId="0" borderId="3" xfId="1" applyNumberFormat="1" applyFont="1" applyFill="1" applyBorder="1" applyAlignment="1" applyProtection="1">
      <alignment horizontal="center" vertical="center"/>
    </xf>
    <xf numFmtId="164" fontId="7" fillId="0" borderId="3" xfId="1" applyFont="1" applyFill="1" applyBorder="1" applyAlignment="1" applyProtection="1">
      <alignment horizontal="center" vertical="center"/>
    </xf>
    <xf numFmtId="9" fontId="7" fillId="0" borderId="20" xfId="2" applyFont="1" applyFill="1" applyBorder="1" applyAlignment="1">
      <alignment horizontal="center" vertical="center"/>
    </xf>
    <xf numFmtId="164" fontId="7" fillId="0" borderId="22" xfId="1" applyFont="1" applyFill="1" applyBorder="1"/>
    <xf numFmtId="164" fontId="7" fillId="0" borderId="18" xfId="1" applyFont="1" applyFill="1" applyBorder="1"/>
    <xf numFmtId="164" fontId="7" fillId="0" borderId="3" xfId="1" applyFont="1" applyFill="1" applyBorder="1"/>
    <xf numFmtId="164" fontId="7" fillId="0" borderId="3" xfId="1" applyFont="1" applyFill="1" applyBorder="1" applyAlignment="1">
      <alignment horizontal="left" vertical="center" wrapText="1"/>
    </xf>
    <xf numFmtId="164" fontId="8" fillId="0" borderId="3" xfId="1" applyFont="1" applyFill="1" applyBorder="1" applyAlignment="1">
      <alignment horizontal="left" vertical="center" wrapText="1"/>
    </xf>
    <xf numFmtId="164" fontId="7" fillId="12" borderId="3" xfId="1" applyFont="1" applyFill="1" applyBorder="1" applyAlignment="1">
      <alignment horizontal="left" vertical="center" wrapText="1"/>
    </xf>
    <xf numFmtId="164" fontId="8" fillId="12" borderId="3" xfId="1" applyFont="1" applyFill="1" applyBorder="1" applyAlignment="1">
      <alignment horizontal="left" vertical="center" wrapText="1"/>
    </xf>
    <xf numFmtId="164" fontId="8" fillId="0" borderId="3" xfId="1" applyFont="1" applyFill="1" applyBorder="1" applyAlignment="1" applyProtection="1">
      <alignment horizontal="left" vertical="center" wrapText="1"/>
    </xf>
    <xf numFmtId="164" fontId="16" fillId="0" borderId="3" xfId="1" applyFont="1" applyFill="1" applyBorder="1" applyAlignment="1" applyProtection="1">
      <alignment horizontal="left" vertical="center" wrapText="1"/>
    </xf>
    <xf numFmtId="164" fontId="16" fillId="0" borderId="3" xfId="1" applyFont="1" applyFill="1" applyBorder="1" applyAlignment="1" applyProtection="1">
      <alignment horizontal="center" vertical="center"/>
    </xf>
    <xf numFmtId="164" fontId="8" fillId="16" borderId="3" xfId="1" applyFont="1" applyFill="1" applyBorder="1" applyAlignment="1" applyProtection="1">
      <alignment horizontal="left" vertical="center" wrapText="1"/>
    </xf>
    <xf numFmtId="164" fontId="8" fillId="18" borderId="3" xfId="1" applyFont="1" applyFill="1" applyBorder="1" applyAlignment="1" applyProtection="1">
      <alignment horizontal="left" vertical="center" wrapText="1"/>
    </xf>
    <xf numFmtId="164" fontId="16" fillId="0" borderId="3" xfId="1" applyFont="1" applyFill="1" applyBorder="1" applyAlignment="1">
      <alignment horizontal="center" vertical="center"/>
    </xf>
    <xf numFmtId="164" fontId="18" fillId="8" borderId="3" xfId="1" applyFont="1" applyFill="1" applyBorder="1" applyAlignment="1">
      <alignment horizontal="center" vertical="center"/>
    </xf>
    <xf numFmtId="164" fontId="7" fillId="20" borderId="3" xfId="1" applyFont="1" applyFill="1" applyBorder="1" applyAlignment="1">
      <alignment vertical="center"/>
    </xf>
    <xf numFmtId="164" fontId="8" fillId="0" borderId="7" xfId="1" applyFont="1" applyFill="1" applyBorder="1" applyAlignment="1" applyProtection="1">
      <alignment horizontal="left" vertical="center" wrapText="1"/>
    </xf>
    <xf numFmtId="164" fontId="16" fillId="0" borderId="7" xfId="1" applyFont="1" applyFill="1" applyBorder="1" applyAlignment="1" applyProtection="1">
      <alignment horizontal="left" vertical="center" wrapText="1"/>
    </xf>
    <xf numFmtId="166" fontId="16" fillId="0" borderId="20" xfId="2" applyNumberFormat="1" applyFont="1" applyFill="1" applyBorder="1" applyAlignment="1">
      <alignment horizontal="center" vertical="center"/>
    </xf>
    <xf numFmtId="164" fontId="8" fillId="16" borderId="7" xfId="1" applyFont="1" applyFill="1" applyBorder="1" applyAlignment="1" applyProtection="1">
      <alignment horizontal="left" vertical="center" wrapText="1"/>
    </xf>
    <xf numFmtId="9" fontId="8" fillId="16" borderId="20" xfId="2" applyFont="1" applyFill="1" applyBorder="1" applyAlignment="1" applyProtection="1">
      <alignment horizontal="left" vertical="center" wrapText="1"/>
    </xf>
    <xf numFmtId="164" fontId="8" fillId="0" borderId="7" xfId="1" applyFont="1" applyFill="1" applyBorder="1" applyAlignment="1">
      <alignment horizontal="center" vertical="center"/>
    </xf>
    <xf numFmtId="164" fontId="7" fillId="0" borderId="7" xfId="1" applyFont="1" applyFill="1" applyBorder="1" applyAlignment="1">
      <alignment horizontal="center" vertical="center"/>
    </xf>
    <xf numFmtId="164" fontId="8" fillId="18" borderId="7" xfId="1" applyFont="1" applyFill="1" applyBorder="1" applyAlignment="1" applyProtection="1">
      <alignment horizontal="left" vertical="center" wrapText="1"/>
    </xf>
    <xf numFmtId="9" fontId="8" fillId="18" borderId="20" xfId="2" applyFont="1" applyFill="1" applyBorder="1" applyAlignment="1" applyProtection="1">
      <alignment horizontal="left" vertical="center" wrapText="1"/>
    </xf>
    <xf numFmtId="164" fontId="16" fillId="0" borderId="7" xfId="1" applyFont="1" applyFill="1" applyBorder="1" applyAlignment="1">
      <alignment horizontal="center" vertical="center"/>
    </xf>
    <xf numFmtId="4" fontId="8" fillId="20" borderId="7" xfId="0" applyNumberFormat="1" applyFont="1" applyFill="1" applyBorder="1" applyAlignment="1">
      <alignment vertical="center"/>
    </xf>
    <xf numFmtId="9" fontId="8" fillId="20" borderId="20" xfId="2" applyFont="1" applyFill="1" applyBorder="1" applyAlignment="1">
      <alignment vertical="center"/>
    </xf>
    <xf numFmtId="43" fontId="17" fillId="6" borderId="8" xfId="0" applyNumberFormat="1" applyFont="1" applyFill="1" applyBorder="1" applyAlignment="1">
      <alignment horizontal="center" vertical="center" wrapText="1"/>
    </xf>
    <xf numFmtId="43" fontId="17" fillId="6" borderId="5" xfId="0" applyNumberFormat="1" applyFont="1" applyFill="1" applyBorder="1" applyAlignment="1">
      <alignment horizontal="center" vertical="center" wrapText="1"/>
    </xf>
    <xf numFmtId="9" fontId="17" fillId="6" borderId="35" xfId="2" applyFont="1" applyFill="1" applyBorder="1" applyAlignment="1">
      <alignment horizontal="center" vertical="center" wrapText="1"/>
    </xf>
    <xf numFmtId="164" fontId="16" fillId="19" borderId="20" xfId="1" applyFont="1" applyFill="1" applyBorder="1" applyAlignment="1" applyProtection="1">
      <alignment horizontal="left" vertical="center" wrapText="1"/>
    </xf>
    <xf numFmtId="43" fontId="7" fillId="0" borderId="7" xfId="1" applyNumberFormat="1" applyFont="1" applyFill="1" applyBorder="1" applyAlignment="1" applyProtection="1">
      <alignment horizontal="center" vertical="center"/>
    </xf>
    <xf numFmtId="164" fontId="8" fillId="20" borderId="7" xfId="1" applyFont="1" applyFill="1" applyBorder="1" applyAlignment="1">
      <alignment vertical="center"/>
    </xf>
    <xf numFmtId="9" fontId="19" fillId="16" borderId="20" xfId="2" applyFont="1" applyFill="1" applyBorder="1" applyAlignment="1" applyProtection="1">
      <alignment horizontal="right" vertical="center"/>
    </xf>
    <xf numFmtId="9" fontId="19" fillId="18" borderId="20" xfId="2" applyFont="1" applyFill="1" applyBorder="1" applyAlignment="1" applyProtection="1">
      <alignment horizontal="right" vertical="center"/>
    </xf>
    <xf numFmtId="164" fontId="7" fillId="0" borderId="7" xfId="1" applyFill="1" applyBorder="1" applyAlignment="1">
      <alignment horizontal="center" vertical="center"/>
    </xf>
    <xf numFmtId="164" fontId="8" fillId="14" borderId="33" xfId="1" applyFont="1" applyFill="1" applyBorder="1" applyAlignment="1" applyProtection="1">
      <alignment horizontal="left" vertical="center" wrapText="1"/>
    </xf>
    <xf numFmtId="164" fontId="8" fillId="14" borderId="50" xfId="1" applyFont="1" applyFill="1" applyBorder="1" applyAlignment="1" applyProtection="1">
      <alignment horizontal="left" vertical="center" wrapText="1"/>
    </xf>
    <xf numFmtId="9" fontId="8" fillId="14" borderId="19" xfId="2" applyFont="1" applyFill="1" applyBorder="1" applyAlignment="1" applyProtection="1">
      <alignment horizontal="left" vertical="center" wrapText="1"/>
    </xf>
    <xf numFmtId="0" fontId="17" fillId="21" borderId="31" xfId="0" applyFont="1" applyFill="1" applyBorder="1" applyAlignment="1">
      <alignment horizontal="center" vertical="center" wrapText="1"/>
    </xf>
    <xf numFmtId="0" fontId="17" fillId="21" borderId="53" xfId="0" applyFont="1" applyFill="1" applyBorder="1" applyAlignment="1">
      <alignment horizontal="center" vertical="center" wrapText="1"/>
    </xf>
    <xf numFmtId="9" fontId="17" fillId="21" borderId="32" xfId="2" applyFont="1" applyFill="1" applyBorder="1" applyAlignment="1">
      <alignment horizontal="center" vertical="center" wrapText="1"/>
    </xf>
    <xf numFmtId="164" fontId="8" fillId="17" borderId="3" xfId="1" applyFont="1" applyFill="1" applyBorder="1" applyAlignment="1">
      <alignment horizontal="left" vertical="center" wrapText="1"/>
    </xf>
    <xf numFmtId="164" fontId="7" fillId="17" borderId="3" xfId="1" applyFont="1" applyFill="1" applyBorder="1" applyAlignment="1">
      <alignment horizontal="left" vertical="center" wrapText="1"/>
    </xf>
    <xf numFmtId="0" fontId="17" fillId="21" borderId="5" xfId="0" applyFont="1" applyFill="1" applyBorder="1" applyAlignment="1">
      <alignment horizontal="center" vertical="center" wrapText="1"/>
    </xf>
    <xf numFmtId="164" fontId="8" fillId="3" borderId="48" xfId="1" applyFont="1" applyFill="1" applyBorder="1" applyAlignment="1">
      <alignment vertical="center" wrapText="1"/>
    </xf>
    <xf numFmtId="0" fontId="8" fillId="16" borderId="49" xfId="3" applyFont="1" applyFill="1" applyBorder="1" applyAlignment="1">
      <alignment vertical="center" wrapText="1"/>
    </xf>
    <xf numFmtId="0" fontId="8" fillId="18" borderId="49" xfId="3" applyFont="1" applyFill="1" applyBorder="1" applyAlignment="1">
      <alignment vertical="center" wrapText="1"/>
    </xf>
    <xf numFmtId="4" fontId="8" fillId="20" borderId="49" xfId="0" applyNumberFormat="1" applyFont="1" applyFill="1" applyBorder="1" applyAlignment="1">
      <alignment vertical="center"/>
    </xf>
    <xf numFmtId="164" fontId="8" fillId="14" borderId="19" xfId="1" applyFont="1" applyFill="1" applyBorder="1" applyAlignment="1" applyProtection="1">
      <alignment horizontal="left" vertical="center" wrapText="1"/>
    </xf>
    <xf numFmtId="164" fontId="8" fillId="19" borderId="20" xfId="1" applyFont="1" applyFill="1" applyBorder="1" applyAlignment="1" applyProtection="1">
      <alignment horizontal="left" vertical="center" wrapText="1"/>
    </xf>
    <xf numFmtId="164" fontId="8" fillId="16" borderId="20" xfId="1" applyFont="1" applyFill="1" applyBorder="1" applyAlignment="1" applyProtection="1">
      <alignment horizontal="left" vertical="center" wrapText="1"/>
    </xf>
    <xf numFmtId="164" fontId="8" fillId="17" borderId="20" xfId="1" applyFont="1" applyFill="1" applyBorder="1" applyAlignment="1">
      <alignment horizontal="center" vertical="center"/>
    </xf>
    <xf numFmtId="164" fontId="7" fillId="17" borderId="20" xfId="1" applyFont="1" applyFill="1" applyBorder="1" applyAlignment="1">
      <alignment horizontal="center" vertical="center"/>
    </xf>
    <xf numFmtId="164" fontId="8" fillId="5" borderId="20" xfId="1" applyFont="1" applyFill="1" applyBorder="1" applyAlignment="1">
      <alignment horizontal="center" vertical="center"/>
    </xf>
    <xf numFmtId="164" fontId="7" fillId="5" borderId="20" xfId="1" applyFont="1" applyFill="1" applyBorder="1" applyAlignment="1">
      <alignment horizontal="center" vertical="center"/>
    </xf>
    <xf numFmtId="164" fontId="8" fillId="12" borderId="20" xfId="1" applyFont="1" applyFill="1" applyBorder="1" applyAlignment="1">
      <alignment horizontal="center" vertical="center"/>
    </xf>
    <xf numFmtId="164" fontId="16" fillId="12" borderId="20" xfId="1" applyFont="1" applyFill="1" applyBorder="1" applyAlignment="1">
      <alignment horizontal="center" vertical="center"/>
    </xf>
    <xf numFmtId="164" fontId="7" fillId="12" borderId="20" xfId="1" applyFont="1" applyFill="1" applyBorder="1" applyAlignment="1">
      <alignment horizontal="center" vertical="center"/>
    </xf>
    <xf numFmtId="4" fontId="8" fillId="20" borderId="20" xfId="0" applyNumberFormat="1" applyFont="1" applyFill="1" applyBorder="1" applyAlignment="1">
      <alignment vertical="center"/>
    </xf>
    <xf numFmtId="43" fontId="17" fillId="6" borderId="35" xfId="0" applyNumberFormat="1" applyFont="1" applyFill="1" applyBorder="1" applyAlignment="1">
      <alignment horizontal="center" vertical="center" wrapText="1"/>
    </xf>
    <xf numFmtId="9" fontId="8" fillId="14" borderId="19" xfId="2" applyFont="1" applyFill="1" applyBorder="1" applyAlignment="1" applyProtection="1">
      <alignment horizontal="right" vertical="center"/>
    </xf>
    <xf numFmtId="0" fontId="16" fillId="0" borderId="17" xfId="0" applyFont="1" applyFill="1" applyBorder="1" applyAlignment="1">
      <alignment vertical="center"/>
    </xf>
    <xf numFmtId="164" fontId="8" fillId="0" borderId="16" xfId="1" applyFont="1" applyFill="1" applyBorder="1" applyAlignment="1">
      <alignment vertical="center"/>
    </xf>
    <xf numFmtId="164" fontId="8" fillId="0" borderId="18" xfId="1" applyFont="1" applyFill="1" applyBorder="1" applyAlignment="1">
      <alignment vertical="center"/>
    </xf>
    <xf numFmtId="164" fontId="8" fillId="0" borderId="3" xfId="1" applyFont="1" applyFill="1" applyBorder="1" applyAlignment="1">
      <alignment vertical="center"/>
    </xf>
    <xf numFmtId="0" fontId="16" fillId="0" borderId="47" xfId="0" applyFont="1" applyFill="1" applyBorder="1" applyAlignment="1">
      <alignment horizontal="left" vertical="center" wrapText="1"/>
    </xf>
    <xf numFmtId="0" fontId="7" fillId="0" borderId="47" xfId="0" applyFont="1" applyFill="1" applyBorder="1" applyAlignment="1">
      <alignment horizontal="left" vertical="center" wrapText="1"/>
    </xf>
    <xf numFmtId="0" fontId="16" fillId="0" borderId="22" xfId="0" applyFont="1" applyFill="1" applyBorder="1" applyAlignment="1">
      <alignment vertical="center"/>
    </xf>
    <xf numFmtId="9" fontId="16" fillId="0" borderId="22" xfId="2" applyFont="1" applyFill="1" applyBorder="1" applyAlignment="1">
      <alignment vertical="center"/>
    </xf>
    <xf numFmtId="0" fontId="16" fillId="0" borderId="23" xfId="0" applyFont="1" applyFill="1" applyBorder="1" applyAlignment="1">
      <alignment vertical="center"/>
    </xf>
    <xf numFmtId="9" fontId="16" fillId="0" borderId="18" xfId="2" applyFont="1" applyFill="1" applyBorder="1" applyAlignment="1">
      <alignment vertical="center"/>
    </xf>
    <xf numFmtId="9" fontId="16" fillId="0" borderId="3" xfId="2" applyFont="1" applyFill="1" applyBorder="1" applyAlignment="1">
      <alignment vertical="center"/>
    </xf>
    <xf numFmtId="164" fontId="7" fillId="0" borderId="22" xfId="1" applyFill="1" applyBorder="1" applyAlignment="1">
      <alignment vertical="center"/>
    </xf>
    <xf numFmtId="164" fontId="7" fillId="0" borderId="18" xfId="1" applyFill="1" applyBorder="1" applyAlignment="1">
      <alignment vertical="center"/>
    </xf>
    <xf numFmtId="164" fontId="7" fillId="0" borderId="3" xfId="1" applyFill="1" applyBorder="1" applyAlignment="1">
      <alignment vertical="center"/>
    </xf>
    <xf numFmtId="0" fontId="8" fillId="0" borderId="9" xfId="0" applyFont="1" applyFill="1" applyBorder="1" applyAlignment="1">
      <alignment horizontal="left" vertical="center" wrapText="1"/>
    </xf>
    <xf numFmtId="164" fontId="7" fillId="0" borderId="3" xfId="1" applyFont="1" applyFill="1" applyBorder="1" applyAlignment="1" applyProtection="1">
      <alignment horizontal="left" vertical="center" wrapText="1"/>
    </xf>
    <xf numFmtId="0" fontId="16" fillId="0" borderId="9" xfId="0" applyFont="1" applyFill="1" applyBorder="1" applyAlignment="1">
      <alignment horizontal="left" vertical="center" wrapText="1"/>
    </xf>
    <xf numFmtId="0" fontId="7" fillId="0" borderId="9" xfId="0" applyFont="1" applyFill="1" applyBorder="1" applyAlignment="1">
      <alignment horizontal="left" vertical="center" wrapText="1"/>
    </xf>
    <xf numFmtId="164" fontId="19" fillId="0" borderId="3" xfId="1" applyFont="1" applyFill="1" applyBorder="1" applyAlignment="1" applyProtection="1">
      <alignment horizontal="left" vertical="center" wrapText="1"/>
    </xf>
    <xf numFmtId="164" fontId="19" fillId="0" borderId="3" xfId="1" applyFont="1" applyFill="1" applyBorder="1" applyAlignment="1" applyProtection="1">
      <alignment horizontal="center" vertical="center"/>
    </xf>
    <xf numFmtId="0" fontId="19" fillId="0" borderId="16" xfId="0" applyFont="1" applyFill="1" applyBorder="1" applyAlignment="1">
      <alignment vertical="center"/>
    </xf>
    <xf numFmtId="0" fontId="19" fillId="0" borderId="18" xfId="0" applyFont="1" applyFill="1" applyBorder="1" applyAlignment="1">
      <alignment vertical="center"/>
    </xf>
    <xf numFmtId="0" fontId="19" fillId="0" borderId="3" xfId="0" applyFont="1" applyFill="1" applyBorder="1" applyAlignment="1">
      <alignment vertical="center"/>
    </xf>
    <xf numFmtId="0" fontId="19" fillId="0" borderId="49" xfId="0" applyFont="1" applyFill="1" applyBorder="1" applyAlignment="1">
      <alignment horizontal="left" vertical="center"/>
    </xf>
    <xf numFmtId="0" fontId="19" fillId="0" borderId="16" xfId="0" applyFont="1" applyFill="1" applyBorder="1" applyAlignment="1">
      <alignment horizontal="left" vertical="center"/>
    </xf>
    <xf numFmtId="0" fontId="19" fillId="0" borderId="18" xfId="0" applyFont="1" applyFill="1" applyBorder="1" applyAlignment="1">
      <alignment horizontal="left" vertical="center"/>
    </xf>
    <xf numFmtId="0" fontId="19" fillId="0" borderId="3" xfId="0" applyFont="1" applyFill="1" applyBorder="1" applyAlignment="1">
      <alignment horizontal="left" vertical="center"/>
    </xf>
    <xf numFmtId="0" fontId="16" fillId="0" borderId="3" xfId="0" applyFont="1" applyFill="1" applyBorder="1" applyAlignment="1">
      <alignment horizontal="left" vertical="center" wrapText="1"/>
    </xf>
    <xf numFmtId="164" fontId="7" fillId="0" borderId="3" xfId="1" applyFill="1" applyBorder="1" applyAlignment="1">
      <alignment horizontal="left" vertical="center" wrapText="1"/>
    </xf>
    <xf numFmtId="0" fontId="8" fillId="0" borderId="3" xfId="0" applyFont="1" applyFill="1" applyBorder="1" applyAlignment="1">
      <alignment horizontal="left" vertical="center" wrapText="1"/>
    </xf>
    <xf numFmtId="9" fontId="8" fillId="0" borderId="3" xfId="2" applyFont="1" applyFill="1" applyBorder="1" applyAlignment="1">
      <alignment horizontal="center" vertical="center"/>
    </xf>
    <xf numFmtId="164" fontId="19" fillId="0" borderId="3" xfId="1" applyFont="1" applyFill="1" applyBorder="1" applyAlignment="1">
      <alignment horizontal="left" vertical="center" wrapText="1"/>
    </xf>
    <xf numFmtId="0" fontId="19" fillId="0" borderId="3" xfId="0" applyFont="1" applyFill="1" applyBorder="1" applyAlignment="1">
      <alignment horizontal="left" vertical="center" wrapText="1"/>
    </xf>
    <xf numFmtId="9" fontId="19" fillId="0" borderId="3" xfId="2" applyFont="1" applyFill="1" applyBorder="1" applyAlignment="1">
      <alignment horizontal="center" vertical="center"/>
    </xf>
    <xf numFmtId="164" fontId="7" fillId="0" borderId="3" xfId="1" applyFill="1" applyBorder="1" applyAlignment="1" applyProtection="1">
      <alignment horizontal="left" vertical="center" wrapText="1"/>
    </xf>
    <xf numFmtId="9" fontId="16" fillId="0" borderId="3" xfId="2" applyFont="1" applyFill="1" applyBorder="1" applyAlignment="1">
      <alignment horizontal="center" vertical="center"/>
    </xf>
    <xf numFmtId="9" fontId="19" fillId="0" borderId="3" xfId="2" applyFont="1" applyFill="1" applyBorder="1" applyAlignment="1">
      <alignment horizontal="left" vertical="center"/>
    </xf>
    <xf numFmtId="0" fontId="7" fillId="0" borderId="3" xfId="0" applyFont="1" applyFill="1" applyBorder="1" applyAlignment="1">
      <alignment horizontal="left" vertical="center" wrapText="1"/>
    </xf>
    <xf numFmtId="9" fontId="7" fillId="0" borderId="3" xfId="2" applyFont="1" applyFill="1" applyBorder="1" applyAlignment="1">
      <alignment horizontal="center" vertical="center"/>
    </xf>
    <xf numFmtId="9" fontId="8" fillId="16" borderId="3" xfId="2" applyFont="1" applyFill="1" applyBorder="1" applyAlignment="1" applyProtection="1">
      <alignment horizontal="left" vertical="center" wrapText="1"/>
    </xf>
    <xf numFmtId="9" fontId="8" fillId="18" borderId="3" xfId="2" applyFont="1" applyFill="1" applyBorder="1" applyAlignment="1" applyProtection="1">
      <alignment horizontal="left" vertical="center" wrapText="1"/>
    </xf>
    <xf numFmtId="9" fontId="18" fillId="8" borderId="3" xfId="2" applyFont="1" applyFill="1" applyBorder="1" applyAlignment="1">
      <alignment horizontal="center" vertical="center"/>
    </xf>
    <xf numFmtId="43" fontId="17" fillId="6" borderId="3" xfId="0" applyNumberFormat="1" applyFont="1" applyFill="1" applyBorder="1" applyAlignment="1">
      <alignment horizontal="center" vertical="center" wrapText="1"/>
    </xf>
    <xf numFmtId="9" fontId="17" fillId="6" borderId="3" xfId="2" applyFont="1" applyFill="1" applyBorder="1" applyAlignment="1">
      <alignment horizontal="center" vertical="center" wrapText="1"/>
    </xf>
    <xf numFmtId="0" fontId="16" fillId="0" borderId="49" xfId="0" applyFont="1" applyFill="1" applyBorder="1" applyAlignment="1">
      <alignment horizontal="left" vertical="center"/>
    </xf>
    <xf numFmtId="0" fontId="16" fillId="0" borderId="47" xfId="0" applyFont="1" applyFill="1" applyBorder="1" applyAlignment="1">
      <alignment horizontal="left" vertical="center"/>
    </xf>
    <xf numFmtId="0" fontId="7" fillId="0" borderId="49" xfId="0" applyFont="1" applyFill="1" applyBorder="1" applyAlignment="1">
      <alignment horizontal="left" vertical="center"/>
    </xf>
    <xf numFmtId="0" fontId="8" fillId="0" borderId="49" xfId="0" applyFont="1" applyFill="1" applyBorder="1" applyAlignment="1">
      <alignment horizontal="left" vertical="center"/>
    </xf>
    <xf numFmtId="0" fontId="8" fillId="0" borderId="47" xfId="0" applyFont="1" applyFill="1" applyBorder="1" applyAlignment="1">
      <alignment horizontal="left" vertical="center"/>
    </xf>
    <xf numFmtId="0" fontId="17" fillId="6" borderId="49" xfId="0" applyFont="1" applyFill="1" applyBorder="1" applyAlignment="1">
      <alignment horizontal="left" vertical="center" wrapText="1"/>
    </xf>
    <xf numFmtId="0" fontId="7" fillId="0" borderId="47" xfId="0" applyFont="1" applyFill="1" applyBorder="1" applyAlignment="1">
      <alignment horizontal="left" vertical="center"/>
    </xf>
    <xf numFmtId="164" fontId="8" fillId="14" borderId="46" xfId="1" applyFont="1" applyFill="1" applyBorder="1" applyAlignment="1" applyProtection="1">
      <alignment horizontal="left" vertical="center" wrapText="1"/>
    </xf>
    <xf numFmtId="9" fontId="8" fillId="14" borderId="14" xfId="2" applyFont="1" applyFill="1" applyBorder="1" applyAlignment="1" applyProtection="1">
      <alignment horizontal="left" vertical="center" wrapText="1"/>
    </xf>
    <xf numFmtId="9" fontId="17" fillId="21" borderId="35" xfId="2" applyFont="1" applyFill="1" applyBorder="1" applyAlignment="1">
      <alignment horizontal="center" vertical="center" wrapText="1"/>
    </xf>
    <xf numFmtId="164" fontId="7" fillId="21" borderId="58" xfId="1" applyFill="1" applyBorder="1" applyAlignment="1">
      <alignment horizontal="center" vertical="center" wrapText="1"/>
    </xf>
    <xf numFmtId="0" fontId="17" fillId="21" borderId="58" xfId="0" applyFont="1" applyFill="1" applyBorder="1" applyAlignment="1">
      <alignment horizontal="center" vertical="center" wrapText="1"/>
    </xf>
    <xf numFmtId="0" fontId="17" fillId="21" borderId="36" xfId="0" applyFont="1" applyFill="1" applyBorder="1" applyAlignment="1">
      <alignment vertical="center" wrapText="1"/>
    </xf>
    <xf numFmtId="0" fontId="17" fillId="21" borderId="60" xfId="0" applyFont="1" applyFill="1" applyBorder="1" applyAlignment="1">
      <alignment vertical="center" wrapText="1"/>
    </xf>
    <xf numFmtId="43" fontId="17" fillId="6" borderId="61" xfId="0" applyNumberFormat="1" applyFont="1" applyFill="1" applyBorder="1" applyAlignment="1">
      <alignment horizontal="center" vertical="center" wrapText="1"/>
    </xf>
    <xf numFmtId="0" fontId="16" fillId="0" borderId="62" xfId="0" applyFont="1" applyFill="1" applyBorder="1"/>
    <xf numFmtId="43" fontId="16" fillId="0" borderId="3" xfId="0" applyNumberFormat="1" applyFont="1" applyFill="1" applyBorder="1"/>
    <xf numFmtId="0" fontId="17" fillId="21" borderId="6" xfId="0" applyFont="1" applyFill="1" applyBorder="1" applyAlignment="1">
      <alignment vertical="center" wrapText="1"/>
    </xf>
    <xf numFmtId="0" fontId="17" fillId="21" borderId="28" xfId="0" applyFont="1" applyFill="1" applyBorder="1" applyAlignment="1">
      <alignment vertical="center" wrapText="1"/>
    </xf>
    <xf numFmtId="43" fontId="17" fillId="6" borderId="20" xfId="0" applyNumberFormat="1" applyFont="1" applyFill="1" applyBorder="1" applyAlignment="1">
      <alignment horizontal="center" vertical="center" wrapText="1"/>
    </xf>
    <xf numFmtId="43" fontId="16" fillId="0" borderId="20" xfId="2" applyNumberFormat="1" applyFont="1" applyFill="1" applyBorder="1"/>
    <xf numFmtId="9" fontId="16" fillId="0" borderId="5" xfId="2" applyFont="1" applyFill="1" applyBorder="1"/>
    <xf numFmtId="9" fontId="16" fillId="0" borderId="35" xfId="2" applyFont="1" applyFill="1" applyBorder="1"/>
    <xf numFmtId="0" fontId="16" fillId="0" borderId="64" xfId="0" applyFont="1" applyFill="1" applyBorder="1"/>
    <xf numFmtId="9" fontId="16" fillId="0" borderId="62" xfId="2" applyFont="1" applyFill="1" applyBorder="1"/>
    <xf numFmtId="164" fontId="7" fillId="5" borderId="21" xfId="1" applyFont="1" applyFill="1" applyBorder="1" applyAlignment="1">
      <alignment horizontal="center" vertical="center"/>
    </xf>
    <xf numFmtId="164" fontId="7" fillId="0" borderId="34" xfId="1" applyFont="1" applyFill="1" applyBorder="1" applyAlignment="1">
      <alignment horizontal="center" vertical="center"/>
    </xf>
    <xf numFmtId="164" fontId="7" fillId="0" borderId="44" xfId="1" applyFont="1" applyFill="1" applyBorder="1" applyAlignment="1">
      <alignment horizontal="center" vertical="center"/>
    </xf>
    <xf numFmtId="164" fontId="7" fillId="0" borderId="44" xfId="1" applyFont="1" applyFill="1" applyBorder="1" applyAlignment="1" applyProtection="1">
      <alignment horizontal="center" vertical="center"/>
    </xf>
    <xf numFmtId="9" fontId="7" fillId="0" borderId="21" xfId="2" applyFont="1" applyFill="1" applyBorder="1" applyAlignment="1">
      <alignment horizontal="center" vertical="center"/>
    </xf>
    <xf numFmtId="164" fontId="8" fillId="0" borderId="50" xfId="1" applyFont="1" applyFill="1" applyBorder="1" applyAlignment="1">
      <alignment horizontal="left" vertical="center" wrapText="1"/>
    </xf>
    <xf numFmtId="164" fontId="8" fillId="12" borderId="19" xfId="1" applyFont="1" applyFill="1" applyBorder="1" applyAlignment="1">
      <alignment horizontal="center" vertical="center"/>
    </xf>
    <xf numFmtId="164" fontId="8" fillId="0" borderId="33" xfId="1" applyFont="1" applyFill="1" applyBorder="1" applyAlignment="1">
      <alignment horizontal="center" vertical="center"/>
    </xf>
    <xf numFmtId="164" fontId="8" fillId="0" borderId="50" xfId="1" applyFont="1" applyFill="1" applyBorder="1" applyAlignment="1">
      <alignment horizontal="center" vertical="center"/>
    </xf>
    <xf numFmtId="9" fontId="8" fillId="0" borderId="19" xfId="2" applyFont="1" applyFill="1" applyBorder="1" applyAlignment="1">
      <alignment horizontal="center" vertical="center"/>
    </xf>
    <xf numFmtId="164" fontId="18" fillId="8" borderId="36" xfId="1" applyFont="1" applyFill="1" applyBorder="1" applyAlignment="1">
      <alignment horizontal="center" vertical="center"/>
    </xf>
    <xf numFmtId="164" fontId="18" fillId="8" borderId="51" xfId="1" applyFont="1" applyFill="1" applyBorder="1" applyAlignment="1">
      <alignment horizontal="center" vertical="center"/>
    </xf>
    <xf numFmtId="164" fontId="18" fillId="8" borderId="15" xfId="1" applyFont="1" applyFill="1" applyBorder="1" applyAlignment="1">
      <alignment horizontal="center" vertical="center"/>
    </xf>
    <xf numFmtId="9" fontId="18" fillId="8" borderId="15" xfId="2" applyFont="1" applyFill="1" applyBorder="1" applyAlignment="1">
      <alignment horizontal="center" vertical="center"/>
    </xf>
    <xf numFmtId="0" fontId="17" fillId="21" borderId="5" xfId="0" applyFont="1" applyFill="1" applyBorder="1" applyAlignment="1">
      <alignment horizontal="center" vertical="center" wrapText="1"/>
    </xf>
    <xf numFmtId="0" fontId="19" fillId="0" borderId="47" xfId="0" applyFont="1" applyFill="1" applyBorder="1" applyAlignment="1">
      <alignment horizontal="left" vertical="center" wrapText="1"/>
    </xf>
    <xf numFmtId="0" fontId="19" fillId="0" borderId="9" xfId="0" applyFont="1" applyFill="1" applyBorder="1" applyAlignment="1">
      <alignment horizontal="left" vertical="center" wrapText="1"/>
    </xf>
    <xf numFmtId="0" fontId="8" fillId="0" borderId="49" xfId="0" applyFont="1" applyFill="1" applyBorder="1" applyAlignment="1">
      <alignment horizontal="left" vertical="center" wrapText="1"/>
    </xf>
    <xf numFmtId="0" fontId="7" fillId="0" borderId="47" xfId="0" applyFont="1" applyFill="1" applyBorder="1" applyAlignment="1">
      <alignment horizontal="left" vertical="center" wrapText="1"/>
    </xf>
    <xf numFmtId="0" fontId="7" fillId="0" borderId="9" xfId="0" applyFont="1" applyFill="1" applyBorder="1" applyAlignment="1">
      <alignment horizontal="left" vertical="center" wrapText="1"/>
    </xf>
    <xf numFmtId="0" fontId="16" fillId="0" borderId="47" xfId="0" applyFont="1" applyFill="1" applyBorder="1" applyAlignment="1">
      <alignment horizontal="left" vertical="center" wrapText="1"/>
    </xf>
    <xf numFmtId="0" fontId="16" fillId="0" borderId="9" xfId="0" applyFont="1" applyFill="1" applyBorder="1" applyAlignment="1">
      <alignment horizontal="left" vertical="center" wrapText="1"/>
    </xf>
    <xf numFmtId="0" fontId="17" fillId="6" borderId="49" xfId="0" applyFont="1" applyFill="1" applyBorder="1" applyAlignment="1">
      <alignment horizontal="left" vertical="center" wrapText="1"/>
    </xf>
    <xf numFmtId="0" fontId="17" fillId="21" borderId="5" xfId="0" applyFont="1" applyFill="1" applyBorder="1" applyAlignment="1">
      <alignment horizontal="center" vertical="center" wrapText="1"/>
    </xf>
    <xf numFmtId="0" fontId="17" fillId="21" borderId="55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left" vertical="center" wrapText="1"/>
    </xf>
    <xf numFmtId="0" fontId="8" fillId="0" borderId="9" xfId="0" applyFont="1" applyFill="1" applyBorder="1" applyAlignment="1">
      <alignment horizontal="left" vertical="center" wrapText="1"/>
    </xf>
    <xf numFmtId="4" fontId="8" fillId="20" borderId="9" xfId="0" applyNumberFormat="1" applyFont="1" applyFill="1" applyBorder="1" applyAlignment="1">
      <alignment horizontal="left" vertical="center"/>
    </xf>
    <xf numFmtId="0" fontId="17" fillId="6" borderId="9" xfId="0" applyFont="1" applyFill="1" applyBorder="1" applyAlignment="1">
      <alignment horizontal="left" vertical="center" wrapText="1"/>
    </xf>
    <xf numFmtId="0" fontId="18" fillId="8" borderId="9" xfId="0" applyFont="1" applyFill="1" applyBorder="1" applyAlignment="1">
      <alignment horizontal="left" vertical="center" wrapText="1"/>
    </xf>
    <xf numFmtId="0" fontId="16" fillId="0" borderId="9" xfId="0" applyFont="1" applyFill="1" applyBorder="1" applyAlignment="1">
      <alignment horizontal="left" vertical="center" wrapText="1"/>
    </xf>
    <xf numFmtId="0" fontId="8" fillId="18" borderId="9" xfId="3" applyFont="1" applyFill="1" applyBorder="1" applyAlignment="1">
      <alignment horizontal="left" vertical="center" wrapText="1"/>
    </xf>
    <xf numFmtId="0" fontId="19" fillId="0" borderId="9" xfId="0" applyFont="1" applyFill="1" applyBorder="1" applyAlignment="1">
      <alignment horizontal="left" vertical="center" wrapText="1"/>
    </xf>
    <xf numFmtId="0" fontId="8" fillId="16" borderId="9" xfId="3" applyFont="1" applyFill="1" applyBorder="1" applyAlignment="1">
      <alignment horizontal="left" vertical="center" wrapText="1"/>
    </xf>
    <xf numFmtId="164" fontId="8" fillId="3" borderId="46" xfId="1" applyFont="1" applyFill="1" applyBorder="1" applyAlignment="1">
      <alignment horizontal="left" vertical="center" wrapText="1"/>
    </xf>
    <xf numFmtId="164" fontId="19" fillId="0" borderId="49" xfId="1" applyFont="1" applyFill="1" applyBorder="1" applyAlignment="1">
      <alignment horizontal="left" vertical="center" wrapText="1"/>
    </xf>
    <xf numFmtId="164" fontId="19" fillId="0" borderId="47" xfId="1" applyFont="1" applyFill="1" applyBorder="1" applyAlignment="1">
      <alignment horizontal="left" vertical="center" wrapText="1"/>
    </xf>
    <xf numFmtId="0" fontId="20" fillId="0" borderId="0" xfId="0" applyFont="1" applyFill="1" applyBorder="1" applyAlignment="1">
      <alignment horizontal="center" vertical="center"/>
    </xf>
    <xf numFmtId="166" fontId="16" fillId="0" borderId="18" xfId="2" applyNumberFormat="1" applyFont="1" applyFill="1" applyBorder="1"/>
    <xf numFmtId="10" fontId="16" fillId="0" borderId="18" xfId="2" applyNumberFormat="1" applyFont="1" applyFill="1" applyBorder="1"/>
    <xf numFmtId="0" fontId="16" fillId="0" borderId="49" xfId="0" applyFont="1" applyFill="1" applyBorder="1" applyAlignment="1">
      <alignment horizontal="left" vertical="center" wrapText="1"/>
    </xf>
    <xf numFmtId="0" fontId="7" fillId="0" borderId="49" xfId="0" applyFont="1" applyFill="1" applyBorder="1" applyAlignment="1">
      <alignment horizontal="left" vertical="center" wrapText="1"/>
    </xf>
    <xf numFmtId="0" fontId="7" fillId="0" borderId="12" xfId="0" applyFont="1" applyFill="1" applyBorder="1" applyAlignment="1">
      <alignment horizontal="left" vertical="center" wrapText="1"/>
    </xf>
    <xf numFmtId="0" fontId="18" fillId="8" borderId="59" xfId="0" applyFont="1" applyFill="1" applyBorder="1" applyAlignment="1">
      <alignment horizontal="left" vertical="center" wrapText="1"/>
    </xf>
    <xf numFmtId="0" fontId="8" fillId="0" borderId="48" xfId="0" applyFont="1" applyFill="1" applyBorder="1" applyAlignment="1">
      <alignment horizontal="left" vertical="center" wrapText="1"/>
    </xf>
    <xf numFmtId="43" fontId="21" fillId="0" borderId="22" xfId="0" applyNumberFormat="1" applyFont="1" applyFill="1" applyBorder="1" applyAlignment="1">
      <alignment vertical="center"/>
    </xf>
    <xf numFmtId="164" fontId="7" fillId="0" borderId="22" xfId="1" applyFont="1" applyFill="1" applyBorder="1" applyAlignment="1">
      <alignment vertical="center"/>
    </xf>
    <xf numFmtId="164" fontId="7" fillId="0" borderId="18" xfId="1" applyFont="1" applyFill="1" applyBorder="1" applyAlignment="1">
      <alignment vertical="center"/>
    </xf>
    <xf numFmtId="164" fontId="7" fillId="0" borderId="3" xfId="1" applyFont="1" applyFill="1" applyBorder="1" applyAlignment="1">
      <alignment vertical="center"/>
    </xf>
    <xf numFmtId="164" fontId="7" fillId="0" borderId="47" xfId="1" applyFill="1" applyBorder="1" applyAlignment="1">
      <alignment horizontal="left" vertical="center" wrapText="1"/>
    </xf>
    <xf numFmtId="164" fontId="8" fillId="0" borderId="47" xfId="1" applyFont="1" applyFill="1" applyBorder="1" applyAlignment="1">
      <alignment horizontal="left" vertical="center" wrapText="1"/>
    </xf>
    <xf numFmtId="0" fontId="17" fillId="21" borderId="5" xfId="0" applyFont="1" applyFill="1" applyBorder="1" applyAlignment="1">
      <alignment horizontal="center" vertical="center" wrapText="1"/>
    </xf>
    <xf numFmtId="0" fontId="19" fillId="0" borderId="47" xfId="0" applyFont="1" applyFill="1" applyBorder="1" applyAlignment="1">
      <alignment horizontal="left" vertical="center" wrapText="1"/>
    </xf>
    <xf numFmtId="0" fontId="19" fillId="0" borderId="9" xfId="0" applyFont="1" applyFill="1" applyBorder="1" applyAlignment="1">
      <alignment horizontal="left" vertical="center" wrapText="1"/>
    </xf>
    <xf numFmtId="0" fontId="8" fillId="0" borderId="9" xfId="0" applyFont="1" applyFill="1" applyBorder="1" applyAlignment="1">
      <alignment horizontal="left" vertical="center" wrapText="1"/>
    </xf>
    <xf numFmtId="164" fontId="8" fillId="3" borderId="46" xfId="1" applyFont="1" applyFill="1" applyBorder="1" applyAlignment="1">
      <alignment horizontal="left" vertical="center" wrapText="1"/>
    </xf>
    <xf numFmtId="0" fontId="7" fillId="0" borderId="47" xfId="0" applyFont="1" applyFill="1" applyBorder="1" applyAlignment="1">
      <alignment horizontal="left" vertical="center" wrapText="1"/>
    </xf>
    <xf numFmtId="0" fontId="7" fillId="0" borderId="9" xfId="0" applyFont="1" applyFill="1" applyBorder="1" applyAlignment="1">
      <alignment horizontal="left" vertical="center" wrapText="1"/>
    </xf>
    <xf numFmtId="0" fontId="8" fillId="16" borderId="9" xfId="3" applyFont="1" applyFill="1" applyBorder="1" applyAlignment="1">
      <alignment horizontal="left" vertical="center" wrapText="1"/>
    </xf>
    <xf numFmtId="0" fontId="16" fillId="0" borderId="47" xfId="0" applyFont="1" applyFill="1" applyBorder="1" applyAlignment="1">
      <alignment horizontal="left" vertical="center" wrapText="1"/>
    </xf>
    <xf numFmtId="0" fontId="16" fillId="0" borderId="9" xfId="0" applyFont="1" applyFill="1" applyBorder="1" applyAlignment="1">
      <alignment horizontal="left" vertical="center" wrapText="1"/>
    </xf>
    <xf numFmtId="0" fontId="8" fillId="18" borderId="9" xfId="3" applyFont="1" applyFill="1" applyBorder="1" applyAlignment="1">
      <alignment horizontal="left" vertical="center" wrapText="1"/>
    </xf>
    <xf numFmtId="4" fontId="8" fillId="20" borderId="9" xfId="0" applyNumberFormat="1" applyFont="1" applyFill="1" applyBorder="1" applyAlignment="1">
      <alignment horizontal="left" vertical="center"/>
    </xf>
    <xf numFmtId="0" fontId="17" fillId="6" borderId="9" xfId="0" applyFont="1" applyFill="1" applyBorder="1" applyAlignment="1">
      <alignment horizontal="left" vertical="center" wrapText="1"/>
    </xf>
    <xf numFmtId="0" fontId="18" fillId="8" borderId="9" xfId="0" applyFont="1" applyFill="1" applyBorder="1" applyAlignment="1">
      <alignment horizontal="left" vertical="center" wrapText="1"/>
    </xf>
    <xf numFmtId="164" fontId="8" fillId="12" borderId="9" xfId="1" applyFont="1" applyFill="1" applyBorder="1" applyAlignment="1">
      <alignment horizontal="left" vertical="center" wrapText="1"/>
    </xf>
    <xf numFmtId="164" fontId="7" fillId="12" borderId="9" xfId="1" applyFont="1" applyFill="1" applyBorder="1" applyAlignment="1">
      <alignment horizontal="left" vertical="center" wrapText="1"/>
    </xf>
    <xf numFmtId="164" fontId="8" fillId="16" borderId="9" xfId="1" applyFont="1" applyFill="1" applyBorder="1" applyAlignment="1" applyProtection="1">
      <alignment horizontal="left" vertical="center" wrapText="1"/>
    </xf>
    <xf numFmtId="164" fontId="8" fillId="17" borderId="9" xfId="1" applyFont="1" applyFill="1" applyBorder="1" applyAlignment="1">
      <alignment horizontal="left" vertical="center" wrapText="1"/>
    </xf>
    <xf numFmtId="164" fontId="7" fillId="17" borderId="9" xfId="1" applyFont="1" applyFill="1" applyBorder="1" applyAlignment="1">
      <alignment horizontal="left" vertical="center" wrapText="1"/>
    </xf>
    <xf numFmtId="164" fontId="7" fillId="17" borderId="9" xfId="1" applyFont="1" applyFill="1" applyBorder="1" applyAlignment="1">
      <alignment horizontal="center" vertical="center"/>
    </xf>
    <xf numFmtId="164" fontId="8" fillId="18" borderId="9" xfId="1" applyFont="1" applyFill="1" applyBorder="1" applyAlignment="1" applyProtection="1">
      <alignment horizontal="left" vertical="center" wrapText="1"/>
    </xf>
    <xf numFmtId="164" fontId="18" fillId="8" borderId="60" xfId="1" applyFont="1" applyFill="1" applyBorder="1" applyAlignment="1">
      <alignment horizontal="center" vertical="center"/>
    </xf>
    <xf numFmtId="164" fontId="8" fillId="0" borderId="14" xfId="1" applyFont="1" applyFill="1" applyBorder="1" applyAlignment="1">
      <alignment horizontal="left" vertical="center" wrapText="1"/>
    </xf>
    <xf numFmtId="164" fontId="7" fillId="0" borderId="9" xfId="1" applyFont="1" applyFill="1" applyBorder="1" applyAlignment="1">
      <alignment horizontal="left" vertical="center" wrapText="1"/>
    </xf>
    <xf numFmtId="164" fontId="8" fillId="0" borderId="9" xfId="1" applyFont="1" applyFill="1" applyBorder="1" applyAlignment="1">
      <alignment horizontal="left" vertical="center" wrapText="1"/>
    </xf>
    <xf numFmtId="4" fontId="8" fillId="20" borderId="9" xfId="0" applyNumberFormat="1" applyFont="1" applyFill="1" applyBorder="1" applyAlignment="1">
      <alignment vertical="center"/>
    </xf>
    <xf numFmtId="0" fontId="8" fillId="16" borderId="3" xfId="3" applyFont="1" applyFill="1" applyBorder="1" applyAlignment="1">
      <alignment vertical="center" wrapText="1"/>
    </xf>
    <xf numFmtId="0" fontId="8" fillId="18" borderId="3" xfId="3" applyFont="1" applyFill="1" applyBorder="1" applyAlignment="1">
      <alignment vertical="center" wrapText="1"/>
    </xf>
    <xf numFmtId="0" fontId="18" fillId="8" borderId="3" xfId="0" applyFont="1" applyFill="1" applyBorder="1" applyAlignment="1">
      <alignment horizontal="left" vertical="center" wrapText="1"/>
    </xf>
    <xf numFmtId="164" fontId="8" fillId="3" borderId="0" xfId="1" applyFont="1" applyFill="1" applyBorder="1" applyAlignment="1">
      <alignment vertical="center" wrapText="1"/>
    </xf>
    <xf numFmtId="0" fontId="8" fillId="0" borderId="45" xfId="0" applyFont="1" applyFill="1" applyBorder="1" applyAlignment="1">
      <alignment horizontal="left" vertical="center" wrapText="1"/>
    </xf>
    <xf numFmtId="0" fontId="8" fillId="0" borderId="6" xfId="0" applyFont="1" applyFill="1" applyBorder="1" applyAlignment="1">
      <alignment horizontal="left" vertical="center" wrapText="1"/>
    </xf>
    <xf numFmtId="0" fontId="8" fillId="0" borderId="28" xfId="0" applyFont="1" applyFill="1" applyBorder="1" applyAlignment="1">
      <alignment horizontal="left" vertical="center" wrapText="1"/>
    </xf>
    <xf numFmtId="0" fontId="16" fillId="0" borderId="7" xfId="0" applyFont="1" applyFill="1" applyBorder="1" applyAlignment="1">
      <alignment horizontal="left" vertical="center" wrapText="1"/>
    </xf>
    <xf numFmtId="0" fontId="16" fillId="0" borderId="20" xfId="0" applyFont="1" applyFill="1" applyBorder="1" applyAlignment="1">
      <alignment horizontal="left" vertical="center" wrapText="1"/>
    </xf>
    <xf numFmtId="0" fontId="8" fillId="0" borderId="7" xfId="0" applyFont="1" applyFill="1" applyBorder="1" applyAlignment="1">
      <alignment horizontal="left" vertical="center" wrapText="1"/>
    </xf>
    <xf numFmtId="0" fontId="8" fillId="0" borderId="20" xfId="0" applyFont="1" applyFill="1" applyBorder="1" applyAlignment="1">
      <alignment horizontal="left" vertical="center" wrapText="1"/>
    </xf>
    <xf numFmtId="0" fontId="8" fillId="16" borderId="7" xfId="3" applyFont="1" applyFill="1" applyBorder="1" applyAlignment="1">
      <alignment vertical="center" wrapText="1"/>
    </xf>
    <xf numFmtId="0" fontId="8" fillId="16" borderId="20" xfId="3" applyFont="1" applyFill="1" applyBorder="1" applyAlignment="1">
      <alignment vertical="center" wrapText="1"/>
    </xf>
    <xf numFmtId="0" fontId="7" fillId="0" borderId="7" xfId="0" applyFont="1" applyFill="1" applyBorder="1" applyAlignment="1">
      <alignment horizontal="left" vertical="center" wrapText="1"/>
    </xf>
    <xf numFmtId="0" fontId="7" fillId="0" borderId="20" xfId="0" applyFont="1" applyFill="1" applyBorder="1" applyAlignment="1">
      <alignment horizontal="left" vertical="center" wrapText="1"/>
    </xf>
    <xf numFmtId="0" fontId="8" fillId="18" borderId="7" xfId="3" applyFont="1" applyFill="1" applyBorder="1" applyAlignment="1">
      <alignment vertical="center" wrapText="1"/>
    </xf>
    <xf numFmtId="0" fontId="8" fillId="18" borderId="20" xfId="3" applyFont="1" applyFill="1" applyBorder="1" applyAlignment="1">
      <alignment vertical="center" wrapText="1"/>
    </xf>
    <xf numFmtId="0" fontId="18" fillId="8" borderId="7" xfId="0" applyFont="1" applyFill="1" applyBorder="1" applyAlignment="1">
      <alignment horizontal="left" vertical="center" wrapText="1"/>
    </xf>
    <xf numFmtId="0" fontId="18" fillId="8" borderId="20" xfId="0" applyFont="1" applyFill="1" applyBorder="1" applyAlignment="1">
      <alignment horizontal="left" vertical="center" wrapText="1"/>
    </xf>
    <xf numFmtId="0" fontId="17" fillId="6" borderId="8" xfId="0" applyFont="1" applyFill="1" applyBorder="1" applyAlignment="1">
      <alignment horizontal="left" vertical="center" wrapText="1"/>
    </xf>
    <xf numFmtId="0" fontId="17" fillId="6" borderId="5" xfId="0" applyFont="1" applyFill="1" applyBorder="1" applyAlignment="1">
      <alignment horizontal="left" vertical="center" wrapText="1"/>
    </xf>
    <xf numFmtId="0" fontId="17" fillId="6" borderId="35" xfId="0" applyFont="1" applyFill="1" applyBorder="1" applyAlignment="1">
      <alignment horizontal="left" vertical="center" wrapText="1"/>
    </xf>
    <xf numFmtId="0" fontId="17" fillId="21" borderId="61" xfId="0" applyFont="1" applyFill="1" applyBorder="1" applyAlignment="1">
      <alignment horizontal="center" vertical="center" wrapText="1"/>
    </xf>
    <xf numFmtId="0" fontId="2" fillId="0" borderId="0" xfId="6"/>
    <xf numFmtId="0" fontId="26" fillId="0" borderId="0" xfId="6" applyFont="1" applyAlignment="1">
      <alignment horizontal="justify" vertical="center"/>
    </xf>
    <xf numFmtId="4" fontId="2" fillId="0" borderId="0" xfId="6" applyNumberFormat="1"/>
    <xf numFmtId="10" fontId="2" fillId="0" borderId="0" xfId="6" applyNumberFormat="1"/>
    <xf numFmtId="0" fontId="27" fillId="0" borderId="0" xfId="6" applyFont="1" applyAlignment="1">
      <alignment horizontal="justify" vertical="center"/>
    </xf>
    <xf numFmtId="0" fontId="28" fillId="0" borderId="0" xfId="6" applyFont="1" applyAlignment="1">
      <alignment horizontal="left" vertical="center"/>
    </xf>
    <xf numFmtId="0" fontId="27" fillId="0" borderId="0" xfId="6" applyFont="1" applyAlignment="1">
      <alignment horizontal="center"/>
    </xf>
    <xf numFmtId="0" fontId="29" fillId="0" borderId="0" xfId="6" applyFont="1" applyAlignment="1">
      <alignment horizontal="justify" vertical="center"/>
    </xf>
    <xf numFmtId="0" fontId="31" fillId="0" borderId="0" xfId="6" applyFont="1" applyAlignment="1">
      <alignment horizontal="center"/>
    </xf>
    <xf numFmtId="0" fontId="31" fillId="0" borderId="0" xfId="6" applyFont="1" applyAlignment="1">
      <alignment wrapText="1"/>
    </xf>
    <xf numFmtId="0" fontId="30" fillId="0" borderId="0" xfId="6" applyFont="1" applyAlignment="1">
      <alignment horizontal="left" vertical="center"/>
    </xf>
    <xf numFmtId="0" fontId="22" fillId="0" borderId="0" xfId="6" applyFont="1"/>
    <xf numFmtId="4" fontId="34" fillId="22" borderId="44" xfId="3" applyNumberFormat="1" applyFont="1" applyFill="1" applyBorder="1" applyAlignment="1">
      <alignment horizontal="center" vertical="center" wrapText="1"/>
    </xf>
    <xf numFmtId="10" fontId="34" fillId="22" borderId="44" xfId="3" applyNumberFormat="1" applyFont="1" applyFill="1" applyBorder="1" applyAlignment="1">
      <alignment horizontal="center" vertical="center" wrapText="1"/>
    </xf>
    <xf numFmtId="0" fontId="34" fillId="22" borderId="44" xfId="3" applyFont="1" applyFill="1" applyBorder="1" applyAlignment="1">
      <alignment horizontal="center" vertical="center" wrapText="1"/>
    </xf>
    <xf numFmtId="0" fontId="5" fillId="0" borderId="45" xfId="3" applyFont="1" applyFill="1" applyBorder="1" applyAlignment="1">
      <alignment vertical="center" wrapText="1"/>
    </xf>
    <xf numFmtId="0" fontId="5" fillId="0" borderId="6" xfId="3" applyFont="1" applyFill="1" applyBorder="1" applyAlignment="1">
      <alignment vertical="center" wrapText="1"/>
    </xf>
    <xf numFmtId="4" fontId="5" fillId="0" borderId="6" xfId="3" applyNumberFormat="1" applyFont="1" applyFill="1" applyBorder="1" applyAlignment="1">
      <alignment vertical="center" wrapText="1"/>
    </xf>
    <xf numFmtId="10" fontId="5" fillId="0" borderId="6" xfId="3" applyNumberFormat="1" applyFont="1" applyFill="1" applyBorder="1" applyAlignment="1">
      <alignment vertical="center" wrapText="1"/>
    </xf>
    <xf numFmtId="0" fontId="5" fillId="0" borderId="28" xfId="3" applyFont="1" applyFill="1" applyBorder="1" applyAlignment="1">
      <alignment vertical="center" wrapText="1"/>
    </xf>
    <xf numFmtId="0" fontId="5" fillId="0" borderId="7" xfId="3" applyFont="1" applyFill="1" applyBorder="1" applyAlignment="1">
      <alignment vertical="center" wrapText="1"/>
    </xf>
    <xf numFmtId="0" fontId="5" fillId="0" borderId="3" xfId="3" applyFont="1" applyFill="1" applyBorder="1" applyAlignment="1">
      <alignment vertical="center" wrapText="1"/>
    </xf>
    <xf numFmtId="4" fontId="5" fillId="0" borderId="3" xfId="3" applyNumberFormat="1" applyFont="1" applyFill="1" applyBorder="1" applyAlignment="1">
      <alignment vertical="center" wrapText="1"/>
    </xf>
    <xf numFmtId="10" fontId="5" fillId="0" borderId="3" xfId="3" applyNumberFormat="1" applyFont="1" applyFill="1" applyBorder="1" applyAlignment="1">
      <alignment vertical="center" wrapText="1"/>
    </xf>
    <xf numFmtId="0" fontId="5" fillId="0" borderId="20" xfId="3" applyFont="1" applyFill="1" applyBorder="1" applyAlignment="1">
      <alignment vertical="center" wrapText="1"/>
    </xf>
    <xf numFmtId="0" fontId="5" fillId="0" borderId="8" xfId="3" applyFont="1" applyFill="1" applyBorder="1" applyAlignment="1">
      <alignment vertical="center" wrapText="1"/>
    </xf>
    <xf numFmtId="0" fontId="5" fillId="0" borderId="5" xfId="3" applyFont="1" applyFill="1" applyBorder="1" applyAlignment="1">
      <alignment vertical="center" wrapText="1"/>
    </xf>
    <xf numFmtId="4" fontId="5" fillId="0" borderId="5" xfId="3" applyNumberFormat="1" applyFont="1" applyFill="1" applyBorder="1" applyAlignment="1">
      <alignment vertical="center" wrapText="1"/>
    </xf>
    <xf numFmtId="10" fontId="5" fillId="0" borderId="5" xfId="3" applyNumberFormat="1" applyFont="1" applyFill="1" applyBorder="1" applyAlignment="1">
      <alignment vertical="center" wrapText="1"/>
    </xf>
    <xf numFmtId="0" fontId="5" fillId="0" borderId="35" xfId="3" applyFont="1" applyFill="1" applyBorder="1" applyAlignment="1">
      <alignment vertical="center" wrapText="1"/>
    </xf>
    <xf numFmtId="0" fontId="5" fillId="0" borderId="0" xfId="3" applyFont="1" applyFill="1" applyBorder="1" applyAlignment="1">
      <alignment vertical="center" wrapText="1"/>
    </xf>
    <xf numFmtId="4" fontId="5" fillId="0" borderId="0" xfId="3" applyNumberFormat="1" applyFont="1" applyFill="1" applyBorder="1" applyAlignment="1">
      <alignment vertical="center" wrapText="1"/>
    </xf>
    <xf numFmtId="10" fontId="5" fillId="0" borderId="0" xfId="3" applyNumberFormat="1" applyFont="1" applyFill="1" applyBorder="1" applyAlignment="1">
      <alignment vertical="center" wrapText="1"/>
    </xf>
    <xf numFmtId="0" fontId="22" fillId="0" borderId="0" xfId="6" applyFont="1" applyFill="1" applyBorder="1"/>
    <xf numFmtId="0" fontId="5" fillId="23" borderId="45" xfId="3" applyFont="1" applyFill="1" applyBorder="1" applyAlignment="1">
      <alignment vertical="center" wrapText="1"/>
    </xf>
    <xf numFmtId="0" fontId="5" fillId="23" borderId="6" xfId="3" applyFont="1" applyFill="1" applyBorder="1" applyAlignment="1">
      <alignment vertical="center" wrapText="1"/>
    </xf>
    <xf numFmtId="167" fontId="5" fillId="23" borderId="6" xfId="3" applyNumberFormat="1" applyFont="1" applyFill="1" applyBorder="1" applyAlignment="1">
      <alignment vertical="center" wrapText="1"/>
    </xf>
    <xf numFmtId="10" fontId="5" fillId="23" borderId="6" xfId="3" applyNumberFormat="1" applyFont="1" applyFill="1" applyBorder="1" applyAlignment="1">
      <alignment vertical="center" wrapText="1"/>
    </xf>
    <xf numFmtId="0" fontId="5" fillId="23" borderId="28" xfId="3" applyFont="1" applyFill="1" applyBorder="1" applyAlignment="1">
      <alignment vertical="center" wrapText="1"/>
    </xf>
    <xf numFmtId="0" fontId="5" fillId="23" borderId="3" xfId="3" applyFont="1" applyFill="1" applyBorder="1" applyAlignment="1">
      <alignment vertical="center" wrapText="1"/>
    </xf>
    <xf numFmtId="167" fontId="5" fillId="23" borderId="3" xfId="3" applyNumberFormat="1" applyFont="1" applyFill="1" applyBorder="1" applyAlignment="1">
      <alignment vertical="center" wrapText="1"/>
    </xf>
    <xf numFmtId="10" fontId="5" fillId="23" borderId="3" xfId="3" applyNumberFormat="1" applyFont="1" applyFill="1" applyBorder="1" applyAlignment="1">
      <alignment vertical="center" wrapText="1"/>
    </xf>
    <xf numFmtId="17" fontId="5" fillId="23" borderId="3" xfId="3" applyNumberFormat="1" applyFont="1" applyFill="1" applyBorder="1" applyAlignment="1">
      <alignment horizontal="center" vertical="center" wrapText="1"/>
    </xf>
    <xf numFmtId="0" fontId="5" fillId="23" borderId="20" xfId="3" applyFont="1" applyFill="1" applyBorder="1" applyAlignment="1">
      <alignment vertical="center" wrapText="1"/>
    </xf>
    <xf numFmtId="0" fontId="5" fillId="23" borderId="44" xfId="3" applyFont="1" applyFill="1" applyBorder="1" applyAlignment="1">
      <alignment vertical="center" wrapText="1"/>
    </xf>
    <xf numFmtId="167" fontId="5" fillId="23" borderId="44" xfId="3" applyNumberFormat="1" applyFont="1" applyFill="1" applyBorder="1" applyAlignment="1">
      <alignment vertical="center" wrapText="1"/>
    </xf>
    <xf numFmtId="10" fontId="5" fillId="23" borderId="44" xfId="3" applyNumberFormat="1" applyFont="1" applyFill="1" applyBorder="1" applyAlignment="1">
      <alignment vertical="center" wrapText="1"/>
    </xf>
    <xf numFmtId="0" fontId="5" fillId="23" borderId="44" xfId="3" applyFont="1" applyFill="1" applyBorder="1" applyAlignment="1">
      <alignment horizontal="center" vertical="center" wrapText="1"/>
    </xf>
    <xf numFmtId="17" fontId="5" fillId="23" borderId="44" xfId="3" applyNumberFormat="1" applyFont="1" applyFill="1" applyBorder="1" applyAlignment="1">
      <alignment horizontal="center" vertical="center" wrapText="1"/>
    </xf>
    <xf numFmtId="0" fontId="5" fillId="23" borderId="21" xfId="3" applyFont="1" applyFill="1" applyBorder="1" applyAlignment="1">
      <alignment vertical="center" wrapText="1"/>
    </xf>
    <xf numFmtId="3" fontId="5" fillId="23" borderId="3" xfId="6" applyNumberFormat="1" applyFont="1" applyFill="1" applyBorder="1" applyAlignment="1">
      <alignment horizontal="left" vertical="center"/>
    </xf>
    <xf numFmtId="0" fontId="23" fillId="23" borderId="49" xfId="6" applyFont="1" applyFill="1" applyBorder="1" applyAlignment="1">
      <alignment horizontal="justify" vertical="center" wrapText="1"/>
    </xf>
    <xf numFmtId="0" fontId="5" fillId="24" borderId="45" xfId="3" applyFont="1" applyFill="1" applyBorder="1" applyAlignment="1">
      <alignment vertical="center" wrapText="1"/>
    </xf>
    <xf numFmtId="3" fontId="5" fillId="24" borderId="3" xfId="6" applyNumberFormat="1" applyFont="1" applyFill="1" applyBorder="1" applyAlignment="1">
      <alignment horizontal="left" vertical="center"/>
    </xf>
    <xf numFmtId="0" fontId="5" fillId="24" borderId="44" xfId="3" applyFont="1" applyFill="1" applyBorder="1" applyAlignment="1">
      <alignment vertical="center" wrapText="1"/>
    </xf>
    <xf numFmtId="167" fontId="5" fillId="24" borderId="44" xfId="3" applyNumberFormat="1" applyFont="1" applyFill="1" applyBorder="1" applyAlignment="1">
      <alignment vertical="center" wrapText="1"/>
    </xf>
    <xf numFmtId="10" fontId="5" fillId="24" borderId="44" xfId="3" applyNumberFormat="1" applyFont="1" applyFill="1" applyBorder="1" applyAlignment="1">
      <alignment vertical="center" wrapText="1"/>
    </xf>
    <xf numFmtId="0" fontId="5" fillId="24" borderId="44" xfId="3" applyFont="1" applyFill="1" applyBorder="1" applyAlignment="1">
      <alignment horizontal="center" vertical="center" wrapText="1"/>
    </xf>
    <xf numFmtId="17" fontId="5" fillId="24" borderId="44" xfId="3" applyNumberFormat="1" applyFont="1" applyFill="1" applyBorder="1" applyAlignment="1">
      <alignment horizontal="center" vertical="center" wrapText="1"/>
    </xf>
    <xf numFmtId="0" fontId="5" fillId="24" borderId="21" xfId="3" applyFont="1" applyFill="1" applyBorder="1" applyAlignment="1">
      <alignment vertical="center" wrapText="1"/>
    </xf>
    <xf numFmtId="0" fontId="5" fillId="24" borderId="3" xfId="3" applyFont="1" applyFill="1" applyBorder="1" applyAlignment="1">
      <alignment vertical="center" wrapText="1"/>
    </xf>
    <xf numFmtId="3" fontId="5" fillId="24" borderId="3" xfId="6" applyNumberFormat="1" applyFont="1" applyFill="1" applyBorder="1" applyAlignment="1">
      <alignment horizontal="left" vertical="center" wrapText="1"/>
    </xf>
    <xf numFmtId="3" fontId="5" fillId="24" borderId="3" xfId="6" applyNumberFormat="1" applyFont="1" applyFill="1" applyBorder="1" applyAlignment="1">
      <alignment horizontal="center" vertical="center"/>
    </xf>
    <xf numFmtId="3" fontId="39" fillId="24" borderId="3" xfId="6" applyNumberFormat="1" applyFont="1" applyFill="1" applyBorder="1" applyAlignment="1">
      <alignment horizontal="left" vertical="center" wrapText="1"/>
    </xf>
    <xf numFmtId="0" fontId="40" fillId="24" borderId="3" xfId="6" applyFont="1" applyFill="1" applyBorder="1" applyAlignment="1">
      <alignment horizontal="justify" vertical="center" wrapText="1"/>
    </xf>
    <xf numFmtId="3" fontId="5" fillId="24" borderId="49" xfId="6" applyNumberFormat="1" applyFont="1" applyFill="1" applyBorder="1" applyAlignment="1">
      <alignment horizontal="center" vertical="center"/>
    </xf>
    <xf numFmtId="0" fontId="23" fillId="24" borderId="3" xfId="6" applyFont="1" applyFill="1" applyBorder="1" applyAlignment="1">
      <alignment horizontal="justify" vertical="center" wrapText="1"/>
    </xf>
    <xf numFmtId="0" fontId="5" fillId="24" borderId="13" xfId="3" applyFont="1" applyFill="1" applyBorder="1" applyAlignment="1">
      <alignment vertical="center" wrapText="1"/>
    </xf>
    <xf numFmtId="3" fontId="5" fillId="24" borderId="44" xfId="6" applyNumberFormat="1" applyFont="1" applyFill="1" applyBorder="1" applyAlignment="1">
      <alignment horizontal="left" vertical="center"/>
    </xf>
    <xf numFmtId="3" fontId="5" fillId="25" borderId="3" xfId="6" applyNumberFormat="1" applyFont="1" applyFill="1" applyBorder="1" applyAlignment="1">
      <alignment horizontal="left" vertical="center" wrapText="1"/>
    </xf>
    <xf numFmtId="0" fontId="5" fillId="25" borderId="44" xfId="3" applyFont="1" applyFill="1" applyBorder="1" applyAlignment="1">
      <alignment vertical="center" wrapText="1"/>
    </xf>
    <xf numFmtId="167" fontId="5" fillId="25" borderId="44" xfId="3" applyNumberFormat="1" applyFont="1" applyFill="1" applyBorder="1" applyAlignment="1">
      <alignment vertical="center" wrapText="1"/>
    </xf>
    <xf numFmtId="10" fontId="5" fillId="25" borderId="44" xfId="3" applyNumberFormat="1" applyFont="1" applyFill="1" applyBorder="1" applyAlignment="1">
      <alignment vertical="center" wrapText="1"/>
    </xf>
    <xf numFmtId="17" fontId="5" fillId="25" borderId="44" xfId="3" applyNumberFormat="1" applyFont="1" applyFill="1" applyBorder="1" applyAlignment="1">
      <alignment horizontal="center" vertical="center" wrapText="1"/>
    </xf>
    <xf numFmtId="0" fontId="5" fillId="25" borderId="44" xfId="3" applyFont="1" applyFill="1" applyBorder="1" applyAlignment="1">
      <alignment horizontal="center" vertical="center" wrapText="1"/>
    </xf>
    <xf numFmtId="0" fontId="5" fillId="25" borderId="21" xfId="3" applyFont="1" applyFill="1" applyBorder="1" applyAlignment="1">
      <alignment vertical="center" wrapText="1"/>
    </xf>
    <xf numFmtId="3" fontId="5" fillId="25" borderId="3" xfId="6" applyNumberFormat="1" applyFont="1" applyFill="1" applyBorder="1" applyAlignment="1">
      <alignment horizontal="left" vertical="center"/>
    </xf>
    <xf numFmtId="0" fontId="5" fillId="0" borderId="13" xfId="3" applyFont="1" applyFill="1" applyBorder="1" applyAlignment="1">
      <alignment vertical="center" wrapText="1"/>
    </xf>
    <xf numFmtId="3" fontId="5" fillId="0" borderId="44" xfId="6" applyNumberFormat="1" applyFont="1" applyFill="1" applyBorder="1" applyAlignment="1">
      <alignment horizontal="left" vertical="center"/>
    </xf>
    <xf numFmtId="0" fontId="5" fillId="0" borderId="44" xfId="3" applyFont="1" applyFill="1" applyBorder="1" applyAlignment="1">
      <alignment vertical="center" wrapText="1"/>
    </xf>
    <xf numFmtId="167" fontId="5" fillId="0" borderId="44" xfId="3" applyNumberFormat="1" applyFont="1" applyFill="1" applyBorder="1" applyAlignment="1">
      <alignment vertical="center" wrapText="1"/>
    </xf>
    <xf numFmtId="10" fontId="5" fillId="0" borderId="44" xfId="3" applyNumberFormat="1" applyFont="1" applyFill="1" applyBorder="1" applyAlignment="1">
      <alignment vertical="center" wrapText="1"/>
    </xf>
    <xf numFmtId="3" fontId="5" fillId="0" borderId="12" xfId="6" applyNumberFormat="1" applyFont="1" applyBorder="1" applyAlignment="1">
      <alignment horizontal="center" vertical="center"/>
    </xf>
    <xf numFmtId="0" fontId="5" fillId="0" borderId="44" xfId="3" applyFont="1" applyFill="1" applyBorder="1" applyAlignment="1">
      <alignment horizontal="center" vertical="center" wrapText="1"/>
    </xf>
    <xf numFmtId="0" fontId="5" fillId="0" borderId="21" xfId="3" applyFont="1" applyFill="1" applyBorder="1" applyAlignment="1">
      <alignment vertical="center" wrapText="1"/>
    </xf>
    <xf numFmtId="0" fontId="23" fillId="26" borderId="44" xfId="6" applyFont="1" applyFill="1" applyBorder="1" applyAlignment="1">
      <alignment horizontal="justify" vertical="center" wrapText="1"/>
    </xf>
    <xf numFmtId="167" fontId="5" fillId="0" borderId="5" xfId="3" applyNumberFormat="1" applyFont="1" applyFill="1" applyBorder="1" applyAlignment="1">
      <alignment vertical="center" wrapText="1"/>
    </xf>
    <xf numFmtId="0" fontId="5" fillId="0" borderId="5" xfId="3" applyFont="1" applyFill="1" applyBorder="1" applyAlignment="1">
      <alignment horizontal="center" vertical="center" wrapText="1"/>
    </xf>
    <xf numFmtId="0" fontId="6" fillId="0" borderId="0" xfId="3" applyFont="1" applyFill="1" applyBorder="1" applyAlignment="1">
      <alignment vertical="center" wrapText="1"/>
    </xf>
    <xf numFmtId="167" fontId="6" fillId="0" borderId="0" xfId="3" applyNumberFormat="1" applyFont="1" applyFill="1" applyBorder="1" applyAlignment="1">
      <alignment vertical="center" wrapText="1"/>
    </xf>
    <xf numFmtId="0" fontId="5" fillId="23" borderId="49" xfId="3" applyFont="1" applyFill="1" applyBorder="1" applyAlignment="1">
      <alignment vertical="center" wrapText="1"/>
    </xf>
    <xf numFmtId="0" fontId="5" fillId="23" borderId="7" xfId="3" applyFont="1" applyFill="1" applyBorder="1" applyAlignment="1">
      <alignment vertical="center" wrapText="1"/>
    </xf>
    <xf numFmtId="9" fontId="5" fillId="23" borderId="3" xfId="8" applyFont="1" applyFill="1" applyBorder="1" applyAlignment="1">
      <alignment vertical="center" wrapText="1"/>
    </xf>
    <xf numFmtId="10" fontId="5" fillId="23" borderId="3" xfId="3" applyNumberFormat="1" applyFont="1" applyFill="1" applyBorder="1" applyAlignment="1">
      <alignment horizontal="center" vertical="center" wrapText="1"/>
    </xf>
    <xf numFmtId="17" fontId="5" fillId="23" borderId="3" xfId="3" applyNumberFormat="1" applyFont="1" applyFill="1" applyBorder="1" applyAlignment="1">
      <alignment vertical="center" wrapText="1"/>
    </xf>
    <xf numFmtId="0" fontId="5" fillId="24" borderId="7" xfId="3" applyFont="1" applyFill="1" applyBorder="1" applyAlignment="1">
      <alignment vertical="center" wrapText="1"/>
    </xf>
    <xf numFmtId="167" fontId="5" fillId="24" borderId="3" xfId="3" applyNumberFormat="1" applyFont="1" applyFill="1" applyBorder="1" applyAlignment="1">
      <alignment vertical="center" wrapText="1"/>
    </xf>
    <xf numFmtId="9" fontId="5" fillId="24" borderId="3" xfId="8" applyFont="1" applyFill="1" applyBorder="1" applyAlignment="1">
      <alignment vertical="center" wrapText="1"/>
    </xf>
    <xf numFmtId="10" fontId="5" fillId="24" borderId="3" xfId="3" applyNumberFormat="1" applyFont="1" applyFill="1" applyBorder="1" applyAlignment="1">
      <alignment vertical="center" wrapText="1"/>
    </xf>
    <xf numFmtId="10" fontId="5" fillId="24" borderId="3" xfId="3" applyNumberFormat="1" applyFont="1" applyFill="1" applyBorder="1" applyAlignment="1">
      <alignment horizontal="center" vertical="center" wrapText="1"/>
    </xf>
    <xf numFmtId="17" fontId="5" fillId="24" borderId="3" xfId="3" applyNumberFormat="1" applyFont="1" applyFill="1" applyBorder="1" applyAlignment="1">
      <alignment vertical="center" wrapText="1"/>
    </xf>
    <xf numFmtId="0" fontId="5" fillId="24" borderId="20" xfId="3" applyFont="1" applyFill="1" applyBorder="1" applyAlignment="1">
      <alignment vertical="center" wrapText="1"/>
    </xf>
    <xf numFmtId="0" fontId="5" fillId="25" borderId="45" xfId="3" applyFont="1" applyFill="1" applyBorder="1" applyAlignment="1">
      <alignment vertical="center" wrapText="1"/>
    </xf>
    <xf numFmtId="0" fontId="5" fillId="25" borderId="7" xfId="3" applyFont="1" applyFill="1" applyBorder="1" applyAlignment="1">
      <alignment vertical="center" wrapText="1"/>
    </xf>
    <xf numFmtId="0" fontId="5" fillId="25" borderId="3" xfId="3" applyFont="1" applyFill="1" applyBorder="1" applyAlignment="1">
      <alignment vertical="center" wrapText="1"/>
    </xf>
    <xf numFmtId="167" fontId="5" fillId="25" borderId="3" xfId="3" applyNumberFormat="1" applyFont="1" applyFill="1" applyBorder="1" applyAlignment="1">
      <alignment vertical="center" wrapText="1"/>
    </xf>
    <xf numFmtId="9" fontId="5" fillId="25" borderId="3" xfId="8" applyFont="1" applyFill="1" applyBorder="1" applyAlignment="1">
      <alignment vertical="center" wrapText="1"/>
    </xf>
    <xf numFmtId="10" fontId="5" fillId="25" borderId="3" xfId="3" applyNumberFormat="1" applyFont="1" applyFill="1" applyBorder="1" applyAlignment="1">
      <alignment vertical="center" wrapText="1"/>
    </xf>
    <xf numFmtId="10" fontId="5" fillId="25" borderId="3" xfId="3" applyNumberFormat="1" applyFont="1" applyFill="1" applyBorder="1" applyAlignment="1">
      <alignment horizontal="center" vertical="center" wrapText="1"/>
    </xf>
    <xf numFmtId="17" fontId="5" fillId="25" borderId="3" xfId="3" applyNumberFormat="1" applyFont="1" applyFill="1" applyBorder="1" applyAlignment="1">
      <alignment vertical="center" wrapText="1"/>
    </xf>
    <xf numFmtId="0" fontId="5" fillId="25" borderId="20" xfId="3" applyFont="1" applyFill="1" applyBorder="1" applyAlignment="1">
      <alignment vertical="center" wrapText="1"/>
    </xf>
    <xf numFmtId="0" fontId="5" fillId="0" borderId="78" xfId="3" applyFont="1" applyFill="1" applyBorder="1" applyAlignment="1">
      <alignment vertical="center" wrapText="1"/>
    </xf>
    <xf numFmtId="9" fontId="5" fillId="0" borderId="5" xfId="8" applyFont="1" applyFill="1" applyBorder="1" applyAlignment="1">
      <alignment vertical="center" wrapText="1"/>
    </xf>
    <xf numFmtId="10" fontId="5" fillId="0" borderId="5" xfId="3" applyNumberFormat="1" applyFont="1" applyFill="1" applyBorder="1" applyAlignment="1">
      <alignment horizontal="center" vertical="center" wrapText="1"/>
    </xf>
    <xf numFmtId="0" fontId="5" fillId="23" borderId="37" xfId="3" applyFont="1" applyFill="1" applyBorder="1" applyAlignment="1">
      <alignment vertical="center" wrapText="1"/>
    </xf>
    <xf numFmtId="9" fontId="5" fillId="23" borderId="6" xfId="8" applyFont="1" applyFill="1" applyBorder="1" applyAlignment="1">
      <alignment vertical="center" wrapText="1"/>
    </xf>
    <xf numFmtId="10" fontId="5" fillId="23" borderId="6" xfId="3" applyNumberFormat="1" applyFont="1" applyFill="1" applyBorder="1" applyAlignment="1">
      <alignment horizontal="center" vertical="center" wrapText="1"/>
    </xf>
    <xf numFmtId="17" fontId="5" fillId="23" borderId="6" xfId="3" applyNumberFormat="1" applyFont="1" applyFill="1" applyBorder="1" applyAlignment="1">
      <alignment vertical="center" wrapText="1"/>
    </xf>
    <xf numFmtId="0" fontId="5" fillId="23" borderId="37" xfId="3" applyFont="1" applyFill="1" applyBorder="1" applyAlignment="1">
      <alignment horizontal="center" vertical="center" wrapText="1"/>
    </xf>
    <xf numFmtId="0" fontId="5" fillId="23" borderId="49" xfId="3" applyFont="1" applyFill="1" applyBorder="1" applyAlignment="1">
      <alignment horizontal="center" vertical="center" wrapText="1"/>
    </xf>
    <xf numFmtId="0" fontId="5" fillId="23" borderId="5" xfId="3" applyFont="1" applyFill="1" applyBorder="1" applyAlignment="1">
      <alignment vertical="center" wrapText="1"/>
    </xf>
    <xf numFmtId="17" fontId="5" fillId="23" borderId="5" xfId="3" applyNumberFormat="1" applyFont="1" applyFill="1" applyBorder="1" applyAlignment="1">
      <alignment vertical="center" wrapText="1"/>
    </xf>
    <xf numFmtId="0" fontId="5" fillId="23" borderId="78" xfId="3" applyFont="1" applyFill="1" applyBorder="1" applyAlignment="1">
      <alignment horizontal="center" vertical="center" wrapText="1"/>
    </xf>
    <xf numFmtId="0" fontId="5" fillId="23" borderId="35" xfId="3" applyFont="1" applyFill="1" applyBorder="1" applyAlignment="1">
      <alignment vertical="center" wrapText="1"/>
    </xf>
    <xf numFmtId="0" fontId="5" fillId="23" borderId="50" xfId="3" applyFont="1" applyFill="1" applyBorder="1" applyAlignment="1">
      <alignment vertical="center" wrapText="1"/>
    </xf>
    <xf numFmtId="0" fontId="5" fillId="23" borderId="48" xfId="3" applyFont="1" applyFill="1" applyBorder="1" applyAlignment="1">
      <alignment horizontal="center" vertical="center" wrapText="1"/>
    </xf>
    <xf numFmtId="0" fontId="5" fillId="23" borderId="14" xfId="3" applyFont="1" applyFill="1" applyBorder="1" applyAlignment="1">
      <alignment horizontal="center" vertical="center" wrapText="1"/>
    </xf>
    <xf numFmtId="167" fontId="5" fillId="23" borderId="50" xfId="3" applyNumberFormat="1" applyFont="1" applyFill="1" applyBorder="1" applyAlignment="1">
      <alignment vertical="center" wrapText="1"/>
    </xf>
    <xf numFmtId="10" fontId="5" fillId="23" borderId="50" xfId="3" applyNumberFormat="1" applyFont="1" applyFill="1" applyBorder="1" applyAlignment="1">
      <alignment horizontal="center" vertical="center" wrapText="1"/>
    </xf>
    <xf numFmtId="17" fontId="5" fillId="23" borderId="50" xfId="3" applyNumberFormat="1" applyFont="1" applyFill="1" applyBorder="1" applyAlignment="1">
      <alignment vertical="center" wrapText="1"/>
    </xf>
    <xf numFmtId="0" fontId="5" fillId="23" borderId="19" xfId="3" applyFont="1" applyFill="1" applyBorder="1" applyAlignment="1">
      <alignment vertical="center" wrapText="1"/>
    </xf>
    <xf numFmtId="3" fontId="5" fillId="23" borderId="3" xfId="6" applyNumberFormat="1" applyFont="1" applyFill="1" applyBorder="1" applyAlignment="1">
      <alignment horizontal="left" vertical="center" wrapText="1"/>
    </xf>
    <xf numFmtId="0" fontId="5" fillId="23" borderId="9" xfId="3" applyFont="1" applyFill="1" applyBorder="1" applyAlignment="1">
      <alignment horizontal="center" vertical="center" wrapText="1"/>
    </xf>
    <xf numFmtId="0" fontId="5" fillId="24" borderId="49" xfId="3" applyFont="1" applyFill="1" applyBorder="1" applyAlignment="1">
      <alignment horizontal="center" vertical="center" wrapText="1"/>
    </xf>
    <xf numFmtId="0" fontId="5" fillId="24" borderId="9" xfId="3" applyFont="1" applyFill="1" applyBorder="1" applyAlignment="1">
      <alignment horizontal="center" vertical="center" wrapText="1"/>
    </xf>
    <xf numFmtId="9" fontId="5" fillId="24" borderId="6" xfId="8" applyFont="1" applyFill="1" applyBorder="1" applyAlignment="1">
      <alignment vertical="center" wrapText="1"/>
    </xf>
    <xf numFmtId="10" fontId="5" fillId="24" borderId="6" xfId="3" applyNumberFormat="1" applyFont="1" applyFill="1" applyBorder="1" applyAlignment="1">
      <alignment vertical="center" wrapText="1"/>
    </xf>
    <xf numFmtId="0" fontId="5" fillId="24" borderId="48" xfId="3" applyFont="1" applyFill="1" applyBorder="1" applyAlignment="1">
      <alignment horizontal="center" vertical="center" wrapText="1"/>
    </xf>
    <xf numFmtId="0" fontId="23" fillId="24" borderId="3" xfId="6" applyFont="1" applyFill="1" applyBorder="1"/>
    <xf numFmtId="3" fontId="5" fillId="24" borderId="50" xfId="6" applyNumberFormat="1" applyFont="1" applyFill="1" applyBorder="1" applyAlignment="1">
      <alignment horizontal="left" vertical="center"/>
    </xf>
    <xf numFmtId="0" fontId="5" fillId="25" borderId="49" xfId="3" applyFont="1" applyFill="1" applyBorder="1" applyAlignment="1">
      <alignment horizontal="center" vertical="center" wrapText="1"/>
    </xf>
    <xf numFmtId="0" fontId="5" fillId="25" borderId="9" xfId="3" applyFont="1" applyFill="1" applyBorder="1" applyAlignment="1">
      <alignment horizontal="center" vertical="center" wrapText="1"/>
    </xf>
    <xf numFmtId="9" fontId="5" fillId="25" borderId="6" xfId="8" applyFont="1" applyFill="1" applyBorder="1" applyAlignment="1">
      <alignment vertical="center" wrapText="1"/>
    </xf>
    <xf numFmtId="10" fontId="5" fillId="25" borderId="6" xfId="3" applyNumberFormat="1" applyFont="1" applyFill="1" applyBorder="1" applyAlignment="1">
      <alignment vertical="center" wrapText="1"/>
    </xf>
    <xf numFmtId="0" fontId="5" fillId="25" borderId="48" xfId="3" applyFont="1" applyFill="1" applyBorder="1" applyAlignment="1">
      <alignment horizontal="center" vertical="center" wrapText="1"/>
    </xf>
    <xf numFmtId="0" fontId="23" fillId="25" borderId="3" xfId="6" applyFont="1" applyFill="1" applyBorder="1" applyAlignment="1">
      <alignment wrapText="1"/>
    </xf>
    <xf numFmtId="3" fontId="5" fillId="25" borderId="3" xfId="6" applyNumberFormat="1" applyFont="1" applyFill="1" applyBorder="1" applyAlignment="1">
      <alignment horizontal="center" vertical="center"/>
    </xf>
    <xf numFmtId="0" fontId="5" fillId="25" borderId="27" xfId="3" applyFont="1" applyFill="1" applyBorder="1" applyAlignment="1">
      <alignment vertical="center" wrapText="1"/>
    </xf>
    <xf numFmtId="0" fontId="23" fillId="25" borderId="0" xfId="6" applyFont="1" applyFill="1" applyAlignment="1">
      <alignment wrapText="1"/>
    </xf>
    <xf numFmtId="0" fontId="5" fillId="25" borderId="12" xfId="3" applyFont="1" applyFill="1" applyBorder="1" applyAlignment="1">
      <alignment horizontal="center" vertical="center" wrapText="1"/>
    </xf>
    <xf numFmtId="0" fontId="5" fillId="25" borderId="13" xfId="3" applyFont="1" applyFill="1" applyBorder="1" applyAlignment="1">
      <alignment horizontal="center" vertical="center" wrapText="1"/>
    </xf>
    <xf numFmtId="17" fontId="5" fillId="25" borderId="44" xfId="3" applyNumberFormat="1" applyFont="1" applyFill="1" applyBorder="1" applyAlignment="1">
      <alignment vertical="center" wrapText="1"/>
    </xf>
    <xf numFmtId="10" fontId="5" fillId="25" borderId="44" xfId="3" applyNumberFormat="1" applyFont="1" applyFill="1" applyBorder="1" applyAlignment="1">
      <alignment horizontal="center" vertical="center" wrapText="1"/>
    </xf>
    <xf numFmtId="0" fontId="5" fillId="0" borderId="37" xfId="3" applyFont="1" applyFill="1" applyBorder="1" applyAlignment="1">
      <alignment vertical="center" wrapText="1"/>
    </xf>
    <xf numFmtId="0" fontId="5" fillId="0" borderId="49" xfId="3" applyFont="1" applyFill="1" applyBorder="1" applyAlignment="1">
      <alignment vertical="center" wrapText="1"/>
    </xf>
    <xf numFmtId="0" fontId="41" fillId="0" borderId="0" xfId="6" applyFont="1"/>
    <xf numFmtId="0" fontId="43" fillId="0" borderId="3" xfId="9" applyFont="1" applyFill="1" applyBorder="1" applyAlignment="1">
      <alignment vertical="center" wrapText="1"/>
    </xf>
    <xf numFmtId="0" fontId="44" fillId="0" borderId="0" xfId="6" applyFont="1"/>
    <xf numFmtId="0" fontId="43" fillId="0" borderId="3" xfId="6" applyFont="1" applyBorder="1"/>
    <xf numFmtId="168" fontId="7" fillId="0" borderId="3" xfId="3" applyNumberFormat="1" applyBorder="1"/>
    <xf numFmtId="168" fontId="7" fillId="8" borderId="3" xfId="3" applyNumberFormat="1" applyFill="1" applyBorder="1"/>
    <xf numFmtId="164" fontId="7" fillId="0" borderId="0" xfId="1"/>
    <xf numFmtId="43" fontId="7" fillId="0" borderId="0" xfId="3" applyNumberFormat="1"/>
    <xf numFmtId="164" fontId="7" fillId="0" borderId="18" xfId="1" applyNumberFormat="1" applyFont="1" applyFill="1" applyBorder="1" applyAlignment="1">
      <alignment vertical="center"/>
    </xf>
    <xf numFmtId="164" fontId="8" fillId="5" borderId="9" xfId="1" applyFont="1" applyFill="1" applyBorder="1" applyAlignment="1">
      <alignment horizontal="center" vertical="center" wrapText="1"/>
    </xf>
    <xf numFmtId="164" fontId="8" fillId="5" borderId="3" xfId="1" applyFont="1" applyFill="1" applyBorder="1" applyAlignment="1">
      <alignment horizontal="center" vertical="center" wrapText="1"/>
    </xf>
    <xf numFmtId="164" fontId="7" fillId="5" borderId="9" xfId="1" applyFont="1" applyFill="1" applyBorder="1" applyAlignment="1">
      <alignment horizontal="center" vertical="center" wrapText="1"/>
    </xf>
    <xf numFmtId="164" fontId="7" fillId="5" borderId="3" xfId="1" applyFont="1" applyFill="1" applyBorder="1" applyAlignment="1">
      <alignment horizontal="center" vertical="center" wrapText="1"/>
    </xf>
    <xf numFmtId="164" fontId="7" fillId="5" borderId="9" xfId="1" applyFont="1" applyFill="1" applyBorder="1" applyAlignment="1">
      <alignment vertical="center"/>
    </xf>
    <xf numFmtId="164" fontId="7" fillId="5" borderId="13" xfId="1" applyFont="1" applyFill="1" applyBorder="1" applyAlignment="1">
      <alignment horizontal="center" vertical="center" wrapText="1"/>
    </xf>
    <xf numFmtId="164" fontId="7" fillId="5" borderId="44" xfId="1" applyFont="1" applyFill="1" applyBorder="1" applyAlignment="1">
      <alignment horizontal="center" vertical="center" wrapText="1"/>
    </xf>
    <xf numFmtId="164" fontId="0" fillId="0" borderId="7" xfId="1" applyNumberFormat="1" applyFont="1" applyBorder="1" applyAlignment="1">
      <alignment horizontal="center" vertical="center"/>
    </xf>
    <xf numFmtId="164" fontId="0" fillId="0" borderId="3" xfId="1" applyNumberFormat="1" applyFont="1" applyBorder="1" applyAlignment="1">
      <alignment horizontal="center" vertical="center"/>
    </xf>
    <xf numFmtId="0" fontId="8" fillId="20" borderId="3" xfId="3" applyFont="1" applyFill="1" applyBorder="1"/>
    <xf numFmtId="168" fontId="8" fillId="20" borderId="3" xfId="3" applyNumberFormat="1" applyFont="1" applyFill="1" applyBorder="1"/>
    <xf numFmtId="168" fontId="7" fillId="8" borderId="3" xfId="3" applyNumberFormat="1" applyFill="1" applyBorder="1" applyAlignment="1">
      <alignment horizontal="center"/>
    </xf>
    <xf numFmtId="0" fontId="5" fillId="23" borderId="49" xfId="3" applyFont="1" applyFill="1" applyBorder="1" applyAlignment="1">
      <alignment horizontal="center" vertical="center" wrapText="1"/>
    </xf>
    <xf numFmtId="0" fontId="5" fillId="23" borderId="6" xfId="3" applyFont="1" applyFill="1" applyBorder="1" applyAlignment="1">
      <alignment horizontal="center" vertical="center" wrapText="1"/>
    </xf>
    <xf numFmtId="0" fontId="5" fillId="23" borderId="3" xfId="3" applyFont="1" applyFill="1" applyBorder="1" applyAlignment="1">
      <alignment horizontal="center" vertical="center" wrapText="1"/>
    </xf>
    <xf numFmtId="0" fontId="46" fillId="0" borderId="17" xfId="10" applyFont="1" applyFill="1" applyBorder="1" applyAlignment="1">
      <alignment vertical="center"/>
    </xf>
    <xf numFmtId="0" fontId="46" fillId="0" borderId="18" xfId="10" applyFont="1" applyFill="1" applyBorder="1" applyAlignment="1">
      <alignment vertical="center"/>
    </xf>
    <xf numFmtId="0" fontId="46" fillId="0" borderId="3" xfId="10" applyFont="1" applyFill="1" applyBorder="1" applyAlignment="1">
      <alignment vertical="center"/>
    </xf>
    <xf numFmtId="0" fontId="47" fillId="21" borderId="6" xfId="10" applyFont="1" applyFill="1" applyBorder="1" applyAlignment="1">
      <alignment horizontal="center" vertical="center" wrapText="1"/>
    </xf>
    <xf numFmtId="0" fontId="48" fillId="0" borderId="16" xfId="10" applyFont="1" applyFill="1" applyBorder="1" applyAlignment="1">
      <alignment vertical="center"/>
    </xf>
    <xf numFmtId="0" fontId="48" fillId="0" borderId="18" xfId="10" applyFont="1" applyFill="1" applyBorder="1" applyAlignment="1">
      <alignment vertical="center"/>
    </xf>
    <xf numFmtId="0" fontId="48" fillId="0" borderId="3" xfId="10" applyFont="1" applyFill="1" applyBorder="1" applyAlignment="1">
      <alignment vertical="center"/>
    </xf>
    <xf numFmtId="0" fontId="47" fillId="21" borderId="5" xfId="10" applyFont="1" applyFill="1" applyBorder="1" applyAlignment="1">
      <alignment horizontal="center" vertical="center" wrapText="1"/>
    </xf>
    <xf numFmtId="0" fontId="47" fillId="21" borderId="78" xfId="10" applyFont="1" applyFill="1" applyBorder="1" applyAlignment="1">
      <alignment horizontal="center" vertical="center" wrapText="1"/>
    </xf>
    <xf numFmtId="0" fontId="47" fillId="21" borderId="8" xfId="10" applyFont="1" applyFill="1" applyBorder="1" applyAlignment="1">
      <alignment horizontal="center" vertical="center" wrapText="1"/>
    </xf>
    <xf numFmtId="0" fontId="47" fillId="21" borderId="35" xfId="10" applyFont="1" applyFill="1" applyBorder="1" applyAlignment="1">
      <alignment horizontal="center" vertical="center" wrapText="1"/>
    </xf>
    <xf numFmtId="43" fontId="48" fillId="3" borderId="50" xfId="11" applyFont="1" applyFill="1" applyBorder="1" applyAlignment="1">
      <alignment horizontal="left" vertical="center" wrapText="1"/>
    </xf>
    <xf numFmtId="43" fontId="48" fillId="3" borderId="48" xfId="11" applyFont="1" applyFill="1" applyBorder="1" applyAlignment="1">
      <alignment horizontal="left" vertical="center" wrapText="1"/>
    </xf>
    <xf numFmtId="164" fontId="46" fillId="14" borderId="33" xfId="1" applyFont="1" applyFill="1" applyBorder="1" applyAlignment="1" applyProtection="1">
      <alignment horizontal="left" vertical="center" wrapText="1"/>
    </xf>
    <xf numFmtId="164" fontId="46" fillId="14" borderId="50" xfId="1" applyFont="1" applyFill="1" applyBorder="1" applyAlignment="1" applyProtection="1">
      <alignment horizontal="left" vertical="center" wrapText="1"/>
    </xf>
    <xf numFmtId="9" fontId="48" fillId="14" borderId="19" xfId="2" applyFont="1" applyFill="1" applyBorder="1" applyAlignment="1" applyProtection="1">
      <alignment horizontal="center" vertical="center" wrapText="1"/>
    </xf>
    <xf numFmtId="43" fontId="48" fillId="0" borderId="16" xfId="11" applyFont="1" applyFill="1" applyBorder="1" applyAlignment="1">
      <alignment vertical="center"/>
    </xf>
    <xf numFmtId="43" fontId="48" fillId="0" borderId="18" xfId="11" applyFont="1" applyFill="1" applyBorder="1" applyAlignment="1">
      <alignment vertical="center"/>
    </xf>
    <xf numFmtId="43" fontId="48" fillId="0" borderId="3" xfId="11" applyFont="1" applyFill="1" applyBorder="1" applyAlignment="1">
      <alignment vertical="center"/>
    </xf>
    <xf numFmtId="168" fontId="49" fillId="0" borderId="3" xfId="11" applyNumberFormat="1" applyFont="1" applyFill="1" applyBorder="1" applyAlignment="1">
      <alignment horizontal="center" vertical="center" wrapText="1"/>
    </xf>
    <xf numFmtId="43" fontId="49" fillId="0" borderId="3" xfId="11" applyFont="1" applyFill="1" applyBorder="1" applyAlignment="1">
      <alignment horizontal="left" vertical="center" wrapText="1"/>
    </xf>
    <xf numFmtId="0" fontId="49" fillId="0" borderId="3" xfId="10" applyFont="1" applyFill="1" applyBorder="1" applyAlignment="1">
      <alignment horizontal="left" vertical="center" wrapText="1"/>
    </xf>
    <xf numFmtId="0" fontId="49" fillId="0" borderId="49" xfId="10" applyFont="1" applyFill="1" applyBorder="1" applyAlignment="1">
      <alignment horizontal="left" vertical="center" wrapText="1"/>
    </xf>
    <xf numFmtId="164" fontId="46" fillId="0" borderId="7" xfId="1" applyFont="1" applyFill="1" applyBorder="1" applyAlignment="1" applyProtection="1">
      <alignment horizontal="left" vertical="center" wrapText="1"/>
    </xf>
    <xf numFmtId="164" fontId="46" fillId="0" borderId="3" xfId="1" applyFont="1" applyFill="1" applyBorder="1" applyAlignment="1" applyProtection="1">
      <alignment horizontal="left" vertical="center" wrapText="1"/>
    </xf>
    <xf numFmtId="9" fontId="49" fillId="0" borderId="20" xfId="2" applyFont="1" applyFill="1" applyBorder="1" applyAlignment="1">
      <alignment horizontal="center" vertical="center"/>
    </xf>
    <xf numFmtId="0" fontId="49" fillId="0" borderId="16" xfId="10" applyFont="1" applyFill="1" applyBorder="1" applyAlignment="1">
      <alignment vertical="center"/>
    </xf>
    <xf numFmtId="0" fontId="49" fillId="0" borderId="18" xfId="10" applyFont="1" applyFill="1" applyBorder="1" applyAlignment="1">
      <alignment vertical="center"/>
    </xf>
    <xf numFmtId="0" fontId="49" fillId="0" borderId="3" xfId="10" applyFont="1" applyFill="1" applyBorder="1" applyAlignment="1">
      <alignment vertical="center"/>
    </xf>
    <xf numFmtId="0" fontId="50" fillId="0" borderId="85" xfId="10" applyFont="1" applyFill="1" applyBorder="1" applyAlignment="1">
      <alignment horizontal="justify" vertical="center"/>
    </xf>
    <xf numFmtId="168" fontId="50" fillId="0" borderId="3" xfId="11" applyNumberFormat="1" applyFont="1" applyFill="1" applyBorder="1" applyAlignment="1">
      <alignment horizontal="center" vertical="center" wrapText="1"/>
    </xf>
    <xf numFmtId="43" fontId="50" fillId="0" borderId="3" xfId="11" applyFont="1" applyFill="1" applyBorder="1" applyAlignment="1">
      <alignment horizontal="left" vertical="center" wrapText="1"/>
    </xf>
    <xf numFmtId="0" fontId="50" fillId="0" borderId="3" xfId="10" applyFont="1" applyFill="1" applyBorder="1" applyAlignment="1">
      <alignment horizontal="left" vertical="center" wrapText="1"/>
    </xf>
    <xf numFmtId="0" fontId="50" fillId="0" borderId="49" xfId="10" applyFont="1" applyFill="1" applyBorder="1" applyAlignment="1">
      <alignment horizontal="left" vertical="center" wrapText="1"/>
    </xf>
    <xf numFmtId="9" fontId="50" fillId="0" borderId="20" xfId="2" applyFont="1" applyFill="1" applyBorder="1" applyAlignment="1">
      <alignment horizontal="center" vertical="center"/>
    </xf>
    <xf numFmtId="0" fontId="50" fillId="0" borderId="16" xfId="10" applyFont="1" applyFill="1" applyBorder="1" applyAlignment="1">
      <alignment vertical="center"/>
    </xf>
    <xf numFmtId="0" fontId="50" fillId="0" borderId="18" xfId="10" applyFont="1" applyFill="1" applyBorder="1" applyAlignment="1">
      <alignment vertical="center"/>
    </xf>
    <xf numFmtId="0" fontId="50" fillId="0" borderId="3" xfId="10" applyFont="1" applyFill="1" applyBorder="1" applyAlignment="1">
      <alignment vertical="center"/>
    </xf>
    <xf numFmtId="0" fontId="46" fillId="0" borderId="85" xfId="10" applyFont="1" applyFill="1" applyBorder="1" applyAlignment="1">
      <alignment horizontal="justify" vertical="center"/>
    </xf>
    <xf numFmtId="0" fontId="46" fillId="0" borderId="47" xfId="10" applyFont="1" applyFill="1" applyBorder="1" applyAlignment="1">
      <alignment horizontal="justify" vertical="center" wrapText="1"/>
    </xf>
    <xf numFmtId="0" fontId="46" fillId="0" borderId="9" xfId="10" applyFont="1" applyFill="1" applyBorder="1" applyAlignment="1">
      <alignment horizontal="justify" vertical="center" wrapText="1"/>
    </xf>
    <xf numFmtId="168" fontId="46" fillId="0" borderId="3" xfId="11" applyNumberFormat="1" applyFont="1" applyFill="1" applyBorder="1" applyAlignment="1">
      <alignment horizontal="center" vertical="center" wrapText="1"/>
    </xf>
    <xf numFmtId="43" fontId="46" fillId="0" borderId="3" xfId="11" applyFont="1" applyFill="1" applyBorder="1" applyAlignment="1">
      <alignment horizontal="left" vertical="center" wrapText="1"/>
    </xf>
    <xf numFmtId="0" fontId="46" fillId="0" borderId="3" xfId="10" applyFont="1" applyFill="1" applyBorder="1" applyAlignment="1">
      <alignment horizontal="left" vertical="center" wrapText="1"/>
    </xf>
    <xf numFmtId="164" fontId="46" fillId="0" borderId="3" xfId="10" applyNumberFormat="1" applyFont="1" applyFill="1" applyBorder="1" applyAlignment="1">
      <alignment horizontal="left" vertical="center" wrapText="1"/>
    </xf>
    <xf numFmtId="0" fontId="46" fillId="0" borderId="49" xfId="10" applyFont="1" applyFill="1" applyBorder="1" applyAlignment="1">
      <alignment horizontal="left" vertical="center" wrapText="1"/>
    </xf>
    <xf numFmtId="9" fontId="46" fillId="0" borderId="20" xfId="2" applyFont="1" applyFill="1" applyBorder="1" applyAlignment="1">
      <alignment horizontal="center" vertical="center"/>
    </xf>
    <xf numFmtId="0" fontId="46" fillId="0" borderId="16" xfId="10" applyFont="1" applyFill="1" applyBorder="1" applyAlignment="1">
      <alignment vertical="center"/>
    </xf>
    <xf numFmtId="43" fontId="46" fillId="0" borderId="3" xfId="10" applyNumberFormat="1" applyFont="1" applyFill="1" applyBorder="1" applyAlignment="1">
      <alignment horizontal="left" vertical="center" wrapText="1"/>
    </xf>
    <xf numFmtId="0" fontId="49" fillId="0" borderId="85" xfId="10" applyFont="1" applyFill="1" applyBorder="1" applyAlignment="1">
      <alignment horizontal="justify" vertical="center"/>
    </xf>
    <xf numFmtId="9" fontId="49" fillId="0" borderId="20" xfId="2" applyFont="1" applyFill="1" applyBorder="1" applyAlignment="1" applyProtection="1">
      <alignment horizontal="center" vertical="center" wrapText="1"/>
    </xf>
    <xf numFmtId="0" fontId="49" fillId="0" borderId="16" xfId="10" applyFont="1" applyFill="1" applyBorder="1" applyAlignment="1">
      <alignment horizontal="left" vertical="center"/>
    </xf>
    <xf numFmtId="0" fontId="49" fillId="0" borderId="18" xfId="10" applyFont="1" applyFill="1" applyBorder="1" applyAlignment="1">
      <alignment horizontal="left" vertical="center"/>
    </xf>
    <xf numFmtId="0" fontId="49" fillId="0" borderId="3" xfId="10" applyFont="1" applyFill="1" applyBorder="1" applyAlignment="1">
      <alignment horizontal="left" vertical="center"/>
    </xf>
    <xf numFmtId="43" fontId="48" fillId="0" borderId="3" xfId="11" applyFont="1" applyFill="1" applyBorder="1" applyAlignment="1">
      <alignment horizontal="left" vertical="center" wrapText="1"/>
    </xf>
    <xf numFmtId="164" fontId="46" fillId="0" borderId="3" xfId="1" applyFont="1" applyFill="1" applyBorder="1" applyAlignment="1" applyProtection="1">
      <alignment horizontal="center" vertical="center"/>
    </xf>
    <xf numFmtId="0" fontId="48" fillId="0" borderId="3" xfId="10" applyFont="1" applyFill="1" applyBorder="1" applyAlignment="1">
      <alignment horizontal="left" vertical="center" wrapText="1"/>
    </xf>
    <xf numFmtId="0" fontId="48" fillId="0" borderId="49" xfId="10" applyFont="1" applyFill="1" applyBorder="1" applyAlignment="1">
      <alignment horizontal="left" vertical="center" wrapText="1"/>
    </xf>
    <xf numFmtId="9" fontId="48" fillId="0" borderId="20" xfId="2" applyFont="1" applyFill="1" applyBorder="1" applyAlignment="1" applyProtection="1">
      <alignment horizontal="center" vertical="center" wrapText="1"/>
    </xf>
    <xf numFmtId="9" fontId="48" fillId="0" borderId="20" xfId="2" applyFont="1" applyFill="1" applyBorder="1" applyAlignment="1">
      <alignment horizontal="center" vertical="center"/>
    </xf>
    <xf numFmtId="0" fontId="46" fillId="0" borderId="47" xfId="10" applyFont="1" applyFill="1" applyBorder="1" applyAlignment="1">
      <alignment horizontal="justify" vertical="center"/>
    </xf>
    <xf numFmtId="168" fontId="46" fillId="0" borderId="3" xfId="11" applyNumberFormat="1" applyFont="1" applyFill="1" applyBorder="1" applyAlignment="1">
      <alignment horizontal="center" vertical="center"/>
    </xf>
    <xf numFmtId="43" fontId="46" fillId="0" borderId="3" xfId="11" applyFont="1" applyFill="1" applyBorder="1" applyAlignment="1">
      <alignment vertical="center"/>
    </xf>
    <xf numFmtId="0" fontId="48" fillId="16" borderId="3" xfId="3" applyFont="1" applyFill="1" applyBorder="1" applyAlignment="1">
      <alignment horizontal="left" vertical="center" wrapText="1"/>
    </xf>
    <xf numFmtId="0" fontId="48" fillId="16" borderId="49" xfId="3" applyFont="1" applyFill="1" applyBorder="1" applyAlignment="1">
      <alignment horizontal="left" vertical="center" wrapText="1"/>
    </xf>
    <xf numFmtId="164" fontId="46" fillId="16" borderId="7" xfId="1" applyFont="1" applyFill="1" applyBorder="1" applyAlignment="1" applyProtection="1">
      <alignment horizontal="left" vertical="center" wrapText="1"/>
    </xf>
    <xf numFmtId="164" fontId="46" fillId="16" borderId="3" xfId="1" applyFont="1" applyFill="1" applyBorder="1" applyAlignment="1" applyProtection="1">
      <alignment horizontal="left" vertical="center" wrapText="1"/>
    </xf>
    <xf numFmtId="9" fontId="48" fillId="16" borderId="20" xfId="2" applyFont="1" applyFill="1" applyBorder="1" applyAlignment="1" applyProtection="1">
      <alignment horizontal="center" vertical="center" wrapText="1"/>
    </xf>
    <xf numFmtId="164" fontId="46" fillId="0" borderId="7" xfId="1" applyFont="1" applyFill="1" applyBorder="1" applyAlignment="1">
      <alignment horizontal="center" vertical="center"/>
    </xf>
    <xf numFmtId="164" fontId="46" fillId="0" borderId="3" xfId="1" applyFont="1" applyFill="1" applyBorder="1" applyAlignment="1">
      <alignment horizontal="center" vertical="center"/>
    </xf>
    <xf numFmtId="0" fontId="46" fillId="0" borderId="9" xfId="10" applyFont="1" applyFill="1" applyBorder="1" applyAlignment="1">
      <alignment horizontal="justify" vertical="center"/>
    </xf>
    <xf numFmtId="168" fontId="51" fillId="0" borderId="3" xfId="11" applyNumberFormat="1" applyFont="1" applyBorder="1" applyAlignment="1">
      <alignment horizontal="center" vertical="center" wrapText="1"/>
    </xf>
    <xf numFmtId="43" fontId="51" fillId="0" borderId="3" xfId="11" applyFont="1" applyFill="1" applyBorder="1" applyAlignment="1">
      <alignment vertical="center"/>
    </xf>
    <xf numFmtId="0" fontId="46" fillId="0" borderId="3" xfId="10" applyFont="1" applyFill="1" applyBorder="1" applyAlignment="1">
      <alignment horizontal="left" vertical="center"/>
    </xf>
    <xf numFmtId="0" fontId="46" fillId="0" borderId="49" xfId="10" applyFont="1" applyFill="1" applyBorder="1" applyAlignment="1">
      <alignment vertical="center"/>
    </xf>
    <xf numFmtId="164" fontId="46" fillId="0" borderId="7" xfId="1" applyFont="1" applyFill="1" applyBorder="1" applyAlignment="1">
      <alignment vertical="center"/>
    </xf>
    <xf numFmtId="164" fontId="46" fillId="0" borderId="3" xfId="1" applyFont="1" applyFill="1" applyBorder="1" applyAlignment="1">
      <alignment vertical="center"/>
    </xf>
    <xf numFmtId="168" fontId="51" fillId="0" borderId="3" xfId="11" applyNumberFormat="1" applyFont="1" applyBorder="1" applyAlignment="1">
      <alignment horizontal="center" vertical="center"/>
    </xf>
    <xf numFmtId="0" fontId="52" fillId="0" borderId="85" xfId="10" applyFont="1" applyBorder="1" applyAlignment="1">
      <alignment horizontal="justify" vertical="center"/>
    </xf>
    <xf numFmtId="0" fontId="52" fillId="0" borderId="47" xfId="10" applyFont="1" applyBorder="1" applyAlignment="1">
      <alignment horizontal="justify" vertical="center"/>
    </xf>
    <xf numFmtId="3" fontId="51" fillId="0" borderId="9" xfId="10" applyNumberFormat="1" applyFont="1" applyBorder="1" applyAlignment="1">
      <alignment horizontal="justify" vertical="center" wrapText="1"/>
    </xf>
    <xf numFmtId="168" fontId="46" fillId="0" borderId="3" xfId="11" applyNumberFormat="1" applyFont="1" applyBorder="1" applyAlignment="1">
      <alignment horizontal="center" vertical="center"/>
    </xf>
    <xf numFmtId="43" fontId="46" fillId="0" borderId="3" xfId="11" applyFont="1" applyBorder="1" applyAlignment="1">
      <alignment vertical="center"/>
    </xf>
    <xf numFmtId="0" fontId="53" fillId="0" borderId="3" xfId="10" applyFont="1" applyBorder="1" applyAlignment="1">
      <alignment horizontal="left"/>
    </xf>
    <xf numFmtId="0" fontId="52" fillId="0" borderId="3" xfId="10" applyFont="1" applyBorder="1"/>
    <xf numFmtId="0" fontId="52" fillId="0" borderId="49" xfId="10" applyFont="1" applyBorder="1"/>
    <xf numFmtId="164" fontId="46" fillId="0" borderId="7" xfId="1" applyFont="1" applyBorder="1" applyAlignment="1">
      <alignment vertical="center"/>
    </xf>
    <xf numFmtId="164" fontId="46" fillId="0" borderId="3" xfId="1" applyFont="1" applyBorder="1" applyAlignment="1">
      <alignment vertical="center"/>
    </xf>
    <xf numFmtId="9" fontId="52" fillId="0" borderId="20" xfId="2" applyFont="1" applyBorder="1" applyAlignment="1">
      <alignment horizontal="center" vertical="center"/>
    </xf>
    <xf numFmtId="0" fontId="52" fillId="0" borderId="0" xfId="10" applyFont="1"/>
    <xf numFmtId="0" fontId="52" fillId="0" borderId="9" xfId="10" applyFont="1" applyBorder="1" applyAlignment="1">
      <alignment horizontal="justify" vertical="center" wrapText="1"/>
    </xf>
    <xf numFmtId="0" fontId="52" fillId="0" borderId="9" xfId="10" applyFont="1" applyBorder="1" applyAlignment="1">
      <alignment horizontal="justify" vertical="center"/>
    </xf>
    <xf numFmtId="43" fontId="51" fillId="0" borderId="3" xfId="11" applyFont="1" applyFill="1" applyBorder="1" applyAlignment="1">
      <alignment horizontal="center" vertical="center"/>
    </xf>
    <xf numFmtId="43" fontId="46" fillId="0" borderId="3" xfId="11" applyFont="1" applyBorder="1" applyAlignment="1">
      <alignment horizontal="center" vertical="center"/>
    </xf>
    <xf numFmtId="0" fontId="53" fillId="0" borderId="3" xfId="10" applyFont="1" applyBorder="1" applyAlignment="1">
      <alignment horizontal="left" vertical="center"/>
    </xf>
    <xf numFmtId="0" fontId="52" fillId="0" borderId="3" xfId="10" applyFont="1" applyBorder="1" applyAlignment="1">
      <alignment horizontal="center" vertical="center"/>
    </xf>
    <xf numFmtId="0" fontId="52" fillId="0" borderId="49" xfId="10" applyFont="1" applyBorder="1" applyAlignment="1">
      <alignment horizontal="center" vertical="center"/>
    </xf>
    <xf numFmtId="164" fontId="46" fillId="0" borderId="7" xfId="1" applyFont="1" applyBorder="1" applyAlignment="1">
      <alignment horizontal="center" vertical="center"/>
    </xf>
    <xf numFmtId="164" fontId="46" fillId="0" borderId="3" xfId="1" applyFont="1" applyBorder="1" applyAlignment="1">
      <alignment horizontal="center" vertical="center"/>
    </xf>
    <xf numFmtId="0" fontId="52" fillId="0" borderId="0" xfId="10" applyFont="1" applyAlignment="1">
      <alignment horizontal="center" vertical="center"/>
    </xf>
    <xf numFmtId="164" fontId="46" fillId="0" borderId="7" xfId="1" applyFont="1" applyFill="1" applyBorder="1" applyAlignment="1">
      <alignment horizontal="center" vertical="center" wrapText="1"/>
    </xf>
    <xf numFmtId="164" fontId="46" fillId="0" borderId="3" xfId="1" applyFont="1" applyFill="1" applyBorder="1" applyAlignment="1">
      <alignment horizontal="center" vertical="center" wrapText="1"/>
    </xf>
    <xf numFmtId="9" fontId="46" fillId="0" borderId="20" xfId="2" applyFont="1" applyFill="1" applyBorder="1" applyAlignment="1">
      <alignment horizontal="center" vertical="center" wrapText="1"/>
    </xf>
    <xf numFmtId="3" fontId="51" fillId="0" borderId="9" xfId="10" applyNumberFormat="1" applyFont="1" applyBorder="1" applyAlignment="1">
      <alignment horizontal="justify" vertical="center"/>
    </xf>
    <xf numFmtId="3" fontId="51" fillId="0" borderId="3" xfId="10" applyNumberFormat="1" applyFont="1" applyBorder="1" applyAlignment="1">
      <alignment horizontal="right" vertical="center"/>
    </xf>
    <xf numFmtId="3" fontId="51" fillId="0" borderId="3" xfId="10" applyNumberFormat="1" applyFont="1" applyBorder="1" applyAlignment="1">
      <alignment vertical="top" wrapText="1"/>
    </xf>
    <xf numFmtId="3" fontId="51" fillId="0" borderId="3" xfId="10" applyNumberFormat="1" applyFont="1" applyBorder="1" applyAlignment="1">
      <alignment vertical="center"/>
    </xf>
    <xf numFmtId="3" fontId="51" fillId="0" borderId="9" xfId="10" applyNumberFormat="1" applyFont="1" applyFill="1" applyBorder="1" applyAlignment="1">
      <alignment horizontal="justify" vertical="center" wrapText="1"/>
    </xf>
    <xf numFmtId="3" fontId="51" fillId="0" borderId="3" xfId="10" applyNumberFormat="1" applyFont="1" applyBorder="1"/>
    <xf numFmtId="3" fontId="51" fillId="0" borderId="9" xfId="10" applyNumberFormat="1" applyFont="1" applyFill="1" applyBorder="1" applyAlignment="1">
      <alignment horizontal="justify" vertical="center"/>
    </xf>
    <xf numFmtId="164" fontId="46" fillId="30" borderId="7" xfId="1" applyFont="1" applyFill="1" applyBorder="1" applyAlignment="1">
      <alignment vertical="center"/>
    </xf>
    <xf numFmtId="164" fontId="46" fillId="30" borderId="3" xfId="1" applyFont="1" applyFill="1" applyBorder="1" applyAlignment="1">
      <alignment vertical="center"/>
    </xf>
    <xf numFmtId="9" fontId="48" fillId="30" borderId="20" xfId="2" applyFont="1" applyFill="1" applyBorder="1" applyAlignment="1">
      <alignment horizontal="center" vertical="center"/>
    </xf>
    <xf numFmtId="0" fontId="54" fillId="0" borderId="9" xfId="10" applyFont="1" applyFill="1" applyBorder="1" applyAlignment="1">
      <alignment horizontal="justify" vertical="center" wrapText="1"/>
    </xf>
    <xf numFmtId="169" fontId="51" fillId="0" borderId="3" xfId="13" applyNumberFormat="1" applyFont="1" applyFill="1" applyBorder="1" applyAlignment="1">
      <alignment vertical="center"/>
    </xf>
    <xf numFmtId="3" fontId="55" fillId="0" borderId="9" xfId="10" applyNumberFormat="1" applyFont="1" applyBorder="1" applyAlignment="1">
      <alignment horizontal="justify" vertical="center" wrapText="1"/>
    </xf>
    <xf numFmtId="43" fontId="55" fillId="0" borderId="3" xfId="11" applyFont="1" applyBorder="1" applyAlignment="1">
      <alignment vertical="center"/>
    </xf>
    <xf numFmtId="43" fontId="52" fillId="0" borderId="3" xfId="11" applyFont="1" applyBorder="1" applyAlignment="1" applyProtection="1">
      <alignment vertical="center" wrapText="1"/>
      <protection locked="0"/>
    </xf>
    <xf numFmtId="43" fontId="55" fillId="0" borderId="3" xfId="11" applyFont="1" applyFill="1" applyBorder="1" applyAlignment="1">
      <alignment vertical="center"/>
    </xf>
    <xf numFmtId="169" fontId="55" fillId="0" borderId="3" xfId="13" applyNumberFormat="1" applyFont="1" applyFill="1" applyBorder="1" applyAlignment="1">
      <alignment vertical="center"/>
    </xf>
    <xf numFmtId="0" fontId="52" fillId="0" borderId="85" xfId="10" applyFont="1" applyBorder="1" applyAlignment="1">
      <alignment horizontal="justify" vertical="center" wrapText="1"/>
    </xf>
    <xf numFmtId="168" fontId="46" fillId="0" borderId="3" xfId="11" applyNumberFormat="1" applyFont="1" applyBorder="1" applyAlignment="1">
      <alignment horizontal="center" vertical="center" wrapText="1"/>
    </xf>
    <xf numFmtId="43" fontId="46" fillId="0" borderId="3" xfId="11" applyFont="1" applyBorder="1" applyAlignment="1">
      <alignment vertical="center" wrapText="1"/>
    </xf>
    <xf numFmtId="0" fontId="52" fillId="0" borderId="3" xfId="10" applyFont="1" applyBorder="1" applyAlignment="1">
      <alignment vertical="center" wrapText="1"/>
    </xf>
    <xf numFmtId="0" fontId="52" fillId="0" borderId="49" xfId="10" applyFont="1" applyBorder="1" applyAlignment="1">
      <alignment vertical="center" wrapText="1"/>
    </xf>
    <xf numFmtId="164" fontId="46" fillId="0" borderId="7" xfId="1" applyFont="1" applyBorder="1" applyAlignment="1">
      <alignment vertical="center" wrapText="1"/>
    </xf>
    <xf numFmtId="164" fontId="46" fillId="0" borderId="3" xfId="1" applyFont="1" applyBorder="1" applyAlignment="1">
      <alignment vertical="center" wrapText="1"/>
    </xf>
    <xf numFmtId="9" fontId="52" fillId="0" borderId="20" xfId="2" applyFont="1" applyBorder="1" applyAlignment="1">
      <alignment horizontal="center" vertical="center" wrapText="1"/>
    </xf>
    <xf numFmtId="0" fontId="52" fillId="0" borderId="0" xfId="10" applyFont="1" applyAlignment="1">
      <alignment vertical="center" wrapText="1"/>
    </xf>
    <xf numFmtId="0" fontId="52" fillId="0" borderId="47" xfId="10" applyFont="1" applyBorder="1" applyAlignment="1">
      <alignment horizontal="justify" vertical="center" wrapText="1"/>
    </xf>
    <xf numFmtId="43" fontId="52" fillId="0" borderId="3" xfId="11" applyFont="1" applyBorder="1" applyAlignment="1">
      <alignment vertical="center" wrapText="1"/>
    </xf>
    <xf numFmtId="43" fontId="52" fillId="0" borderId="3" xfId="11" applyFont="1" applyFill="1" applyBorder="1" applyAlignment="1">
      <alignment vertical="center"/>
    </xf>
    <xf numFmtId="43" fontId="52" fillId="0" borderId="3" xfId="11" applyFont="1" applyBorder="1" applyAlignment="1">
      <alignment vertical="center"/>
    </xf>
    <xf numFmtId="0" fontId="56" fillId="0" borderId="3" xfId="10" applyFont="1" applyBorder="1"/>
    <xf numFmtId="0" fontId="56" fillId="0" borderId="49" xfId="10" applyFont="1" applyBorder="1"/>
    <xf numFmtId="164" fontId="46" fillId="8" borderId="7" xfId="1" applyFont="1" applyFill="1" applyBorder="1" applyAlignment="1">
      <alignment vertical="center"/>
    </xf>
    <xf numFmtId="164" fontId="46" fillId="8" borderId="3" xfId="1" applyFont="1" applyFill="1" applyBorder="1" applyAlignment="1">
      <alignment vertical="center"/>
    </xf>
    <xf numFmtId="9" fontId="56" fillId="8" borderId="20" xfId="2" applyFont="1" applyFill="1" applyBorder="1" applyAlignment="1">
      <alignment horizontal="center" vertical="center"/>
    </xf>
    <xf numFmtId="0" fontId="56" fillId="0" borderId="0" xfId="10" applyFont="1"/>
    <xf numFmtId="0" fontId="52" fillId="0" borderId="0" xfId="10" applyFont="1" applyAlignment="1">
      <alignment vertical="center"/>
    </xf>
    <xf numFmtId="0" fontId="52" fillId="0" borderId="3" xfId="10" applyFont="1" applyBorder="1" applyAlignment="1">
      <alignment vertical="center"/>
    </xf>
    <xf numFmtId="0" fontId="52" fillId="0" borderId="49" xfId="10" applyFont="1" applyBorder="1" applyAlignment="1">
      <alignment vertical="center"/>
    </xf>
    <xf numFmtId="9" fontId="46" fillId="0" borderId="20" xfId="2" applyFont="1" applyBorder="1" applyAlignment="1">
      <alignment horizontal="center" vertical="center"/>
    </xf>
    <xf numFmtId="168" fontId="48" fillId="0" borderId="3" xfId="11" applyNumberFormat="1" applyFont="1" applyBorder="1" applyAlignment="1">
      <alignment horizontal="center" vertical="center"/>
    </xf>
    <xf numFmtId="43" fontId="48" fillId="0" borderId="3" xfId="11" applyFont="1" applyBorder="1" applyAlignment="1">
      <alignment vertical="center"/>
    </xf>
    <xf numFmtId="0" fontId="56" fillId="0" borderId="3" xfId="10" applyFont="1" applyBorder="1" applyAlignment="1">
      <alignment vertical="center"/>
    </xf>
    <xf numFmtId="0" fontId="56" fillId="0" borderId="49" xfId="10" applyFont="1" applyBorder="1" applyAlignment="1">
      <alignment vertical="center"/>
    </xf>
    <xf numFmtId="164" fontId="48" fillId="0" borderId="7" xfId="1" applyFont="1" applyBorder="1" applyAlignment="1">
      <alignment vertical="center"/>
    </xf>
    <xf numFmtId="164" fontId="48" fillId="0" borderId="3" xfId="1" applyFont="1" applyBorder="1" applyAlignment="1">
      <alignment vertical="center"/>
    </xf>
    <xf numFmtId="9" fontId="48" fillId="0" borderId="20" xfId="2" applyFont="1" applyBorder="1" applyAlignment="1">
      <alignment horizontal="center" vertical="center"/>
    </xf>
    <xf numFmtId="0" fontId="56" fillId="0" borderId="0" xfId="10" applyFont="1" applyAlignment="1">
      <alignment vertical="center"/>
    </xf>
    <xf numFmtId="0" fontId="47" fillId="6" borderId="5" xfId="10" applyFont="1" applyFill="1" applyBorder="1" applyAlignment="1">
      <alignment horizontal="left" vertical="center" wrapText="1"/>
    </xf>
    <xf numFmtId="0" fontId="47" fillId="6" borderId="78" xfId="10" applyFont="1" applyFill="1" applyBorder="1" applyAlignment="1">
      <alignment horizontal="left" vertical="center" wrapText="1"/>
    </xf>
    <xf numFmtId="164" fontId="47" fillId="6" borderId="8" xfId="1" applyFont="1" applyFill="1" applyBorder="1" applyAlignment="1">
      <alignment horizontal="center" vertical="center" wrapText="1"/>
    </xf>
    <xf numFmtId="164" fontId="47" fillId="6" borderId="5" xfId="1" applyFont="1" applyFill="1" applyBorder="1" applyAlignment="1">
      <alignment horizontal="center" vertical="center" wrapText="1"/>
    </xf>
    <xf numFmtId="9" fontId="47" fillId="6" borderId="35" xfId="2" applyFont="1" applyFill="1" applyBorder="1" applyAlignment="1">
      <alignment horizontal="center" vertical="center" wrapText="1"/>
    </xf>
    <xf numFmtId="0" fontId="57" fillId="0" borderId="0" xfId="10" applyFont="1" applyAlignment="1">
      <alignment vertical="center"/>
    </xf>
    <xf numFmtId="0" fontId="52" fillId="0" borderId="0" xfId="10" applyFont="1" applyAlignment="1">
      <alignment horizontal="justify" vertical="center"/>
    </xf>
    <xf numFmtId="168" fontId="46" fillId="0" borderId="0" xfId="11" applyNumberFormat="1" applyFont="1" applyAlignment="1">
      <alignment horizontal="center" vertical="center"/>
    </xf>
    <xf numFmtId="43" fontId="46" fillId="0" borderId="0" xfId="11" applyFont="1" applyAlignment="1">
      <alignment vertical="center"/>
    </xf>
    <xf numFmtId="164" fontId="46" fillId="0" borderId="0" xfId="1" applyFont="1"/>
    <xf numFmtId="9" fontId="52" fillId="0" borderId="0" xfId="2" applyFont="1" applyAlignment="1">
      <alignment horizontal="center"/>
    </xf>
    <xf numFmtId="3" fontId="5" fillId="24" borderId="6" xfId="6" applyNumberFormat="1" applyFont="1" applyFill="1" applyBorder="1" applyAlignment="1">
      <alignment horizontal="left" vertical="center" wrapText="1"/>
    </xf>
    <xf numFmtId="0" fontId="5" fillId="24" borderId="6" xfId="3" applyFont="1" applyFill="1" applyBorder="1" applyAlignment="1">
      <alignment vertical="center" wrapText="1"/>
    </xf>
    <xf numFmtId="167" fontId="5" fillId="24" borderId="6" xfId="3" applyNumberFormat="1" applyFont="1" applyFill="1" applyBorder="1" applyAlignment="1">
      <alignment vertical="center" wrapText="1"/>
    </xf>
    <xf numFmtId="3" fontId="5" fillId="24" borderId="6" xfId="6" applyNumberFormat="1" applyFont="1" applyFill="1" applyBorder="1" applyAlignment="1">
      <alignment horizontal="center" vertical="center"/>
    </xf>
    <xf numFmtId="17" fontId="5" fillId="24" borderId="6" xfId="3" applyNumberFormat="1" applyFont="1" applyFill="1" applyBorder="1" applyAlignment="1">
      <alignment horizontal="center" vertical="center" wrapText="1"/>
    </xf>
    <xf numFmtId="0" fontId="5" fillId="24" borderId="6" xfId="3" applyFont="1" applyFill="1" applyBorder="1" applyAlignment="1">
      <alignment horizontal="center" vertical="center" wrapText="1"/>
    </xf>
    <xf numFmtId="0" fontId="5" fillId="24" borderId="28" xfId="3" applyFont="1" applyFill="1" applyBorder="1" applyAlignment="1">
      <alignment vertical="center" wrapText="1"/>
    </xf>
    <xf numFmtId="17" fontId="5" fillId="24" borderId="3" xfId="3" applyNumberFormat="1" applyFont="1" applyFill="1" applyBorder="1" applyAlignment="1">
      <alignment horizontal="center" vertical="center" wrapText="1"/>
    </xf>
    <xf numFmtId="3" fontId="5" fillId="23" borderId="44" xfId="6" applyNumberFormat="1" applyFont="1" applyFill="1" applyBorder="1" applyAlignment="1">
      <alignment horizontal="left" vertical="center"/>
    </xf>
    <xf numFmtId="3" fontId="5" fillId="24" borderId="44" xfId="6" applyNumberFormat="1" applyFont="1" applyFill="1" applyBorder="1" applyAlignment="1">
      <alignment horizontal="center" vertical="center"/>
    </xf>
    <xf numFmtId="3" fontId="5" fillId="25" borderId="44" xfId="6" applyNumberFormat="1" applyFont="1" applyFill="1" applyBorder="1" applyAlignment="1">
      <alignment horizontal="center" vertical="center"/>
    </xf>
    <xf numFmtId="0" fontId="5" fillId="25" borderId="6" xfId="3" applyFont="1" applyFill="1" applyBorder="1" applyAlignment="1">
      <alignment horizontal="center" vertical="center" wrapText="1"/>
    </xf>
    <xf numFmtId="0" fontId="23" fillId="23" borderId="3" xfId="6" applyFont="1" applyFill="1" applyBorder="1" applyAlignment="1">
      <alignment horizontal="justify" vertical="center" wrapText="1"/>
    </xf>
    <xf numFmtId="3" fontId="5" fillId="24" borderId="44" xfId="7" applyNumberFormat="1" applyFont="1" applyFill="1" applyBorder="1" applyAlignment="1" applyProtection="1">
      <alignment horizontal="center" vertical="center"/>
    </xf>
    <xf numFmtId="3" fontId="5" fillId="24" borderId="3" xfId="6" applyNumberFormat="1" applyFont="1" applyFill="1" applyBorder="1" applyAlignment="1">
      <alignment vertical="center" wrapText="1"/>
    </xf>
    <xf numFmtId="3" fontId="5" fillId="23" borderId="49" xfId="6" applyNumberFormat="1" applyFont="1" applyFill="1" applyBorder="1" applyAlignment="1">
      <alignment horizontal="left" vertical="center"/>
    </xf>
    <xf numFmtId="3" fontId="5" fillId="24" borderId="49" xfId="6" applyNumberFormat="1" applyFont="1" applyFill="1" applyBorder="1" applyAlignment="1">
      <alignment horizontal="left" vertical="center"/>
    </xf>
    <xf numFmtId="3" fontId="5" fillId="25" borderId="49" xfId="6" applyNumberFormat="1" applyFont="1" applyFill="1" applyBorder="1" applyAlignment="1">
      <alignment horizontal="left" vertical="center"/>
    </xf>
    <xf numFmtId="3" fontId="5" fillId="25" borderId="0" xfId="6" applyNumberFormat="1" applyFont="1" applyFill="1" applyBorder="1" applyAlignment="1">
      <alignment horizontal="left" vertical="center"/>
    </xf>
    <xf numFmtId="3" fontId="5" fillId="25" borderId="49" xfId="6" applyNumberFormat="1" applyFont="1" applyFill="1" applyBorder="1" applyAlignment="1">
      <alignment horizontal="center" vertical="center"/>
    </xf>
    <xf numFmtId="0" fontId="23" fillId="24" borderId="44" xfId="6" applyFont="1" applyFill="1" applyBorder="1" applyAlignment="1">
      <alignment horizontal="justify" vertical="center" wrapText="1"/>
    </xf>
    <xf numFmtId="0" fontId="23" fillId="23" borderId="3" xfId="6" applyFont="1" applyFill="1" applyBorder="1" applyAlignment="1">
      <alignment vertical="center" wrapText="1"/>
    </xf>
    <xf numFmtId="0" fontId="5" fillId="23" borderId="13" xfId="3" applyFont="1" applyFill="1" applyBorder="1" applyAlignment="1">
      <alignment vertical="center" wrapText="1"/>
    </xf>
    <xf numFmtId="0" fontId="5" fillId="23" borderId="12" xfId="3" applyFont="1" applyFill="1" applyBorder="1" applyAlignment="1">
      <alignment horizontal="center" vertical="center" wrapText="1"/>
    </xf>
    <xf numFmtId="3" fontId="5" fillId="24" borderId="12" xfId="6" applyNumberFormat="1" applyFont="1" applyFill="1" applyBorder="1" applyAlignment="1">
      <alignment horizontal="center" vertical="center"/>
    </xf>
    <xf numFmtId="3" fontId="39" fillId="24" borderId="44" xfId="6" applyNumberFormat="1" applyFont="1" applyFill="1" applyBorder="1" applyAlignment="1">
      <alignment horizontal="left" vertical="center" wrapText="1"/>
    </xf>
    <xf numFmtId="2" fontId="2" fillId="0" borderId="0" xfId="6" applyNumberFormat="1"/>
    <xf numFmtId="9" fontId="2" fillId="0" borderId="0" xfId="2" applyFont="1"/>
    <xf numFmtId="0" fontId="58" fillId="0" borderId="0" xfId="0" applyFont="1" applyAlignment="1">
      <alignment horizontal="left" vertical="center"/>
    </xf>
    <xf numFmtId="0" fontId="59" fillId="0" borderId="0" xfId="0" applyFont="1"/>
    <xf numFmtId="0" fontId="59" fillId="0" borderId="70" xfId="0" applyFont="1" applyBorder="1" applyAlignment="1">
      <alignment vertical="center" wrapText="1"/>
    </xf>
    <xf numFmtId="0" fontId="60" fillId="0" borderId="70" xfId="0" applyFont="1" applyBorder="1" applyAlignment="1">
      <alignment vertical="center" wrapText="1"/>
    </xf>
    <xf numFmtId="0" fontId="59" fillId="0" borderId="84" xfId="0" applyFont="1" applyBorder="1" applyAlignment="1">
      <alignment vertical="center" wrapText="1"/>
    </xf>
    <xf numFmtId="0" fontId="62" fillId="0" borderId="0" xfId="0" applyFont="1" applyAlignment="1">
      <alignment vertical="center"/>
    </xf>
    <xf numFmtId="0" fontId="59" fillId="0" borderId="0" xfId="0" applyFont="1" applyBorder="1" applyAlignment="1">
      <alignment horizontal="center" vertical="center" wrapText="1"/>
    </xf>
    <xf numFmtId="0" fontId="59" fillId="0" borderId="0" xfId="0" applyFont="1" applyBorder="1" applyAlignment="1">
      <alignment vertical="center" wrapText="1"/>
    </xf>
    <xf numFmtId="0" fontId="59" fillId="0" borderId="0" xfId="0" applyFont="1" applyAlignment="1">
      <alignment vertical="center"/>
    </xf>
    <xf numFmtId="0" fontId="60" fillId="0" borderId="86" xfId="0" applyFont="1" applyBorder="1" applyAlignment="1">
      <alignment vertical="center" wrapText="1"/>
    </xf>
    <xf numFmtId="0" fontId="60" fillId="0" borderId="0" xfId="0" applyFont="1" applyFill="1" applyAlignment="1"/>
    <xf numFmtId="0" fontId="59" fillId="0" borderId="0" xfId="0" applyFont="1" applyFill="1" applyAlignment="1"/>
    <xf numFmtId="0" fontId="59" fillId="0" borderId="68" xfId="0" applyFont="1" applyBorder="1" applyAlignment="1">
      <alignment vertical="center" wrapText="1"/>
    </xf>
    <xf numFmtId="0" fontId="60" fillId="0" borderId="0" xfId="0" applyFont="1" applyFill="1" applyAlignment="1">
      <alignment horizontal="left" vertical="center"/>
    </xf>
    <xf numFmtId="0" fontId="60" fillId="0" borderId="0" xfId="0" applyFont="1" applyAlignment="1">
      <alignment horizontal="left" vertical="center"/>
    </xf>
    <xf numFmtId="0" fontId="60" fillId="29" borderId="59" xfId="0" applyFont="1" applyFill="1" applyBorder="1" applyAlignment="1">
      <alignment vertical="center" wrapText="1"/>
    </xf>
    <xf numFmtId="0" fontId="60" fillId="29" borderId="24" xfId="0" applyFont="1" applyFill="1" applyBorder="1" applyAlignment="1">
      <alignment horizontal="center" vertical="center" wrapText="1"/>
    </xf>
    <xf numFmtId="0" fontId="59" fillId="0" borderId="75" xfId="0" applyFont="1" applyBorder="1" applyAlignment="1">
      <alignment vertical="center" wrapText="1"/>
    </xf>
    <xf numFmtId="0" fontId="59" fillId="0" borderId="68" xfId="0" applyFont="1" applyBorder="1" applyAlignment="1">
      <alignment horizontal="center" vertical="center" wrapText="1"/>
    </xf>
    <xf numFmtId="0" fontId="65" fillId="0" borderId="0" xfId="0" applyFont="1" applyAlignment="1">
      <alignment horizontal="justify" vertical="center"/>
    </xf>
    <xf numFmtId="0" fontId="64" fillId="0" borderId="0" xfId="5" applyFont="1" applyAlignment="1">
      <alignment horizontal="justify" vertical="center"/>
    </xf>
    <xf numFmtId="0" fontId="66" fillId="0" borderId="0" xfId="0" applyFont="1" applyAlignment="1">
      <alignment horizontal="justify" vertical="center"/>
    </xf>
    <xf numFmtId="0" fontId="64" fillId="0" borderId="0" xfId="5" applyFont="1" applyAlignment="1">
      <alignment vertical="center"/>
    </xf>
    <xf numFmtId="0" fontId="59" fillId="0" borderId="74" xfId="0" applyFont="1" applyBorder="1" applyAlignment="1">
      <alignment horizontal="center" vertical="center" wrapText="1"/>
    </xf>
    <xf numFmtId="0" fontId="59" fillId="0" borderId="69" xfId="0" applyFont="1" applyBorder="1" applyAlignment="1">
      <alignment horizontal="center" vertical="center" wrapText="1"/>
    </xf>
    <xf numFmtId="0" fontId="59" fillId="0" borderId="83" xfId="0" applyFont="1" applyBorder="1" applyAlignment="1">
      <alignment horizontal="center" vertical="center" wrapText="1"/>
    </xf>
    <xf numFmtId="0" fontId="63" fillId="0" borderId="74" xfId="0" applyFont="1" applyBorder="1" applyAlignment="1">
      <alignment vertical="center" wrapText="1"/>
    </xf>
    <xf numFmtId="0" fontId="63" fillId="0" borderId="69" xfId="0" applyFont="1" applyBorder="1" applyAlignment="1">
      <alignment vertical="center" wrapText="1"/>
    </xf>
    <xf numFmtId="0" fontId="63" fillId="0" borderId="83" xfId="0" applyFont="1" applyBorder="1" applyAlignment="1">
      <alignment vertical="center" wrapText="1"/>
    </xf>
    <xf numFmtId="0" fontId="59" fillId="0" borderId="74" xfId="0" applyFont="1" applyBorder="1" applyAlignment="1">
      <alignment vertical="center" wrapText="1"/>
    </xf>
    <xf numFmtId="0" fontId="59" fillId="0" borderId="69" xfId="0" applyFont="1" applyBorder="1" applyAlignment="1">
      <alignment vertical="center" wrapText="1"/>
    </xf>
    <xf numFmtId="0" fontId="59" fillId="0" borderId="83" xfId="0" applyFont="1" applyBorder="1" applyAlignment="1">
      <alignment vertical="center" wrapText="1"/>
    </xf>
    <xf numFmtId="0" fontId="61" fillId="0" borderId="71" xfId="0" applyFont="1" applyBorder="1" applyAlignment="1">
      <alignment horizontal="left" vertical="center" wrapText="1"/>
    </xf>
    <xf numFmtId="0" fontId="61" fillId="0" borderId="72" xfId="0" applyFont="1" applyBorder="1" applyAlignment="1">
      <alignment horizontal="left" vertical="center" wrapText="1"/>
    </xf>
    <xf numFmtId="0" fontId="61" fillId="0" borderId="73" xfId="0" applyFont="1" applyBorder="1" applyAlignment="1">
      <alignment horizontal="left" vertical="center" wrapText="1"/>
    </xf>
    <xf numFmtId="0" fontId="61" fillId="0" borderId="75" xfId="0" applyFont="1" applyBorder="1" applyAlignment="1">
      <alignment horizontal="left" vertical="center" wrapText="1"/>
    </xf>
    <xf numFmtId="0" fontId="61" fillId="0" borderId="76" xfId="0" applyFont="1" applyBorder="1" applyAlignment="1">
      <alignment horizontal="left" vertical="center" wrapText="1"/>
    </xf>
    <xf numFmtId="0" fontId="61" fillId="0" borderId="77" xfId="0" applyFont="1" applyBorder="1" applyAlignment="1">
      <alignment horizontal="left" vertical="center" wrapText="1"/>
    </xf>
    <xf numFmtId="0" fontId="60" fillId="29" borderId="63" xfId="0" applyFont="1" applyFill="1" applyBorder="1" applyAlignment="1">
      <alignment horizontal="center" vertical="center" wrapText="1"/>
    </xf>
    <xf numFmtId="0" fontId="60" fillId="29" borderId="25" xfId="0" applyFont="1" applyFill="1" applyBorder="1" applyAlignment="1">
      <alignment horizontal="center" vertical="center" wrapText="1"/>
    </xf>
    <xf numFmtId="0" fontId="61" fillId="0" borderId="75" xfId="0" applyFont="1" applyBorder="1" applyAlignment="1">
      <alignment vertical="center" wrapText="1"/>
    </xf>
    <xf numFmtId="0" fontId="61" fillId="0" borderId="76" xfId="0" applyFont="1" applyBorder="1" applyAlignment="1">
      <alignment vertical="center" wrapText="1"/>
    </xf>
    <xf numFmtId="0" fontId="61" fillId="0" borderId="77" xfId="0" applyFont="1" applyBorder="1" applyAlignment="1">
      <alignment vertical="center" wrapText="1"/>
    </xf>
    <xf numFmtId="0" fontId="59" fillId="0" borderId="67" xfId="0" applyFont="1" applyBorder="1" applyAlignment="1">
      <alignment horizontal="center" vertical="center" wrapText="1"/>
    </xf>
    <xf numFmtId="0" fontId="59" fillId="0" borderId="67" xfId="0" applyFont="1" applyBorder="1" applyAlignment="1">
      <alignment vertical="center" wrapText="1"/>
    </xf>
    <xf numFmtId="0" fontId="64" fillId="0" borderId="74" xfId="5" applyFont="1" applyBorder="1" applyAlignment="1">
      <alignment vertical="center" wrapText="1"/>
    </xf>
    <xf numFmtId="0" fontId="64" fillId="0" borderId="69" xfId="5" applyFont="1" applyBorder="1" applyAlignment="1">
      <alignment vertical="center" wrapText="1"/>
    </xf>
    <xf numFmtId="0" fontId="64" fillId="0" borderId="67" xfId="5" applyFont="1" applyBorder="1" applyAlignment="1">
      <alignment vertical="center" wrapText="1"/>
    </xf>
    <xf numFmtId="0" fontId="60" fillId="0" borderId="56" xfId="0" applyFont="1" applyBorder="1" applyAlignment="1">
      <alignment vertical="center" wrapText="1"/>
    </xf>
    <xf numFmtId="0" fontId="61" fillId="0" borderId="71" xfId="0" applyFont="1" applyBorder="1" applyAlignment="1">
      <alignment vertical="center" wrapText="1"/>
    </xf>
    <xf numFmtId="0" fontId="61" fillId="0" borderId="72" xfId="0" applyFont="1" applyBorder="1" applyAlignment="1">
      <alignment vertical="center" wrapText="1"/>
    </xf>
    <xf numFmtId="0" fontId="61" fillId="0" borderId="73" xfId="0" applyFont="1" applyBorder="1" applyAlignment="1">
      <alignment vertical="center" wrapText="1"/>
    </xf>
    <xf numFmtId="0" fontId="6" fillId="2" borderId="27" xfId="3" applyFont="1" applyFill="1" applyBorder="1" applyAlignment="1" applyProtection="1">
      <alignment horizontal="center" vertical="center" wrapText="1"/>
    </xf>
    <xf numFmtId="0" fontId="6" fillId="2" borderId="29" xfId="3" applyFont="1" applyFill="1" applyBorder="1" applyAlignment="1" applyProtection="1">
      <alignment horizontal="center" vertical="center" wrapText="1"/>
    </xf>
    <xf numFmtId="0" fontId="6" fillId="2" borderId="31" xfId="3" applyFont="1" applyFill="1" applyBorder="1" applyAlignment="1" applyProtection="1">
      <alignment horizontal="center" vertical="center" wrapText="1"/>
    </xf>
    <xf numFmtId="0" fontId="6" fillId="9" borderId="37" xfId="3" applyFont="1" applyFill="1" applyBorder="1" applyAlignment="1" applyProtection="1">
      <alignment horizontal="center"/>
    </xf>
    <xf numFmtId="0" fontId="6" fillId="9" borderId="38" xfId="3" applyFont="1" applyFill="1" applyBorder="1" applyAlignment="1" applyProtection="1">
      <alignment horizontal="center"/>
    </xf>
    <xf numFmtId="0" fontId="6" fillId="9" borderId="39" xfId="3" applyFont="1" applyFill="1" applyBorder="1" applyAlignment="1" applyProtection="1">
      <alignment horizontal="center"/>
    </xf>
    <xf numFmtId="0" fontId="20" fillId="0" borderId="12" xfId="0" applyFont="1" applyFill="1" applyBorder="1" applyAlignment="1">
      <alignment horizontal="center" vertical="center"/>
    </xf>
    <xf numFmtId="0" fontId="20" fillId="0" borderId="11" xfId="0" applyFont="1" applyFill="1" applyBorder="1" applyAlignment="1">
      <alignment horizontal="center" vertical="center"/>
    </xf>
    <xf numFmtId="0" fontId="20" fillId="0" borderId="13" xfId="0" applyFont="1" applyFill="1" applyBorder="1" applyAlignment="1">
      <alignment horizontal="center" vertical="center"/>
    </xf>
    <xf numFmtId="0" fontId="17" fillId="21" borderId="36" xfId="0" applyFont="1" applyFill="1" applyBorder="1" applyAlignment="1">
      <alignment horizontal="center" vertical="center" wrapText="1"/>
    </xf>
    <xf numFmtId="0" fontId="17" fillId="21" borderId="51" xfId="0" applyFont="1" applyFill="1" applyBorder="1" applyAlignment="1">
      <alignment horizontal="center" vertical="center" wrapText="1"/>
    </xf>
    <xf numFmtId="0" fontId="17" fillId="21" borderId="15" xfId="0" applyFont="1" applyFill="1" applyBorder="1" applyAlignment="1">
      <alignment horizontal="center" vertical="center" wrapText="1"/>
    </xf>
    <xf numFmtId="0" fontId="17" fillId="21" borderId="28" xfId="0" applyFont="1" applyFill="1" applyBorder="1" applyAlignment="1">
      <alignment horizontal="center" vertical="center" wrapText="1"/>
    </xf>
    <xf numFmtId="0" fontId="17" fillId="21" borderId="35" xfId="0" applyFont="1" applyFill="1" applyBorder="1" applyAlignment="1">
      <alignment horizontal="center" vertical="center" wrapText="1"/>
    </xf>
    <xf numFmtId="0" fontId="17" fillId="21" borderId="45" xfId="0" applyFont="1" applyFill="1" applyBorder="1" applyAlignment="1">
      <alignment horizontal="center" vertical="center" wrapText="1"/>
    </xf>
    <xf numFmtId="0" fontId="17" fillId="21" borderId="8" xfId="0" applyFont="1" applyFill="1" applyBorder="1" applyAlignment="1">
      <alignment horizontal="center" vertical="center" wrapText="1"/>
    </xf>
    <xf numFmtId="0" fontId="17" fillId="21" borderId="6" xfId="0" applyFont="1" applyFill="1" applyBorder="1" applyAlignment="1">
      <alignment horizontal="center" vertical="center" wrapText="1"/>
    </xf>
    <xf numFmtId="0" fontId="17" fillId="21" borderId="5" xfId="0" applyFont="1" applyFill="1" applyBorder="1" applyAlignment="1">
      <alignment horizontal="center" vertical="center" wrapText="1"/>
    </xf>
    <xf numFmtId="0" fontId="17" fillId="21" borderId="54" xfId="0" applyFont="1" applyFill="1" applyBorder="1" applyAlignment="1">
      <alignment horizontal="center" vertical="center" wrapText="1"/>
    </xf>
    <xf numFmtId="0" fontId="17" fillId="21" borderId="55" xfId="0" applyFont="1" applyFill="1" applyBorder="1" applyAlignment="1">
      <alignment horizontal="center" vertical="center" wrapText="1"/>
    </xf>
    <xf numFmtId="0" fontId="17" fillId="21" borderId="63" xfId="0" applyFont="1" applyFill="1" applyBorder="1" applyAlignment="1">
      <alignment horizontal="center" vertical="center" wrapText="1"/>
    </xf>
    <xf numFmtId="0" fontId="17" fillId="21" borderId="25" xfId="0" applyFont="1" applyFill="1" applyBorder="1" applyAlignment="1">
      <alignment horizontal="center" vertical="center" wrapText="1"/>
    </xf>
    <xf numFmtId="0" fontId="17" fillId="21" borderId="39" xfId="0" applyFont="1" applyFill="1" applyBorder="1" applyAlignment="1">
      <alignment horizontal="center" vertical="center" wrapText="1"/>
    </xf>
    <xf numFmtId="0" fontId="18" fillId="8" borderId="49" xfId="0" applyFont="1" applyFill="1" applyBorder="1" applyAlignment="1">
      <alignment horizontal="left" vertical="center" wrapText="1"/>
    </xf>
    <xf numFmtId="0" fontId="18" fillId="8" borderId="47" xfId="0" applyFont="1" applyFill="1" applyBorder="1" applyAlignment="1">
      <alignment horizontal="left" vertical="center" wrapText="1"/>
    </xf>
    <xf numFmtId="0" fontId="18" fillId="8" borderId="9" xfId="0" applyFont="1" applyFill="1" applyBorder="1" applyAlignment="1">
      <alignment horizontal="left" vertical="center" wrapText="1"/>
    </xf>
    <xf numFmtId="0" fontId="8" fillId="0" borderId="47" xfId="0" applyFont="1" applyFill="1" applyBorder="1" applyAlignment="1">
      <alignment horizontal="left" vertical="center" wrapText="1"/>
    </xf>
    <xf numFmtId="0" fontId="8" fillId="0" borderId="9" xfId="0" applyFont="1" applyFill="1" applyBorder="1" applyAlignment="1">
      <alignment horizontal="left" vertical="center" wrapText="1"/>
    </xf>
    <xf numFmtId="4" fontId="8" fillId="20" borderId="49" xfId="0" applyNumberFormat="1" applyFont="1" applyFill="1" applyBorder="1" applyAlignment="1">
      <alignment horizontal="left" vertical="center"/>
    </xf>
    <xf numFmtId="4" fontId="8" fillId="20" borderId="47" xfId="0" applyNumberFormat="1" applyFont="1" applyFill="1" applyBorder="1" applyAlignment="1">
      <alignment horizontal="left" vertical="center"/>
    </xf>
    <xf numFmtId="4" fontId="8" fillId="20" borderId="9" xfId="0" applyNumberFormat="1" applyFont="1" applyFill="1" applyBorder="1" applyAlignment="1">
      <alignment horizontal="left" vertical="center"/>
    </xf>
    <xf numFmtId="0" fontId="17" fillId="6" borderId="49" xfId="0" applyFont="1" applyFill="1" applyBorder="1" applyAlignment="1">
      <alignment horizontal="left" vertical="center" wrapText="1"/>
    </xf>
    <xf numFmtId="0" fontId="17" fillId="6" borderId="47" xfId="0" applyFont="1" applyFill="1" applyBorder="1" applyAlignment="1">
      <alignment horizontal="left" vertical="center" wrapText="1"/>
    </xf>
    <xf numFmtId="0" fontId="17" fillId="6" borderId="9" xfId="0" applyFont="1" applyFill="1" applyBorder="1" applyAlignment="1">
      <alignment horizontal="left" vertical="center" wrapText="1"/>
    </xf>
    <xf numFmtId="0" fontId="7" fillId="0" borderId="47" xfId="0" applyFont="1" applyFill="1" applyBorder="1" applyAlignment="1">
      <alignment horizontal="left" vertical="center" wrapText="1"/>
    </xf>
    <xf numFmtId="0" fontId="7" fillId="0" borderId="9" xfId="0" applyFont="1" applyFill="1" applyBorder="1" applyAlignment="1">
      <alignment horizontal="left" vertical="center" wrapText="1"/>
    </xf>
    <xf numFmtId="0" fontId="10" fillId="0" borderId="47" xfId="0" applyFont="1" applyFill="1" applyBorder="1" applyAlignment="1">
      <alignment horizontal="left" vertical="center" wrapText="1"/>
    </xf>
    <xf numFmtId="0" fontId="10" fillId="0" borderId="9" xfId="0" applyFont="1" applyFill="1" applyBorder="1" applyAlignment="1">
      <alignment horizontal="left" vertical="center" wrapText="1"/>
    </xf>
    <xf numFmtId="0" fontId="8" fillId="0" borderId="49" xfId="0" applyFont="1" applyFill="1" applyBorder="1" applyAlignment="1">
      <alignment horizontal="left" vertical="center" wrapText="1"/>
    </xf>
    <xf numFmtId="0" fontId="8" fillId="18" borderId="49" xfId="3" applyFont="1" applyFill="1" applyBorder="1" applyAlignment="1">
      <alignment horizontal="left" vertical="center" wrapText="1"/>
    </xf>
    <xf numFmtId="0" fontId="8" fillId="18" borderId="47" xfId="3" applyFont="1" applyFill="1" applyBorder="1" applyAlignment="1">
      <alignment horizontal="left" vertical="center" wrapText="1"/>
    </xf>
    <xf numFmtId="0" fontId="8" fillId="18" borderId="9" xfId="3" applyFont="1" applyFill="1" applyBorder="1" applyAlignment="1">
      <alignment horizontal="left" vertical="center" wrapText="1"/>
    </xf>
    <xf numFmtId="0" fontId="16" fillId="0" borderId="47" xfId="0" applyFont="1" applyFill="1" applyBorder="1" applyAlignment="1">
      <alignment horizontal="left" vertical="center" wrapText="1"/>
    </xf>
    <xf numFmtId="0" fontId="16" fillId="0" borderId="9" xfId="0" applyFont="1" applyFill="1" applyBorder="1" applyAlignment="1">
      <alignment horizontal="left" vertical="center" wrapText="1"/>
    </xf>
    <xf numFmtId="0" fontId="19" fillId="0" borderId="47" xfId="0" applyFont="1" applyFill="1" applyBorder="1" applyAlignment="1">
      <alignment horizontal="left" vertical="center" wrapText="1"/>
    </xf>
    <xf numFmtId="0" fontId="19" fillId="0" borderId="9" xfId="0" applyFont="1" applyFill="1" applyBorder="1" applyAlignment="1">
      <alignment horizontal="left" vertical="center" wrapText="1"/>
    </xf>
    <xf numFmtId="0" fontId="8" fillId="16" borderId="49" xfId="3" applyFont="1" applyFill="1" applyBorder="1" applyAlignment="1">
      <alignment horizontal="left" vertical="center" wrapText="1"/>
    </xf>
    <xf numFmtId="0" fontId="8" fillId="16" borderId="47" xfId="3" applyFont="1" applyFill="1" applyBorder="1" applyAlignment="1">
      <alignment horizontal="left" vertical="center" wrapText="1"/>
    </xf>
    <xf numFmtId="0" fontId="8" fillId="16" borderId="9" xfId="3" applyFont="1" applyFill="1" applyBorder="1" applyAlignment="1">
      <alignment horizontal="left" vertical="center" wrapText="1"/>
    </xf>
    <xf numFmtId="164" fontId="8" fillId="3" borderId="48" xfId="1" applyFont="1" applyFill="1" applyBorder="1" applyAlignment="1">
      <alignment horizontal="left" vertical="center" wrapText="1"/>
    </xf>
    <xf numFmtId="164" fontId="8" fillId="3" borderId="46" xfId="1" applyFont="1" applyFill="1" applyBorder="1" applyAlignment="1">
      <alignment horizontal="left" vertical="center" wrapText="1"/>
    </xf>
    <xf numFmtId="0" fontId="19" fillId="0" borderId="49" xfId="0" applyFont="1" applyFill="1" applyBorder="1" applyAlignment="1">
      <alignment horizontal="left" vertical="center" wrapText="1"/>
    </xf>
    <xf numFmtId="0" fontId="17" fillId="21" borderId="37" xfId="0" applyFont="1" applyFill="1" applyBorder="1" applyAlignment="1">
      <alignment horizontal="center" vertical="center" wrapText="1"/>
    </xf>
    <xf numFmtId="0" fontId="17" fillId="21" borderId="65" xfId="0" applyFont="1" applyFill="1" applyBorder="1" applyAlignment="1">
      <alignment horizontal="center" vertical="center" wrapText="1"/>
    </xf>
    <xf numFmtId="0" fontId="17" fillId="21" borderId="52" xfId="0" applyFont="1" applyFill="1" applyBorder="1" applyAlignment="1">
      <alignment horizontal="center" vertical="center" wrapText="1"/>
    </xf>
    <xf numFmtId="0" fontId="17" fillId="21" borderId="56" xfId="0" applyFont="1" applyFill="1" applyBorder="1" applyAlignment="1">
      <alignment horizontal="center" vertical="center" wrapText="1"/>
    </xf>
    <xf numFmtId="0" fontId="17" fillId="21" borderId="4" xfId="0" applyFont="1" applyFill="1" applyBorder="1" applyAlignment="1">
      <alignment horizontal="center" vertical="center" wrapText="1"/>
    </xf>
    <xf numFmtId="0" fontId="17" fillId="21" borderId="57" xfId="0" applyFont="1" applyFill="1" applyBorder="1" applyAlignment="1">
      <alignment horizontal="center" vertical="center" wrapText="1"/>
    </xf>
    <xf numFmtId="0" fontId="17" fillId="21" borderId="38" xfId="0" applyFont="1" applyFill="1" applyBorder="1" applyAlignment="1">
      <alignment horizontal="center" vertical="center" wrapText="1"/>
    </xf>
    <xf numFmtId="0" fontId="47" fillId="6" borderId="8" xfId="10" applyFont="1" applyFill="1" applyBorder="1" applyAlignment="1">
      <alignment horizontal="left" vertical="center" wrapText="1"/>
    </xf>
    <xf numFmtId="0" fontId="47" fillId="6" borderId="5" xfId="10" applyFont="1" applyFill="1" applyBorder="1" applyAlignment="1">
      <alignment horizontal="left" vertical="center" wrapText="1"/>
    </xf>
    <xf numFmtId="0" fontId="48" fillId="0" borderId="85" xfId="10" applyFont="1" applyFill="1" applyBorder="1" applyAlignment="1">
      <alignment horizontal="justify" vertical="center" wrapText="1"/>
    </xf>
    <xf numFmtId="0" fontId="48" fillId="0" borderId="47" xfId="10" applyFont="1" applyFill="1" applyBorder="1" applyAlignment="1">
      <alignment horizontal="justify" vertical="center" wrapText="1"/>
    </xf>
    <xf numFmtId="0" fontId="48" fillId="0" borderId="9" xfId="10" applyFont="1" applyFill="1" applyBorder="1" applyAlignment="1">
      <alignment horizontal="justify" vertical="center" wrapText="1"/>
    </xf>
    <xf numFmtId="0" fontId="48" fillId="8" borderId="7" xfId="10" applyFont="1" applyFill="1" applyBorder="1" applyAlignment="1">
      <alignment horizontal="left" vertical="center" wrapText="1"/>
    </xf>
    <xf numFmtId="0" fontId="48" fillId="8" borderId="3" xfId="10" applyFont="1" applyFill="1" applyBorder="1" applyAlignment="1">
      <alignment horizontal="left" vertical="center" wrapText="1"/>
    </xf>
    <xf numFmtId="0" fontId="46" fillId="0" borderId="47" xfId="10" applyFont="1" applyFill="1" applyBorder="1" applyAlignment="1">
      <alignment horizontal="justify" vertical="center" wrapText="1"/>
    </xf>
    <xf numFmtId="0" fontId="46" fillId="0" borderId="9" xfId="10" applyFont="1" applyFill="1" applyBorder="1" applyAlignment="1">
      <alignment horizontal="justify" vertical="center" wrapText="1"/>
    </xf>
    <xf numFmtId="0" fontId="52" fillId="0" borderId="47" xfId="10" applyFont="1" applyBorder="1" applyAlignment="1">
      <alignment horizontal="left" vertical="center"/>
    </xf>
    <xf numFmtId="0" fontId="52" fillId="0" borderId="9" xfId="10" applyFont="1" applyBorder="1" applyAlignment="1">
      <alignment horizontal="left" vertical="center"/>
    </xf>
    <xf numFmtId="0" fontId="52" fillId="0" borderId="47" xfId="10" applyFont="1" applyBorder="1" applyAlignment="1">
      <alignment horizontal="left" vertical="center" wrapText="1"/>
    </xf>
    <xf numFmtId="0" fontId="52" fillId="0" borderId="9" xfId="10" applyFont="1" applyBorder="1" applyAlignment="1">
      <alignment horizontal="left" vertical="center" wrapText="1"/>
    </xf>
    <xf numFmtId="0" fontId="56" fillId="0" borderId="85" xfId="10" applyFont="1" applyBorder="1" applyAlignment="1">
      <alignment horizontal="left" vertical="center"/>
    </xf>
    <xf numFmtId="0" fontId="56" fillId="0" borderId="47" xfId="10" applyFont="1" applyBorder="1" applyAlignment="1">
      <alignment horizontal="left" vertical="center"/>
    </xf>
    <xf numFmtId="0" fontId="56" fillId="0" borderId="9" xfId="10" applyFont="1" applyBorder="1" applyAlignment="1">
      <alignment horizontal="left" vertical="center"/>
    </xf>
    <xf numFmtId="0" fontId="52" fillId="0" borderId="47" xfId="10" applyFont="1" applyBorder="1" applyAlignment="1">
      <alignment horizontal="justify" vertical="center" wrapText="1"/>
    </xf>
    <xf numFmtId="0" fontId="52" fillId="0" borderId="9" xfId="10" applyFont="1" applyBorder="1" applyAlignment="1">
      <alignment horizontal="justify" vertical="center" wrapText="1"/>
    </xf>
    <xf numFmtId="0" fontId="48" fillId="18" borderId="7" xfId="3" applyFont="1" applyFill="1" applyBorder="1" applyAlignment="1">
      <alignment horizontal="left" vertical="center" wrapText="1"/>
    </xf>
    <xf numFmtId="0" fontId="48" fillId="18" borderId="3" xfId="3" applyFont="1" applyFill="1" applyBorder="1" applyAlignment="1">
      <alignment horizontal="left" vertical="center" wrapText="1"/>
    </xf>
    <xf numFmtId="0" fontId="46" fillId="28" borderId="47" xfId="10" applyFont="1" applyFill="1" applyBorder="1" applyAlignment="1">
      <alignment horizontal="justify" vertical="center" wrapText="1"/>
    </xf>
    <xf numFmtId="0" fontId="46" fillId="28" borderId="9" xfId="10" applyFont="1" applyFill="1" applyBorder="1" applyAlignment="1">
      <alignment horizontal="justify" vertical="center" wrapText="1"/>
    </xf>
    <xf numFmtId="0" fontId="48" fillId="16" borderId="7" xfId="3" applyFont="1" applyFill="1" applyBorder="1" applyAlignment="1">
      <alignment horizontal="left" vertical="center" wrapText="1"/>
    </xf>
    <xf numFmtId="0" fontId="48" fillId="16" borderId="3" xfId="3" applyFont="1" applyFill="1" applyBorder="1" applyAlignment="1">
      <alignment horizontal="left" vertical="center" wrapText="1"/>
    </xf>
    <xf numFmtId="0" fontId="49" fillId="0" borderId="47" xfId="10" applyFont="1" applyFill="1" applyBorder="1" applyAlignment="1">
      <alignment horizontal="justify" vertical="center" wrapText="1"/>
    </xf>
    <xf numFmtId="0" fontId="49" fillId="0" borderId="9" xfId="10" applyFont="1" applyFill="1" applyBorder="1" applyAlignment="1">
      <alignment horizontal="justify" vertical="center" wrapText="1"/>
    </xf>
    <xf numFmtId="43" fontId="48" fillId="3" borderId="33" xfId="11" applyFont="1" applyFill="1" applyBorder="1" applyAlignment="1">
      <alignment horizontal="left" vertical="center" wrapText="1"/>
    </xf>
    <xf numFmtId="43" fontId="48" fillId="3" borderId="50" xfId="11" applyFont="1" applyFill="1" applyBorder="1" applyAlignment="1">
      <alignment horizontal="left" vertical="center" wrapText="1"/>
    </xf>
    <xf numFmtId="0" fontId="49" fillId="0" borderId="85" xfId="10" applyFont="1" applyFill="1" applyBorder="1" applyAlignment="1">
      <alignment horizontal="justify" vertical="center" wrapText="1"/>
    </xf>
    <xf numFmtId="0" fontId="50" fillId="0" borderId="47" xfId="10" applyFont="1" applyFill="1" applyBorder="1" applyAlignment="1">
      <alignment horizontal="justify" vertical="center" wrapText="1"/>
    </xf>
    <xf numFmtId="0" fontId="50" fillId="0" borderId="9" xfId="10" applyFont="1" applyFill="1" applyBorder="1" applyAlignment="1">
      <alignment horizontal="justify" vertical="center" wrapText="1"/>
    </xf>
    <xf numFmtId="0" fontId="45" fillId="0" borderId="12" xfId="10" applyFont="1" applyFill="1" applyBorder="1" applyAlignment="1">
      <alignment horizontal="center" vertical="center"/>
    </xf>
    <xf numFmtId="0" fontId="45" fillId="0" borderId="11" xfId="10" applyFont="1" applyFill="1" applyBorder="1" applyAlignment="1">
      <alignment horizontal="center" vertical="center"/>
    </xf>
    <xf numFmtId="0" fontId="45" fillId="0" borderId="13" xfId="10" applyFont="1" applyFill="1" applyBorder="1" applyAlignment="1">
      <alignment horizontal="center" vertical="center"/>
    </xf>
    <xf numFmtId="0" fontId="47" fillId="21" borderId="45" xfId="10" applyFont="1" applyFill="1" applyBorder="1" applyAlignment="1">
      <alignment horizontal="justify" vertical="center" wrapText="1"/>
    </xf>
    <xf numFmtId="0" fontId="47" fillId="21" borderId="6" xfId="10" applyFont="1" applyFill="1" applyBorder="1" applyAlignment="1">
      <alignment horizontal="justify" vertical="center" wrapText="1"/>
    </xf>
    <xf numFmtId="0" fontId="47" fillId="21" borderId="8" xfId="10" applyFont="1" applyFill="1" applyBorder="1" applyAlignment="1">
      <alignment horizontal="justify" vertical="center" wrapText="1"/>
    </xf>
    <xf numFmtId="0" fontId="47" fillId="21" borderId="5" xfId="10" applyFont="1" applyFill="1" applyBorder="1" applyAlignment="1">
      <alignment horizontal="justify" vertical="center" wrapText="1"/>
    </xf>
    <xf numFmtId="0" fontId="47" fillId="21" borderId="6" xfId="10" applyFont="1" applyFill="1" applyBorder="1" applyAlignment="1">
      <alignment horizontal="center" vertical="center" wrapText="1"/>
    </xf>
    <xf numFmtId="0" fontId="47" fillId="21" borderId="37" xfId="10" applyFont="1" applyFill="1" applyBorder="1" applyAlignment="1">
      <alignment horizontal="center" vertical="center" wrapText="1"/>
    </xf>
    <xf numFmtId="0" fontId="47" fillId="21" borderId="45" xfId="10" applyFont="1" applyFill="1" applyBorder="1" applyAlignment="1">
      <alignment horizontal="center" vertical="center" wrapText="1"/>
    </xf>
    <xf numFmtId="0" fontId="47" fillId="21" borderId="28" xfId="10" applyFont="1" applyFill="1" applyBorder="1" applyAlignment="1">
      <alignment horizontal="center" vertical="center" wrapText="1"/>
    </xf>
    <xf numFmtId="168" fontId="47" fillId="21" borderId="58" xfId="11" applyNumberFormat="1" applyFont="1" applyFill="1" applyBorder="1" applyAlignment="1">
      <alignment horizontal="center" vertical="center" wrapText="1"/>
    </xf>
    <xf numFmtId="168" fontId="47" fillId="21" borderId="53" xfId="11" applyNumberFormat="1" applyFont="1" applyFill="1" applyBorder="1" applyAlignment="1">
      <alignment horizontal="center" vertical="center" wrapText="1"/>
    </xf>
    <xf numFmtId="43" fontId="47" fillId="21" borderId="58" xfId="11" applyFont="1" applyFill="1" applyBorder="1" applyAlignment="1">
      <alignment horizontal="center" vertical="center" wrapText="1"/>
    </xf>
    <xf numFmtId="43" fontId="47" fillId="21" borderId="53" xfId="11" applyFont="1" applyFill="1" applyBorder="1" applyAlignment="1">
      <alignment horizontal="center" vertical="center" wrapText="1"/>
    </xf>
    <xf numFmtId="0" fontId="47" fillId="21" borderId="58" xfId="10" applyFont="1" applyFill="1" applyBorder="1" applyAlignment="1">
      <alignment horizontal="center" vertical="center" wrapText="1"/>
    </xf>
    <xf numFmtId="0" fontId="47" fillId="21" borderId="53" xfId="10" applyFont="1" applyFill="1" applyBorder="1" applyAlignment="1">
      <alignment horizontal="center" vertical="center" wrapText="1"/>
    </xf>
    <xf numFmtId="0" fontId="5" fillId="0" borderId="5" xfId="3" applyFont="1" applyFill="1" applyBorder="1" applyAlignment="1">
      <alignment horizontal="center" vertical="center" wrapText="1"/>
    </xf>
    <xf numFmtId="0" fontId="42" fillId="27" borderId="44" xfId="6" applyFont="1" applyFill="1" applyBorder="1" applyAlignment="1">
      <alignment horizontal="center" vertical="center"/>
    </xf>
    <xf numFmtId="0" fontId="42" fillId="27" borderId="82" xfId="6" applyFont="1" applyFill="1" applyBorder="1" applyAlignment="1">
      <alignment horizontal="center" vertical="center"/>
    </xf>
    <xf numFmtId="0" fontId="42" fillId="27" borderId="50" xfId="6" applyFont="1" applyFill="1" applyBorder="1" applyAlignment="1">
      <alignment horizontal="center" vertical="center"/>
    </xf>
    <xf numFmtId="0" fontId="42" fillId="27" borderId="44" xfId="6" applyFont="1" applyFill="1" applyBorder="1" applyAlignment="1">
      <alignment horizontal="center" vertical="center" wrapText="1"/>
    </xf>
    <xf numFmtId="0" fontId="42" fillId="27" borderId="82" xfId="6" applyFont="1" applyFill="1" applyBorder="1" applyAlignment="1">
      <alignment horizontal="center" vertical="center" wrapText="1"/>
    </xf>
    <xf numFmtId="0" fontId="42" fillId="27" borderId="50" xfId="6" applyFont="1" applyFill="1" applyBorder="1" applyAlignment="1">
      <alignment horizontal="center" vertical="center" wrapText="1"/>
    </xf>
    <xf numFmtId="0" fontId="42" fillId="27" borderId="3" xfId="6" applyFont="1" applyFill="1" applyBorder="1" applyAlignment="1">
      <alignment horizontal="center" vertical="center"/>
    </xf>
    <xf numFmtId="0" fontId="43" fillId="0" borderId="3" xfId="9" applyFont="1" applyFill="1" applyBorder="1" applyAlignment="1">
      <alignment horizontal="center" vertical="center" wrapText="1"/>
    </xf>
    <xf numFmtId="0" fontId="44" fillId="0" borderId="3" xfId="6" applyFont="1" applyBorder="1" applyAlignment="1">
      <alignment horizontal="center" vertical="center" wrapText="1"/>
    </xf>
    <xf numFmtId="0" fontId="44" fillId="0" borderId="44" xfId="6" applyFont="1" applyBorder="1" applyAlignment="1">
      <alignment horizontal="center" vertical="center" wrapText="1"/>
    </xf>
    <xf numFmtId="0" fontId="44" fillId="0" borderId="82" xfId="6" applyFont="1" applyBorder="1" applyAlignment="1">
      <alignment horizontal="center" vertical="center" wrapText="1"/>
    </xf>
    <xf numFmtId="0" fontId="44" fillId="0" borderId="50" xfId="6" applyFont="1" applyBorder="1" applyAlignment="1">
      <alignment horizontal="center" vertical="center" wrapText="1"/>
    </xf>
    <xf numFmtId="0" fontId="5" fillId="0" borderId="3" xfId="3" applyFont="1" applyFill="1" applyBorder="1" applyAlignment="1">
      <alignment horizontal="center" vertical="center" wrapText="1"/>
    </xf>
    <xf numFmtId="10" fontId="34" fillId="22" borderId="3" xfId="3" applyNumberFormat="1" applyFont="1" applyFill="1" applyBorder="1" applyAlignment="1">
      <alignment horizontal="center" vertical="center" wrapText="1"/>
    </xf>
    <xf numFmtId="10" fontId="34" fillId="22" borderId="44" xfId="3" applyNumberFormat="1" applyFont="1" applyFill="1" applyBorder="1" applyAlignment="1">
      <alignment horizontal="center" vertical="center" wrapText="1"/>
    </xf>
    <xf numFmtId="0" fontId="34" fillId="22" borderId="3" xfId="3" applyFont="1" applyFill="1" applyBorder="1" applyAlignment="1">
      <alignment horizontal="center" vertical="center" wrapText="1"/>
    </xf>
    <xf numFmtId="0" fontId="34" fillId="22" borderId="12" xfId="3" applyFont="1" applyFill="1" applyBorder="1" applyAlignment="1">
      <alignment horizontal="center" vertical="center" wrapText="1"/>
    </xf>
    <xf numFmtId="0" fontId="34" fillId="22" borderId="80" xfId="3" applyFont="1" applyFill="1" applyBorder="1" applyAlignment="1">
      <alignment horizontal="center" vertical="center" wrapText="1"/>
    </xf>
    <xf numFmtId="0" fontId="34" fillId="22" borderId="44" xfId="3" applyFont="1" applyFill="1" applyBorder="1" applyAlignment="1">
      <alignment horizontal="center" vertical="center" wrapText="1"/>
    </xf>
    <xf numFmtId="0" fontId="5" fillId="0" borderId="6" xfId="3" applyFont="1" applyFill="1" applyBorder="1" applyAlignment="1">
      <alignment horizontal="center" vertical="center" wrapText="1"/>
    </xf>
    <xf numFmtId="0" fontId="5" fillId="23" borderId="49" xfId="3" applyFont="1" applyFill="1" applyBorder="1" applyAlignment="1">
      <alignment horizontal="center" vertical="center" wrapText="1"/>
    </xf>
    <xf numFmtId="0" fontId="5" fillId="23" borderId="9" xfId="3" applyFont="1" applyFill="1" applyBorder="1" applyAlignment="1">
      <alignment horizontal="center" vertical="center" wrapText="1"/>
    </xf>
    <xf numFmtId="0" fontId="5" fillId="25" borderId="49" xfId="3" applyFont="1" applyFill="1" applyBorder="1" applyAlignment="1">
      <alignment horizontal="center" vertical="center" wrapText="1"/>
    </xf>
    <xf numFmtId="0" fontId="5" fillId="25" borderId="9" xfId="3" applyFont="1" applyFill="1" applyBorder="1" applyAlignment="1">
      <alignment horizontal="center" vertical="center" wrapText="1"/>
    </xf>
    <xf numFmtId="0" fontId="5" fillId="0" borderId="78" xfId="3" applyFont="1" applyFill="1" applyBorder="1" applyAlignment="1">
      <alignment horizontal="center" vertical="center" wrapText="1"/>
    </xf>
    <xf numFmtId="0" fontId="5" fillId="0" borderId="61" xfId="3" applyFont="1" applyFill="1" applyBorder="1" applyAlignment="1">
      <alignment horizontal="center" vertical="center" wrapText="1"/>
    </xf>
    <xf numFmtId="0" fontId="33" fillId="22" borderId="66" xfId="3" applyFont="1" applyFill="1" applyBorder="1" applyAlignment="1">
      <alignment horizontal="left" vertical="center" wrapText="1"/>
    </xf>
    <xf numFmtId="0" fontId="33" fillId="22" borderId="46" xfId="3" applyFont="1" applyFill="1" applyBorder="1" applyAlignment="1">
      <alignment horizontal="left" vertical="center" wrapText="1"/>
    </xf>
    <xf numFmtId="0" fontId="34" fillId="22" borderId="7" xfId="3" applyFont="1" applyFill="1" applyBorder="1" applyAlignment="1">
      <alignment horizontal="center" vertical="center" wrapText="1"/>
    </xf>
    <xf numFmtId="0" fontId="34" fillId="22" borderId="34" xfId="3" applyFont="1" applyFill="1" applyBorder="1" applyAlignment="1">
      <alignment horizontal="center" vertical="center" wrapText="1"/>
    </xf>
    <xf numFmtId="0" fontId="34" fillId="22" borderId="3" xfId="3" applyFont="1" applyFill="1" applyBorder="1" applyAlignment="1">
      <alignment horizontal="center" vertical="center"/>
    </xf>
    <xf numFmtId="0" fontId="34" fillId="22" borderId="49" xfId="3" applyFont="1" applyFill="1" applyBorder="1" applyAlignment="1">
      <alignment horizontal="center" vertical="center" wrapText="1"/>
    </xf>
    <xf numFmtId="0" fontId="5" fillId="23" borderId="37" xfId="3" applyFont="1" applyFill="1" applyBorder="1" applyAlignment="1">
      <alignment horizontal="center" vertical="center" wrapText="1"/>
    </xf>
    <xf numFmtId="0" fontId="5" fillId="23" borderId="65" xfId="3" applyFont="1" applyFill="1" applyBorder="1" applyAlignment="1">
      <alignment horizontal="center" vertical="center" wrapText="1"/>
    </xf>
    <xf numFmtId="0" fontId="5" fillId="23" borderId="3" xfId="3" applyFont="1" applyFill="1" applyBorder="1" applyAlignment="1">
      <alignment horizontal="center" vertical="center" wrapText="1"/>
    </xf>
    <xf numFmtId="0" fontId="34" fillId="22" borderId="13" xfId="3" applyFont="1" applyFill="1" applyBorder="1" applyAlignment="1">
      <alignment horizontal="center" vertical="center" wrapText="1"/>
    </xf>
    <xf numFmtId="0" fontId="34" fillId="22" borderId="81" xfId="3" applyFont="1" applyFill="1" applyBorder="1" applyAlignment="1">
      <alignment horizontal="center" vertical="center" wrapText="1"/>
    </xf>
    <xf numFmtId="0" fontId="34" fillId="22" borderId="79" xfId="3" applyFont="1" applyFill="1" applyBorder="1" applyAlignment="1">
      <alignment horizontal="center" vertical="center" wrapText="1"/>
    </xf>
    <xf numFmtId="0" fontId="34" fillId="22" borderId="53" xfId="3" applyFont="1" applyFill="1" applyBorder="1" applyAlignment="1">
      <alignment horizontal="center" vertical="center" wrapText="1"/>
    </xf>
    <xf numFmtId="0" fontId="34" fillId="22" borderId="9" xfId="3" applyFont="1" applyFill="1" applyBorder="1" applyAlignment="1">
      <alignment horizontal="center" vertical="center" wrapText="1"/>
    </xf>
    <xf numFmtId="0" fontId="5" fillId="23" borderId="6" xfId="3" applyFont="1" applyFill="1" applyBorder="1" applyAlignment="1">
      <alignment horizontal="center" vertical="center" wrapText="1"/>
    </xf>
    <xf numFmtId="0" fontId="34" fillId="22" borderId="31" xfId="3" applyFont="1" applyFill="1" applyBorder="1" applyAlignment="1">
      <alignment horizontal="center" vertical="center" wrapText="1"/>
    </xf>
    <xf numFmtId="0" fontId="34" fillId="22" borderId="49" xfId="3" applyFont="1" applyFill="1" applyBorder="1" applyAlignment="1">
      <alignment horizontal="center" vertical="center"/>
    </xf>
    <xf numFmtId="0" fontId="34" fillId="22" borderId="47" xfId="3" applyFont="1" applyFill="1" applyBorder="1" applyAlignment="1">
      <alignment horizontal="center" vertical="center"/>
    </xf>
    <xf numFmtId="0" fontId="34" fillId="22" borderId="9" xfId="3" applyFont="1" applyFill="1" applyBorder="1" applyAlignment="1">
      <alignment horizontal="center" vertical="center"/>
    </xf>
    <xf numFmtId="10" fontId="34" fillId="22" borderId="53" xfId="3" applyNumberFormat="1" applyFont="1" applyFill="1" applyBorder="1" applyAlignment="1">
      <alignment horizontal="center" vertical="center" wrapText="1"/>
    </xf>
    <xf numFmtId="0" fontId="5" fillId="24" borderId="49" xfId="3" applyFont="1" applyFill="1" applyBorder="1" applyAlignment="1">
      <alignment horizontal="center" vertical="center" wrapText="1"/>
    </xf>
    <xf numFmtId="0" fontId="5" fillId="24" borderId="9" xfId="3" applyFont="1" applyFill="1" applyBorder="1" applyAlignment="1">
      <alignment horizontal="center" vertical="center" wrapText="1"/>
    </xf>
    <xf numFmtId="0" fontId="33" fillId="22" borderId="3" xfId="3" applyFont="1" applyFill="1" applyBorder="1" applyAlignment="1">
      <alignment horizontal="left" vertical="center" wrapText="1"/>
    </xf>
    <xf numFmtId="0" fontId="32" fillId="0" borderId="80" xfId="3" applyFont="1" applyFill="1" applyBorder="1" applyAlignment="1">
      <alignment horizontal="left" vertical="center" wrapText="1"/>
    </xf>
    <xf numFmtId="0" fontId="32" fillId="0" borderId="0" xfId="3" applyFont="1" applyFill="1" applyBorder="1" applyAlignment="1">
      <alignment horizontal="left" vertical="center" wrapText="1"/>
    </xf>
    <xf numFmtId="0" fontId="17" fillId="21" borderId="7" xfId="0" applyFont="1" applyFill="1" applyBorder="1" applyAlignment="1">
      <alignment horizontal="center" vertical="center" wrapText="1"/>
    </xf>
    <xf numFmtId="0" fontId="8" fillId="0" borderId="0" xfId="3" applyFont="1" applyBorder="1" applyAlignment="1">
      <alignment horizontal="center"/>
    </xf>
    <xf numFmtId="0" fontId="8" fillId="0" borderId="0" xfId="3" applyFont="1" applyAlignment="1">
      <alignment horizontal="center" wrapText="1"/>
    </xf>
    <xf numFmtId="0" fontId="7" fillId="0" borderId="75" xfId="0" applyFont="1" applyBorder="1" applyAlignment="1">
      <alignment vertical="center" wrapText="1"/>
    </xf>
  </cellXfs>
  <cellStyles count="14">
    <cellStyle name="Comma" xfId="1" builtinId="3"/>
    <cellStyle name="Comma 2" xfId="7" xr:uid="{76BD06E6-7602-46DB-AE26-76B1E3C968E3}"/>
    <cellStyle name="Comma 3" xfId="11" xr:uid="{8FAEFD93-EB17-48B4-B1CB-F5DCAD583A07}"/>
    <cellStyle name="Currency 2" xfId="13" xr:uid="{AA544F48-2140-4E15-BEBD-F8228699A4B0}"/>
    <cellStyle name="Hyperlink" xfId="5" builtinId="8"/>
    <cellStyle name="Normal" xfId="0" builtinId="0"/>
    <cellStyle name="Normal 2" xfId="3" xr:uid="{70B70D2C-DDD3-4611-940F-D10A4FFD7427}"/>
    <cellStyle name="Normal 3" xfId="6" xr:uid="{7AF14C15-2A0C-48BA-AD6B-2E3C82C2465D}"/>
    <cellStyle name="Normal 3 2" xfId="9" xr:uid="{7DBE30D7-9BDB-4E8A-A51A-EDE10DBFFE82}"/>
    <cellStyle name="Normal 4" xfId="10" xr:uid="{AEFCBF23-6041-41B6-8597-A4F7D1E852B2}"/>
    <cellStyle name="Percent" xfId="2" builtinId="5"/>
    <cellStyle name="Percent 2" xfId="4" xr:uid="{83D7A5C0-E367-4807-8BDB-045A54CB5832}"/>
    <cellStyle name="Percent 3" xfId="8" xr:uid="{9DC63FF3-A513-4897-9D63-61C17BE6849B}"/>
    <cellStyle name="Percent 4" xfId="12" xr:uid="{9CFC066A-08A6-41B4-8434-15264A778D5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5" Type="http://schemas.openxmlformats.org/officeDocument/2006/relationships/customXml" Target="../customXml/item7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6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23" Type="http://schemas.openxmlformats.org/officeDocument/2006/relationships/customXml" Target="../customXml/item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customXml" Target="../customXml/item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Curva S - BID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'Curva S'!$B$6:$F$6</c:f>
              <c:strCache>
                <c:ptCount val="5"/>
                <c:pt idx="0">
                  <c:v>Ano 1</c:v>
                </c:pt>
                <c:pt idx="1">
                  <c:v>Ano 2</c:v>
                </c:pt>
                <c:pt idx="2">
                  <c:v>Ano 3</c:v>
                </c:pt>
                <c:pt idx="3">
                  <c:v>Ano 4</c:v>
                </c:pt>
                <c:pt idx="4">
                  <c:v>Ano 5</c:v>
                </c:pt>
              </c:strCache>
            </c:strRef>
          </c:cat>
          <c:val>
            <c:numRef>
              <c:f>'Curva S'!$B$8:$F$8</c:f>
              <c:numCache>
                <c:formatCode>_(* #,##0.00_);_(* \(#,##0.00\);_(* "-"??_);_(@_)</c:formatCode>
                <c:ptCount val="5"/>
                <c:pt idx="0">
                  <c:v>5000899.01</c:v>
                </c:pt>
                <c:pt idx="1">
                  <c:v>17105617.68</c:v>
                </c:pt>
                <c:pt idx="2">
                  <c:v>24685165.449999999</c:v>
                </c:pt>
                <c:pt idx="3">
                  <c:v>36678030.049999997</c:v>
                </c:pt>
                <c:pt idx="4">
                  <c:v>44935000.002053164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2F-44D6-B66D-631F703DCF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5771336"/>
        <c:axId val="483419728"/>
      </c:lineChart>
      <c:catAx>
        <c:axId val="505771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3419728"/>
        <c:crosses val="autoZero"/>
        <c:auto val="1"/>
        <c:lblAlgn val="ctr"/>
        <c:lblOffset val="100"/>
        <c:noMultiLvlLbl val="0"/>
      </c:catAx>
      <c:valAx>
        <c:axId val="483419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5771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Curva S - Total dos Projeto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'Curva S'!$B$16:$F$16</c:f>
              <c:strCache>
                <c:ptCount val="5"/>
                <c:pt idx="0">
                  <c:v>Ano 1</c:v>
                </c:pt>
                <c:pt idx="1">
                  <c:v>Ano 2</c:v>
                </c:pt>
                <c:pt idx="2">
                  <c:v>Ano 3</c:v>
                </c:pt>
                <c:pt idx="3">
                  <c:v>Ano 4</c:v>
                </c:pt>
                <c:pt idx="4">
                  <c:v>Ano 5</c:v>
                </c:pt>
              </c:strCache>
            </c:strRef>
          </c:cat>
          <c:val>
            <c:numRef>
              <c:f>'Curva S'!$B$18:$F$18</c:f>
              <c:numCache>
                <c:formatCode>_(* #,##0.00_);_(* \(#,##0.00\);_(* "-"??_);_(@_)</c:formatCode>
                <c:ptCount val="5"/>
                <c:pt idx="0">
                  <c:v>5441982.3605000004</c:v>
                </c:pt>
                <c:pt idx="1">
                  <c:v>18882300.9355</c:v>
                </c:pt>
                <c:pt idx="2">
                  <c:v>27876556.960000001</c:v>
                </c:pt>
                <c:pt idx="3">
                  <c:v>40879379.960000001</c:v>
                </c:pt>
                <c:pt idx="4">
                  <c:v>50000000.00373441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26-46B9-9888-7743D41AC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7977936"/>
        <c:axId val="507978264"/>
      </c:lineChart>
      <c:catAx>
        <c:axId val="507977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7978264"/>
        <c:crosses val="autoZero"/>
        <c:auto val="1"/>
        <c:lblAlgn val="ctr"/>
        <c:lblOffset val="100"/>
        <c:noMultiLvlLbl val="0"/>
      </c:catAx>
      <c:valAx>
        <c:axId val="507978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7977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772885</xdr:colOff>
      <xdr:row>3</xdr:row>
      <xdr:rowOff>157843</xdr:rowOff>
    </xdr:from>
    <xdr:to>
      <xdr:col>10</xdr:col>
      <xdr:colOff>522513</xdr:colOff>
      <xdr:row>20</xdr:row>
      <xdr:rowOff>48986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47DC8BA-B674-41DA-B324-C35FCE1B233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740228</xdr:colOff>
      <xdr:row>3</xdr:row>
      <xdr:rowOff>146957</xdr:rowOff>
    </xdr:from>
    <xdr:to>
      <xdr:col>15</xdr:col>
      <xdr:colOff>457200</xdr:colOff>
      <xdr:row>20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61F95B4-024F-496D-9AF1-EE5D94A7056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dbg-my.sharepoint.com/Users/vmoura/AppData/Local/Microsoft/Windows/Temporary%20Internet%20Files/Content.Outlook/98W17Z6P/PROFISCO%20II%20PI%20PAI%20POA_Vers&#227;o%20de%2001%20SET%2020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dbg-my.sharepoint.com/personal/vmoura_iadb_org/Documents/FMM/BR-L1498%20-%20PI/PEP%20-%20POA/BR-L1498%20-%20POA%20incial.%2026.09.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Capa"/>
      <sheetName val="2_Índice"/>
      <sheetName val="3_Instruções"/>
      <sheetName val="4_Comp e Produtos"/>
      <sheetName val="5_Gestão Projeto"/>
      <sheetName val="6_Comp 1 GF"/>
      <sheetName val="7_Comp 2 AT"/>
      <sheetName val="10_Subcomp "/>
      <sheetName val="11_Subcomp "/>
      <sheetName val="12_Subcomp "/>
      <sheetName val="14_Subcomp "/>
      <sheetName val="15_Subcomp "/>
      <sheetName val="8_Comp 3 AF"/>
      <sheetName val="9_Consolidação Tipo Recurso"/>
      <sheetName val="10_Cronograma Financeiro"/>
      <sheetName val="11_Distribuição por Fonte"/>
      <sheetName val="12_Programação Desembolso"/>
      <sheetName val="12_Orçamento Global"/>
      <sheetName val="PEP Em reais"/>
      <sheetName val="PEP em US$"/>
      <sheetName val="Orçamento Global"/>
      <sheetName val="25 MR Marco Resultados beta"/>
      <sheetName val="25 B MR Marco Resultad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4">
          <cell r="B4">
            <v>49998846.450000003</v>
          </cell>
        </row>
      </sheetData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anço físico"/>
      <sheetName val="Orçamento delhado"/>
      <sheetName val="Orçamento delhado BRL"/>
      <sheetName val="PEP Av. Fin."/>
      <sheetName val="Curva S"/>
      <sheetName val="POA Ano 2"/>
      <sheetName val="POA Ano 3"/>
      <sheetName val="POA Ano 4"/>
      <sheetName val="POA Ano 5"/>
      <sheetName val="POA Ano 1"/>
      <sheetName val="Orçamento Global (POD)"/>
      <sheetName val="Plano de Aquisções 18 meses"/>
      <sheetName val="POA Ano 1 (2)"/>
    </sheetNames>
    <sheetDataSet>
      <sheetData sheetId="0"/>
      <sheetData sheetId="1"/>
      <sheetData sheetId="2"/>
      <sheetData sheetId="3"/>
      <sheetData sheetId="4">
        <row r="7">
          <cell r="B7">
            <v>5015482.5100000007</v>
          </cell>
          <cell r="C7">
            <v>12128052.270000001</v>
          </cell>
          <cell r="D7">
            <v>7567880.9700000007</v>
          </cell>
          <cell r="E7">
            <v>11981197.800000001</v>
          </cell>
          <cell r="F7">
            <v>8242386.4520531688</v>
          </cell>
        </row>
        <row r="13">
          <cell r="B13">
            <v>441083.3505</v>
          </cell>
          <cell r="C13">
            <v>1335599.905</v>
          </cell>
          <cell r="D13">
            <v>1414708.2545</v>
          </cell>
          <cell r="E13">
            <v>1009958.4</v>
          </cell>
          <cell r="F13">
            <v>863650.09168123698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674701-F877-4AC4-B366-6BF596CA4E65}">
  <dimension ref="A1:L72"/>
  <sheetViews>
    <sheetView topLeftCell="A46" zoomScaleNormal="100" workbookViewId="0">
      <selection activeCell="A55" sqref="A55"/>
    </sheetView>
  </sheetViews>
  <sheetFormatPr defaultRowHeight="13.2" x14ac:dyDescent="0.25"/>
  <cols>
    <col min="1" max="1" width="49" style="706" customWidth="1"/>
    <col min="2" max="2" width="16.5546875" style="706" bestFit="1" customWidth="1"/>
    <col min="3" max="9" width="8.88671875" style="706"/>
    <col min="10" max="10" width="9.77734375" style="706" bestFit="1" customWidth="1"/>
    <col min="11" max="11" width="54.77734375" style="706" bestFit="1" customWidth="1"/>
    <col min="12" max="12" width="28.5546875" style="706" customWidth="1"/>
    <col min="13" max="16384" width="8.88671875" style="706"/>
  </cols>
  <sheetData>
    <row r="1" spans="1:12" ht="14.4" thickBot="1" x14ac:dyDescent="0.3">
      <c r="A1" s="705" t="s">
        <v>452</v>
      </c>
    </row>
    <row r="2" spans="1:12" ht="30" customHeight="1" x14ac:dyDescent="0.25">
      <c r="A2" s="743" t="s">
        <v>213</v>
      </c>
      <c r="B2" s="743" t="s">
        <v>453</v>
      </c>
      <c r="C2" s="743" t="s">
        <v>454</v>
      </c>
      <c r="D2" s="743" t="s">
        <v>455</v>
      </c>
      <c r="E2" s="743" t="s">
        <v>456</v>
      </c>
      <c r="F2" s="743" t="s">
        <v>49</v>
      </c>
      <c r="G2" s="743" t="s">
        <v>50</v>
      </c>
      <c r="H2" s="743" t="s">
        <v>51</v>
      </c>
      <c r="I2" s="743" t="s">
        <v>52</v>
      </c>
      <c r="J2" s="743" t="s">
        <v>214</v>
      </c>
      <c r="K2" s="743" t="s">
        <v>457</v>
      </c>
      <c r="L2" s="743" t="s">
        <v>458</v>
      </c>
    </row>
    <row r="3" spans="1:12" ht="30" customHeight="1" thickBot="1" x14ac:dyDescent="0.3">
      <c r="A3" s="744"/>
      <c r="B3" s="744"/>
      <c r="C3" s="744"/>
      <c r="D3" s="744"/>
      <c r="E3" s="744"/>
      <c r="F3" s="744"/>
      <c r="G3" s="744"/>
      <c r="H3" s="744"/>
      <c r="I3" s="744"/>
      <c r="J3" s="744"/>
      <c r="K3" s="744"/>
      <c r="L3" s="744"/>
    </row>
    <row r="4" spans="1:12" ht="30" customHeight="1" thickBot="1" x14ac:dyDescent="0.3">
      <c r="A4" s="754" t="s">
        <v>615</v>
      </c>
      <c r="B4" s="755"/>
      <c r="C4" s="755"/>
      <c r="D4" s="755"/>
      <c r="E4" s="755"/>
      <c r="F4" s="755"/>
      <c r="G4" s="755"/>
      <c r="H4" s="755"/>
      <c r="I4" s="755"/>
      <c r="J4" s="755"/>
      <c r="K4" s="755"/>
      <c r="L4" s="756"/>
    </row>
    <row r="5" spans="1:12" ht="105.6" x14ac:dyDescent="0.25">
      <c r="A5" s="734" t="s">
        <v>459</v>
      </c>
      <c r="B5" s="728" t="s">
        <v>9</v>
      </c>
      <c r="C5" s="728">
        <v>10</v>
      </c>
      <c r="D5" s="728">
        <v>2016</v>
      </c>
      <c r="E5" s="728">
        <v>10</v>
      </c>
      <c r="F5" s="728">
        <v>10</v>
      </c>
      <c r="G5" s="728">
        <v>10.199999999999999</v>
      </c>
      <c r="H5" s="728">
        <v>10.5</v>
      </c>
      <c r="I5" s="728">
        <v>10.8</v>
      </c>
      <c r="J5" s="728">
        <v>11</v>
      </c>
      <c r="K5" s="734" t="s">
        <v>460</v>
      </c>
      <c r="L5" s="707" t="s">
        <v>461</v>
      </c>
    </row>
    <row r="6" spans="1:12" x14ac:dyDescent="0.25">
      <c r="A6" s="735"/>
      <c r="B6" s="729"/>
      <c r="C6" s="729"/>
      <c r="D6" s="729"/>
      <c r="E6" s="729"/>
      <c r="F6" s="729"/>
      <c r="G6" s="729"/>
      <c r="H6" s="729"/>
      <c r="I6" s="729"/>
      <c r="J6" s="729"/>
      <c r="K6" s="735"/>
      <c r="L6" s="708" t="s">
        <v>462</v>
      </c>
    </row>
    <row r="7" spans="1:12" ht="39.6" x14ac:dyDescent="0.25">
      <c r="A7" s="735"/>
      <c r="B7" s="729"/>
      <c r="C7" s="729"/>
      <c r="D7" s="729"/>
      <c r="E7" s="729"/>
      <c r="F7" s="729"/>
      <c r="G7" s="729"/>
      <c r="H7" s="729"/>
      <c r="I7" s="729"/>
      <c r="J7" s="729"/>
      <c r="K7" s="735"/>
      <c r="L7" s="707" t="s">
        <v>463</v>
      </c>
    </row>
    <row r="8" spans="1:12" x14ac:dyDescent="0.25">
      <c r="A8" s="735"/>
      <c r="B8" s="729"/>
      <c r="C8" s="729"/>
      <c r="D8" s="729"/>
      <c r="E8" s="729"/>
      <c r="F8" s="729"/>
      <c r="G8" s="729"/>
      <c r="H8" s="729"/>
      <c r="I8" s="729"/>
      <c r="J8" s="729"/>
      <c r="K8" s="735"/>
      <c r="L8" s="708" t="s">
        <v>464</v>
      </c>
    </row>
    <row r="9" spans="1:12" ht="26.4" x14ac:dyDescent="0.25">
      <c r="A9" s="735"/>
      <c r="B9" s="729"/>
      <c r="C9" s="729"/>
      <c r="D9" s="729"/>
      <c r="E9" s="729"/>
      <c r="F9" s="729"/>
      <c r="G9" s="729"/>
      <c r="H9" s="729"/>
      <c r="I9" s="729"/>
      <c r="J9" s="729"/>
      <c r="K9" s="735"/>
      <c r="L9" s="707" t="s">
        <v>465</v>
      </c>
    </row>
    <row r="10" spans="1:12" ht="13.8" thickBot="1" x14ac:dyDescent="0.3">
      <c r="A10" s="736"/>
      <c r="B10" s="730"/>
      <c r="C10" s="730"/>
      <c r="D10" s="730"/>
      <c r="E10" s="730"/>
      <c r="F10" s="730"/>
      <c r="G10" s="730"/>
      <c r="H10" s="730"/>
      <c r="I10" s="730"/>
      <c r="J10" s="730"/>
      <c r="K10" s="736"/>
      <c r="L10" s="709" t="s">
        <v>466</v>
      </c>
    </row>
    <row r="11" spans="1:12" s="713" customFormat="1" ht="24.6" customHeight="1" thickBot="1" x14ac:dyDescent="0.3">
      <c r="A11" s="710" t="s">
        <v>616</v>
      </c>
      <c r="B11" s="711"/>
      <c r="C11" s="711"/>
      <c r="D11" s="711"/>
      <c r="E11" s="711"/>
      <c r="F11" s="711"/>
      <c r="G11" s="711"/>
      <c r="H11" s="711"/>
      <c r="I11" s="711"/>
      <c r="J11" s="711"/>
      <c r="K11" s="712"/>
      <c r="L11" s="712"/>
    </row>
    <row r="12" spans="1:12" x14ac:dyDescent="0.25">
      <c r="A12" s="734" t="s">
        <v>607</v>
      </c>
      <c r="B12" s="728" t="s">
        <v>9</v>
      </c>
      <c r="C12" s="728">
        <v>45</v>
      </c>
      <c r="D12" s="728">
        <v>2016</v>
      </c>
      <c r="E12" s="728">
        <v>59</v>
      </c>
      <c r="F12" s="728">
        <v>62</v>
      </c>
      <c r="G12" s="728">
        <v>53</v>
      </c>
      <c r="H12" s="728">
        <v>39</v>
      </c>
      <c r="I12" s="728">
        <v>38</v>
      </c>
      <c r="J12" s="728">
        <v>38</v>
      </c>
      <c r="K12" s="731" t="s">
        <v>608</v>
      </c>
      <c r="L12" s="714" t="s">
        <v>462</v>
      </c>
    </row>
    <row r="13" spans="1:12" ht="39.6" x14ac:dyDescent="0.25">
      <c r="A13" s="735"/>
      <c r="B13" s="729"/>
      <c r="C13" s="729"/>
      <c r="D13" s="729"/>
      <c r="E13" s="729"/>
      <c r="F13" s="729"/>
      <c r="G13" s="729"/>
      <c r="H13" s="729"/>
      <c r="I13" s="729"/>
      <c r="J13" s="729"/>
      <c r="K13" s="732"/>
      <c r="L13" s="707" t="s">
        <v>609</v>
      </c>
    </row>
    <row r="14" spans="1:12" x14ac:dyDescent="0.25">
      <c r="A14" s="735"/>
      <c r="B14" s="729"/>
      <c r="C14" s="729"/>
      <c r="D14" s="729"/>
      <c r="E14" s="729"/>
      <c r="F14" s="729"/>
      <c r="G14" s="729"/>
      <c r="H14" s="729"/>
      <c r="I14" s="729"/>
      <c r="J14" s="729"/>
      <c r="K14" s="732"/>
      <c r="L14" s="708" t="s">
        <v>610</v>
      </c>
    </row>
    <row r="15" spans="1:12" ht="13.2" customHeight="1" x14ac:dyDescent="0.25">
      <c r="A15" s="735"/>
      <c r="B15" s="729"/>
      <c r="C15" s="729"/>
      <c r="D15" s="729"/>
      <c r="E15" s="729"/>
      <c r="F15" s="729"/>
      <c r="G15" s="729"/>
      <c r="H15" s="729"/>
      <c r="I15" s="729"/>
      <c r="J15" s="729"/>
      <c r="K15" s="732"/>
      <c r="L15" s="707" t="s">
        <v>611</v>
      </c>
    </row>
    <row r="16" spans="1:12" ht="27" thickBot="1" x14ac:dyDescent="0.3">
      <c r="A16" s="736"/>
      <c r="B16" s="730"/>
      <c r="C16" s="730"/>
      <c r="D16" s="730"/>
      <c r="E16" s="730"/>
      <c r="F16" s="730"/>
      <c r="G16" s="730"/>
      <c r="H16" s="730"/>
      <c r="I16" s="730"/>
      <c r="J16" s="730"/>
      <c r="K16" s="733"/>
      <c r="L16" s="709" t="s">
        <v>612</v>
      </c>
    </row>
    <row r="17" spans="1:12" ht="13.8" thickBot="1" x14ac:dyDescent="0.3">
      <c r="A17" s="712"/>
      <c r="B17" s="711"/>
      <c r="C17" s="711"/>
      <c r="D17" s="711"/>
      <c r="E17" s="711"/>
      <c r="F17" s="711"/>
      <c r="G17" s="711"/>
      <c r="H17" s="711"/>
      <c r="I17" s="711"/>
      <c r="J17" s="711"/>
      <c r="K17" s="712"/>
      <c r="L17" s="712"/>
    </row>
    <row r="18" spans="1:12" x14ac:dyDescent="0.25">
      <c r="A18" s="753"/>
      <c r="B18" s="753"/>
      <c r="C18" s="753"/>
      <c r="D18" s="753"/>
      <c r="E18" s="753"/>
      <c r="F18" s="753"/>
      <c r="G18" s="753"/>
      <c r="H18" s="753"/>
      <c r="I18" s="753"/>
      <c r="J18" s="753"/>
      <c r="K18" s="753"/>
      <c r="L18" s="753"/>
    </row>
    <row r="19" spans="1:12" ht="13.8" thickBot="1" x14ac:dyDescent="0.3">
      <c r="A19" s="715" t="s">
        <v>467</v>
      </c>
      <c r="B19" s="716"/>
      <c r="C19" s="716"/>
      <c r="D19" s="716"/>
      <c r="E19" s="716"/>
      <c r="F19" s="716"/>
      <c r="G19" s="716"/>
      <c r="H19" s="716"/>
      <c r="I19" s="716"/>
      <c r="J19" s="716"/>
      <c r="K19" s="716"/>
      <c r="L19" s="716"/>
    </row>
    <row r="20" spans="1:12" ht="30" customHeight="1" x14ac:dyDescent="0.25">
      <c r="A20" s="743" t="s">
        <v>213</v>
      </c>
      <c r="B20" s="743" t="s">
        <v>453</v>
      </c>
      <c r="C20" s="743" t="s">
        <v>454</v>
      </c>
      <c r="D20" s="743" t="s">
        <v>455</v>
      </c>
      <c r="E20" s="743" t="s">
        <v>456</v>
      </c>
      <c r="F20" s="743" t="s">
        <v>49</v>
      </c>
      <c r="G20" s="743" t="s">
        <v>50</v>
      </c>
      <c r="H20" s="743" t="s">
        <v>51</v>
      </c>
      <c r="I20" s="743" t="s">
        <v>52</v>
      </c>
      <c r="J20" s="743" t="s">
        <v>214</v>
      </c>
      <c r="K20" s="743" t="s">
        <v>457</v>
      </c>
      <c r="L20" s="743" t="s">
        <v>458</v>
      </c>
    </row>
    <row r="21" spans="1:12" ht="30" customHeight="1" thickBot="1" x14ac:dyDescent="0.3">
      <c r="A21" s="744"/>
      <c r="B21" s="744"/>
      <c r="C21" s="744"/>
      <c r="D21" s="744"/>
      <c r="E21" s="744"/>
      <c r="F21" s="744"/>
      <c r="G21" s="744"/>
      <c r="H21" s="744"/>
      <c r="I21" s="744"/>
      <c r="J21" s="744"/>
      <c r="K21" s="744"/>
      <c r="L21" s="744"/>
    </row>
    <row r="22" spans="1:12" ht="30" customHeight="1" thickBot="1" x14ac:dyDescent="0.3">
      <c r="A22" s="745" t="s">
        <v>617</v>
      </c>
      <c r="B22" s="746"/>
      <c r="C22" s="746"/>
      <c r="D22" s="746"/>
      <c r="E22" s="746"/>
      <c r="F22" s="746"/>
      <c r="G22" s="746"/>
      <c r="H22" s="746"/>
      <c r="I22" s="746"/>
      <c r="J22" s="746"/>
      <c r="K22" s="746"/>
      <c r="L22" s="747"/>
    </row>
    <row r="23" spans="1:12" ht="66" x14ac:dyDescent="0.25">
      <c r="A23" s="728" t="s">
        <v>468</v>
      </c>
      <c r="B23" s="728" t="s">
        <v>9</v>
      </c>
      <c r="C23" s="728">
        <v>62</v>
      </c>
      <c r="D23" s="728">
        <v>2016</v>
      </c>
      <c r="E23" s="728">
        <v>62</v>
      </c>
      <c r="F23" s="728">
        <v>70</v>
      </c>
      <c r="G23" s="728">
        <v>75</v>
      </c>
      <c r="H23" s="728">
        <v>80</v>
      </c>
      <c r="I23" s="728">
        <v>90</v>
      </c>
      <c r="J23" s="728">
        <v>90</v>
      </c>
      <c r="K23" s="734" t="s">
        <v>469</v>
      </c>
      <c r="L23" s="707" t="s">
        <v>470</v>
      </c>
    </row>
    <row r="24" spans="1:12" x14ac:dyDescent="0.25">
      <c r="A24" s="729"/>
      <c r="B24" s="729"/>
      <c r="C24" s="729"/>
      <c r="D24" s="729"/>
      <c r="E24" s="729"/>
      <c r="F24" s="729"/>
      <c r="G24" s="729"/>
      <c r="H24" s="729"/>
      <c r="I24" s="729"/>
      <c r="J24" s="729"/>
      <c r="K24" s="735"/>
      <c r="L24" s="708" t="s">
        <v>462</v>
      </c>
    </row>
    <row r="25" spans="1:12" ht="26.4" x14ac:dyDescent="0.25">
      <c r="A25" s="729"/>
      <c r="B25" s="729"/>
      <c r="C25" s="729"/>
      <c r="D25" s="729"/>
      <c r="E25" s="729"/>
      <c r="F25" s="729"/>
      <c r="G25" s="729"/>
      <c r="H25" s="729"/>
      <c r="I25" s="729"/>
      <c r="J25" s="729"/>
      <c r="K25" s="735"/>
      <c r="L25" s="707" t="s">
        <v>468</v>
      </c>
    </row>
    <row r="26" spans="1:12" x14ac:dyDescent="0.25">
      <c r="A26" s="729"/>
      <c r="B26" s="729"/>
      <c r="C26" s="729"/>
      <c r="D26" s="729"/>
      <c r="E26" s="729"/>
      <c r="F26" s="729"/>
      <c r="G26" s="729"/>
      <c r="H26" s="729"/>
      <c r="I26" s="729"/>
      <c r="J26" s="729"/>
      <c r="K26" s="735"/>
      <c r="L26" s="708" t="s">
        <v>471</v>
      </c>
    </row>
    <row r="27" spans="1:12" x14ac:dyDescent="0.25">
      <c r="A27" s="729"/>
      <c r="B27" s="729"/>
      <c r="C27" s="729"/>
      <c r="D27" s="729"/>
      <c r="E27" s="729"/>
      <c r="F27" s="729"/>
      <c r="G27" s="729"/>
      <c r="H27" s="729"/>
      <c r="I27" s="729"/>
      <c r="J27" s="729"/>
      <c r="K27" s="735"/>
      <c r="L27" s="707" t="s">
        <v>472</v>
      </c>
    </row>
    <row r="28" spans="1:12" ht="13.8" thickBot="1" x14ac:dyDescent="0.3">
      <c r="A28" s="748"/>
      <c r="B28" s="748"/>
      <c r="C28" s="748"/>
      <c r="D28" s="748"/>
      <c r="E28" s="748"/>
      <c r="F28" s="748"/>
      <c r="G28" s="748"/>
      <c r="H28" s="748"/>
      <c r="I28" s="748"/>
      <c r="J28" s="748"/>
      <c r="K28" s="749"/>
      <c r="L28" s="717" t="s">
        <v>473</v>
      </c>
    </row>
    <row r="29" spans="1:12" ht="30" customHeight="1" thickBot="1" x14ac:dyDescent="0.3">
      <c r="A29" s="745" t="s">
        <v>618</v>
      </c>
      <c r="B29" s="746"/>
      <c r="C29" s="746"/>
      <c r="D29" s="746"/>
      <c r="E29" s="746"/>
      <c r="F29" s="746"/>
      <c r="G29" s="746"/>
      <c r="H29" s="746"/>
      <c r="I29" s="746"/>
      <c r="J29" s="746"/>
      <c r="K29" s="746"/>
      <c r="L29" s="747"/>
    </row>
    <row r="30" spans="1:12" ht="66" x14ac:dyDescent="0.25">
      <c r="A30" s="734" t="s">
        <v>474</v>
      </c>
      <c r="B30" s="728" t="s">
        <v>9</v>
      </c>
      <c r="C30" s="728">
        <v>6.7</v>
      </c>
      <c r="D30" s="728">
        <v>2016</v>
      </c>
      <c r="E30" s="728">
        <v>6.7</v>
      </c>
      <c r="F30" s="728">
        <v>6.2</v>
      </c>
      <c r="G30" s="728">
        <v>5.5</v>
      </c>
      <c r="H30" s="728">
        <v>5</v>
      </c>
      <c r="I30" s="728">
        <v>4.5</v>
      </c>
      <c r="J30" s="728">
        <v>4.5</v>
      </c>
      <c r="K30" s="734" t="s">
        <v>475</v>
      </c>
      <c r="L30" s="707" t="s">
        <v>476</v>
      </c>
    </row>
    <row r="31" spans="1:12" x14ac:dyDescent="0.25">
      <c r="A31" s="735"/>
      <c r="B31" s="729"/>
      <c r="C31" s="729"/>
      <c r="D31" s="729"/>
      <c r="E31" s="729"/>
      <c r="F31" s="729"/>
      <c r="G31" s="729"/>
      <c r="H31" s="729"/>
      <c r="I31" s="729"/>
      <c r="J31" s="729"/>
      <c r="K31" s="735"/>
      <c r="L31" s="708" t="s">
        <v>462</v>
      </c>
    </row>
    <row r="32" spans="1:12" ht="39.6" x14ac:dyDescent="0.25">
      <c r="A32" s="735"/>
      <c r="B32" s="729"/>
      <c r="C32" s="729"/>
      <c r="D32" s="729"/>
      <c r="E32" s="729"/>
      <c r="F32" s="729"/>
      <c r="G32" s="729"/>
      <c r="H32" s="729"/>
      <c r="I32" s="729"/>
      <c r="J32" s="729"/>
      <c r="K32" s="735"/>
      <c r="L32" s="707" t="s">
        <v>477</v>
      </c>
    </row>
    <row r="33" spans="1:12" x14ac:dyDescent="0.25">
      <c r="A33" s="735"/>
      <c r="B33" s="729"/>
      <c r="C33" s="729"/>
      <c r="D33" s="729"/>
      <c r="E33" s="729"/>
      <c r="F33" s="729"/>
      <c r="G33" s="729"/>
      <c r="H33" s="729"/>
      <c r="I33" s="729"/>
      <c r="J33" s="729"/>
      <c r="K33" s="735"/>
      <c r="L33" s="708" t="s">
        <v>478</v>
      </c>
    </row>
    <row r="34" spans="1:12" ht="26.4" x14ac:dyDescent="0.25">
      <c r="A34" s="735"/>
      <c r="B34" s="729"/>
      <c r="C34" s="729"/>
      <c r="D34" s="729"/>
      <c r="E34" s="729"/>
      <c r="F34" s="729"/>
      <c r="G34" s="729"/>
      <c r="H34" s="729"/>
      <c r="I34" s="729"/>
      <c r="J34" s="729"/>
      <c r="K34" s="735"/>
      <c r="L34" s="707" t="s">
        <v>613</v>
      </c>
    </row>
    <row r="35" spans="1:12" ht="27" thickBot="1" x14ac:dyDescent="0.3">
      <c r="A35" s="749"/>
      <c r="B35" s="748"/>
      <c r="C35" s="748"/>
      <c r="D35" s="748"/>
      <c r="E35" s="748"/>
      <c r="F35" s="748"/>
      <c r="G35" s="748"/>
      <c r="H35" s="748"/>
      <c r="I35" s="748"/>
      <c r="J35" s="748"/>
      <c r="K35" s="749"/>
      <c r="L35" s="717" t="s">
        <v>614</v>
      </c>
    </row>
    <row r="36" spans="1:12" ht="30" customHeight="1" thickBot="1" x14ac:dyDescent="0.3">
      <c r="A36" s="745" t="s">
        <v>619</v>
      </c>
      <c r="B36" s="746"/>
      <c r="C36" s="746"/>
      <c r="D36" s="746"/>
      <c r="E36" s="746"/>
      <c r="F36" s="746"/>
      <c r="G36" s="746"/>
      <c r="H36" s="746"/>
      <c r="I36" s="746"/>
      <c r="J36" s="746"/>
      <c r="K36" s="746"/>
      <c r="L36" s="747"/>
    </row>
    <row r="37" spans="1:12" ht="52.8" x14ac:dyDescent="0.25">
      <c r="A37" s="734" t="s">
        <v>479</v>
      </c>
      <c r="B37" s="728" t="s">
        <v>9</v>
      </c>
      <c r="C37" s="728">
        <v>12.3</v>
      </c>
      <c r="D37" s="728">
        <v>2016</v>
      </c>
      <c r="E37" s="728">
        <v>12.3</v>
      </c>
      <c r="F37" s="728">
        <v>12.3</v>
      </c>
      <c r="G37" s="728">
        <v>10</v>
      </c>
      <c r="H37" s="728">
        <v>8</v>
      </c>
      <c r="I37" s="728">
        <v>6</v>
      </c>
      <c r="J37" s="728" t="s">
        <v>480</v>
      </c>
      <c r="K37" s="750" t="s">
        <v>481</v>
      </c>
      <c r="L37" s="707" t="s">
        <v>482</v>
      </c>
    </row>
    <row r="38" spans="1:12" x14ac:dyDescent="0.25">
      <c r="A38" s="735"/>
      <c r="B38" s="729"/>
      <c r="C38" s="729"/>
      <c r="D38" s="729"/>
      <c r="E38" s="729"/>
      <c r="F38" s="729"/>
      <c r="G38" s="729"/>
      <c r="H38" s="729"/>
      <c r="I38" s="729"/>
      <c r="J38" s="729"/>
      <c r="K38" s="751"/>
      <c r="L38" s="707"/>
    </row>
    <row r="39" spans="1:12" x14ac:dyDescent="0.25">
      <c r="A39" s="735"/>
      <c r="B39" s="729"/>
      <c r="C39" s="729"/>
      <c r="D39" s="729"/>
      <c r="E39" s="729"/>
      <c r="F39" s="729"/>
      <c r="G39" s="729"/>
      <c r="H39" s="729"/>
      <c r="I39" s="729"/>
      <c r="J39" s="729"/>
      <c r="K39" s="751"/>
      <c r="L39" s="708" t="s">
        <v>462</v>
      </c>
    </row>
    <row r="40" spans="1:12" ht="26.4" x14ac:dyDescent="0.25">
      <c r="A40" s="735"/>
      <c r="B40" s="729"/>
      <c r="C40" s="729"/>
      <c r="D40" s="729"/>
      <c r="E40" s="729"/>
      <c r="F40" s="729"/>
      <c r="G40" s="729"/>
      <c r="H40" s="729"/>
      <c r="I40" s="729"/>
      <c r="J40" s="729"/>
      <c r="K40" s="751"/>
      <c r="L40" s="707" t="s">
        <v>483</v>
      </c>
    </row>
    <row r="41" spans="1:12" x14ac:dyDescent="0.25">
      <c r="A41" s="735"/>
      <c r="B41" s="729"/>
      <c r="C41" s="729"/>
      <c r="D41" s="729"/>
      <c r="E41" s="729"/>
      <c r="F41" s="729"/>
      <c r="G41" s="729"/>
      <c r="H41" s="729"/>
      <c r="I41" s="729"/>
      <c r="J41" s="729"/>
      <c r="K41" s="751"/>
      <c r="L41" s="708"/>
    </row>
    <row r="42" spans="1:12" x14ac:dyDescent="0.25">
      <c r="A42" s="735"/>
      <c r="B42" s="729"/>
      <c r="C42" s="729"/>
      <c r="D42" s="729"/>
      <c r="E42" s="729"/>
      <c r="F42" s="729"/>
      <c r="G42" s="729"/>
      <c r="H42" s="729"/>
      <c r="I42" s="729"/>
      <c r="J42" s="729"/>
      <c r="K42" s="751"/>
      <c r="L42" s="708" t="s">
        <v>484</v>
      </c>
    </row>
    <row r="43" spans="1:12" ht="26.4" x14ac:dyDescent="0.25">
      <c r="A43" s="735"/>
      <c r="B43" s="729"/>
      <c r="C43" s="729"/>
      <c r="D43" s="729"/>
      <c r="E43" s="729"/>
      <c r="F43" s="729"/>
      <c r="G43" s="729"/>
      <c r="H43" s="729"/>
      <c r="I43" s="729"/>
      <c r="J43" s="729"/>
      <c r="K43" s="751"/>
      <c r="L43" s="707" t="s">
        <v>485</v>
      </c>
    </row>
    <row r="44" spans="1:12" ht="40.200000000000003" thickBot="1" x14ac:dyDescent="0.3">
      <c r="A44" s="749"/>
      <c r="B44" s="748"/>
      <c r="C44" s="748"/>
      <c r="D44" s="748"/>
      <c r="E44" s="748"/>
      <c r="F44" s="748"/>
      <c r="G44" s="748"/>
      <c r="H44" s="748"/>
      <c r="I44" s="748"/>
      <c r="J44" s="748"/>
      <c r="K44" s="752"/>
      <c r="L44" s="717" t="s">
        <v>486</v>
      </c>
    </row>
    <row r="46" spans="1:12" x14ac:dyDescent="0.25">
      <c r="A46" s="713"/>
    </row>
    <row r="47" spans="1:12" s="719" customFormat="1" ht="19.2" customHeight="1" thickBot="1" x14ac:dyDescent="0.3">
      <c r="A47" s="718" t="s">
        <v>487</v>
      </c>
      <c r="B47" s="718"/>
      <c r="C47" s="718"/>
      <c r="D47" s="718"/>
      <c r="E47" s="718"/>
      <c r="F47" s="718"/>
      <c r="G47" s="718"/>
      <c r="H47" s="718"/>
      <c r="I47" s="718"/>
      <c r="J47" s="718"/>
      <c r="K47" s="718"/>
      <c r="L47" s="718"/>
    </row>
    <row r="48" spans="1:12" ht="40.200000000000003" thickBot="1" x14ac:dyDescent="0.3">
      <c r="A48" s="720" t="s">
        <v>213</v>
      </c>
      <c r="B48" s="721" t="s">
        <v>453</v>
      </c>
      <c r="C48" s="721" t="s">
        <v>454</v>
      </c>
      <c r="D48" s="721" t="s">
        <v>455</v>
      </c>
      <c r="E48" s="721" t="s">
        <v>456</v>
      </c>
      <c r="F48" s="721" t="s">
        <v>49</v>
      </c>
      <c r="G48" s="721" t="s">
        <v>50</v>
      </c>
      <c r="H48" s="721" t="s">
        <v>51</v>
      </c>
      <c r="I48" s="721" t="s">
        <v>52</v>
      </c>
      <c r="J48" s="721" t="s">
        <v>214</v>
      </c>
      <c r="K48" s="721" t="s">
        <v>457</v>
      </c>
      <c r="L48" s="721" t="s">
        <v>458</v>
      </c>
    </row>
    <row r="49" spans="1:12" ht="13.8" customHeight="1" thickBot="1" x14ac:dyDescent="0.3">
      <c r="A49" s="737" t="s">
        <v>535</v>
      </c>
      <c r="B49" s="738"/>
      <c r="C49" s="738"/>
      <c r="D49" s="738"/>
      <c r="E49" s="738"/>
      <c r="F49" s="738"/>
      <c r="G49" s="738"/>
      <c r="H49" s="738"/>
      <c r="I49" s="738"/>
      <c r="J49" s="738"/>
      <c r="K49" s="738"/>
      <c r="L49" s="739"/>
    </row>
    <row r="50" spans="1:12" ht="27" thickBot="1" x14ac:dyDescent="0.3">
      <c r="A50" s="722" t="s">
        <v>488</v>
      </c>
      <c r="B50" s="723" t="s">
        <v>489</v>
      </c>
      <c r="C50" s="723">
        <v>0</v>
      </c>
      <c r="D50" s="723">
        <v>2016</v>
      </c>
      <c r="E50" s="723">
        <v>0</v>
      </c>
      <c r="F50" s="723">
        <v>0</v>
      </c>
      <c r="G50" s="723">
        <v>1</v>
      </c>
      <c r="H50" s="723">
        <v>0</v>
      </c>
      <c r="I50" s="723">
        <v>0</v>
      </c>
      <c r="J50" s="723">
        <v>1</v>
      </c>
      <c r="K50" s="717" t="s">
        <v>490</v>
      </c>
      <c r="L50" s="717" t="s">
        <v>491</v>
      </c>
    </row>
    <row r="51" spans="1:12" ht="27" thickBot="1" x14ac:dyDescent="0.3">
      <c r="A51" s="722" t="s">
        <v>492</v>
      </c>
      <c r="B51" s="723" t="s">
        <v>493</v>
      </c>
      <c r="C51" s="723">
        <v>0</v>
      </c>
      <c r="D51" s="723">
        <v>2016</v>
      </c>
      <c r="E51" s="723">
        <v>50</v>
      </c>
      <c r="F51" s="723">
        <v>100</v>
      </c>
      <c r="G51" s="723">
        <v>100</v>
      </c>
      <c r="H51" s="723">
        <v>100</v>
      </c>
      <c r="I51" s="723">
        <v>150</v>
      </c>
      <c r="J51" s="723">
        <v>500</v>
      </c>
      <c r="K51" s="717" t="s">
        <v>494</v>
      </c>
      <c r="L51" s="717" t="s">
        <v>495</v>
      </c>
    </row>
    <row r="52" spans="1:12" ht="27" thickBot="1" x14ac:dyDescent="0.3">
      <c r="A52" s="919" t="s">
        <v>496</v>
      </c>
      <c r="B52" s="723" t="s">
        <v>497</v>
      </c>
      <c r="C52" s="723">
        <v>0</v>
      </c>
      <c r="D52" s="723">
        <v>2016</v>
      </c>
      <c r="E52" s="723">
        <v>0</v>
      </c>
      <c r="F52" s="723">
        <v>0</v>
      </c>
      <c r="G52" s="723">
        <v>0</v>
      </c>
      <c r="H52" s="723">
        <v>0</v>
      </c>
      <c r="I52" s="723">
        <v>1</v>
      </c>
      <c r="J52" s="723">
        <v>1</v>
      </c>
      <c r="K52" s="717" t="s">
        <v>498</v>
      </c>
      <c r="L52" s="717" t="s">
        <v>495</v>
      </c>
    </row>
    <row r="53" spans="1:12" ht="27" thickBot="1" x14ac:dyDescent="0.3">
      <c r="A53" s="919" t="s">
        <v>499</v>
      </c>
      <c r="B53" s="723" t="s">
        <v>500</v>
      </c>
      <c r="C53" s="723">
        <v>0</v>
      </c>
      <c r="D53" s="723">
        <v>2016</v>
      </c>
      <c r="E53" s="723">
        <v>0</v>
      </c>
      <c r="F53" s="723">
        <v>0</v>
      </c>
      <c r="G53" s="723">
        <v>1</v>
      </c>
      <c r="H53" s="723">
        <v>0</v>
      </c>
      <c r="I53" s="723">
        <v>0</v>
      </c>
      <c r="J53" s="723">
        <v>1</v>
      </c>
      <c r="K53" s="717" t="s">
        <v>501</v>
      </c>
      <c r="L53" s="717" t="s">
        <v>495</v>
      </c>
    </row>
    <row r="54" spans="1:12" ht="13.8" customHeight="1" thickBot="1" x14ac:dyDescent="0.3">
      <c r="A54" s="740" t="s">
        <v>536</v>
      </c>
      <c r="B54" s="741"/>
      <c r="C54" s="741"/>
      <c r="D54" s="741"/>
      <c r="E54" s="741"/>
      <c r="F54" s="741"/>
      <c r="G54" s="741"/>
      <c r="H54" s="741"/>
      <c r="I54" s="741"/>
      <c r="J54" s="741"/>
      <c r="K54" s="741"/>
      <c r="L54" s="742"/>
    </row>
    <row r="55" spans="1:12" ht="27" thickBot="1" x14ac:dyDescent="0.3">
      <c r="A55" s="722" t="s">
        <v>502</v>
      </c>
      <c r="B55" s="723" t="s">
        <v>503</v>
      </c>
      <c r="C55" s="723">
        <v>0</v>
      </c>
      <c r="D55" s="723">
        <v>2016</v>
      </c>
      <c r="E55" s="723">
        <v>0</v>
      </c>
      <c r="F55" s="723">
        <v>0</v>
      </c>
      <c r="G55" s="723">
        <v>1</v>
      </c>
      <c r="H55" s="723">
        <v>0</v>
      </c>
      <c r="I55" s="723">
        <v>0</v>
      </c>
      <c r="J55" s="723">
        <v>1</v>
      </c>
      <c r="K55" s="717" t="s">
        <v>504</v>
      </c>
      <c r="L55" s="717" t="s">
        <v>495</v>
      </c>
    </row>
    <row r="56" spans="1:12" ht="27" thickBot="1" x14ac:dyDescent="0.3">
      <c r="A56" s="722" t="s">
        <v>505</v>
      </c>
      <c r="B56" s="723" t="s">
        <v>489</v>
      </c>
      <c r="C56" s="723">
        <v>0</v>
      </c>
      <c r="D56" s="723">
        <v>2016</v>
      </c>
      <c r="E56" s="723">
        <v>0</v>
      </c>
      <c r="F56" s="723">
        <v>0</v>
      </c>
      <c r="G56" s="723">
        <v>0</v>
      </c>
      <c r="H56" s="723">
        <v>1</v>
      </c>
      <c r="I56" s="723" t="s">
        <v>216</v>
      </c>
      <c r="J56" s="723">
        <v>1</v>
      </c>
      <c r="K56" s="717" t="s">
        <v>506</v>
      </c>
      <c r="L56" s="717" t="s">
        <v>495</v>
      </c>
    </row>
    <row r="57" spans="1:12" ht="27" thickBot="1" x14ac:dyDescent="0.3">
      <c r="A57" s="722" t="s">
        <v>507</v>
      </c>
      <c r="B57" s="723" t="s">
        <v>500</v>
      </c>
      <c r="C57" s="723">
        <v>0</v>
      </c>
      <c r="D57" s="723">
        <v>2016</v>
      </c>
      <c r="E57" s="723">
        <v>0</v>
      </c>
      <c r="F57" s="723">
        <v>0</v>
      </c>
      <c r="G57" s="723">
        <v>0</v>
      </c>
      <c r="H57" s="723">
        <v>1</v>
      </c>
      <c r="I57" s="723">
        <v>0</v>
      </c>
      <c r="J57" s="723">
        <v>1</v>
      </c>
      <c r="K57" s="717" t="s">
        <v>508</v>
      </c>
      <c r="L57" s="717" t="s">
        <v>495</v>
      </c>
    </row>
    <row r="58" spans="1:12" ht="27" thickBot="1" x14ac:dyDescent="0.3">
      <c r="A58" s="722" t="s">
        <v>509</v>
      </c>
      <c r="B58" s="723" t="s">
        <v>510</v>
      </c>
      <c r="C58" s="723">
        <v>33</v>
      </c>
      <c r="D58" s="723">
        <v>2016</v>
      </c>
      <c r="E58" s="723">
        <v>0</v>
      </c>
      <c r="F58" s="723">
        <v>0</v>
      </c>
      <c r="G58" s="723">
        <v>5</v>
      </c>
      <c r="H58" s="723">
        <v>5</v>
      </c>
      <c r="I58" s="723">
        <v>7</v>
      </c>
      <c r="J58" s="723">
        <v>17</v>
      </c>
      <c r="K58" s="717" t="s">
        <v>511</v>
      </c>
      <c r="L58" s="717" t="s">
        <v>495</v>
      </c>
    </row>
    <row r="59" spans="1:12" ht="27" thickBot="1" x14ac:dyDescent="0.3">
      <c r="A59" s="722" t="s">
        <v>512</v>
      </c>
      <c r="B59" s="723" t="s">
        <v>500</v>
      </c>
      <c r="C59" s="723">
        <v>0</v>
      </c>
      <c r="D59" s="723">
        <v>2016</v>
      </c>
      <c r="E59" s="723">
        <v>0</v>
      </c>
      <c r="F59" s="723">
        <v>0</v>
      </c>
      <c r="G59" s="723">
        <v>1</v>
      </c>
      <c r="H59" s="723">
        <v>0</v>
      </c>
      <c r="I59" s="723">
        <v>0</v>
      </c>
      <c r="J59" s="723">
        <v>1</v>
      </c>
      <c r="K59" s="717" t="s">
        <v>513</v>
      </c>
      <c r="L59" s="717" t="s">
        <v>495</v>
      </c>
    </row>
    <row r="60" spans="1:12" ht="13.8" thickBot="1" x14ac:dyDescent="0.3">
      <c r="A60" s="722" t="s">
        <v>514</v>
      </c>
      <c r="B60" s="723" t="s">
        <v>515</v>
      </c>
      <c r="C60" s="723">
        <v>0</v>
      </c>
      <c r="D60" s="723">
        <v>2016</v>
      </c>
      <c r="E60" s="723">
        <v>0</v>
      </c>
      <c r="F60" s="723">
        <v>2</v>
      </c>
      <c r="G60" s="723">
        <v>0</v>
      </c>
      <c r="H60" s="723">
        <v>1</v>
      </c>
      <c r="I60" s="723">
        <v>1</v>
      </c>
      <c r="J60" s="723">
        <v>4</v>
      </c>
      <c r="K60" s="717" t="s">
        <v>516</v>
      </c>
      <c r="L60" s="717" t="s">
        <v>495</v>
      </c>
    </row>
    <row r="61" spans="1:12" ht="13.8" customHeight="1" thickBot="1" x14ac:dyDescent="0.3">
      <c r="A61" s="740" t="s">
        <v>537</v>
      </c>
      <c r="B61" s="741"/>
      <c r="C61" s="741"/>
      <c r="D61" s="741"/>
      <c r="E61" s="741"/>
      <c r="F61" s="741"/>
      <c r="G61" s="741"/>
      <c r="H61" s="741"/>
      <c r="I61" s="741"/>
      <c r="J61" s="741"/>
      <c r="K61" s="741"/>
      <c r="L61" s="742"/>
    </row>
    <row r="62" spans="1:12" ht="27" thickBot="1" x14ac:dyDescent="0.3">
      <c r="A62" s="722" t="s">
        <v>517</v>
      </c>
      <c r="B62" s="723" t="s">
        <v>518</v>
      </c>
      <c r="C62" s="723">
        <v>0</v>
      </c>
      <c r="D62" s="723">
        <v>2016</v>
      </c>
      <c r="E62" s="723">
        <v>0</v>
      </c>
      <c r="F62" s="723">
        <v>0</v>
      </c>
      <c r="G62" s="723">
        <v>1</v>
      </c>
      <c r="H62" s="723">
        <v>0</v>
      </c>
      <c r="I62" s="723">
        <v>0</v>
      </c>
      <c r="J62" s="723">
        <v>1</v>
      </c>
      <c r="K62" s="717" t="s">
        <v>519</v>
      </c>
      <c r="L62" s="717" t="s">
        <v>495</v>
      </c>
    </row>
    <row r="63" spans="1:12" ht="13.8" thickBot="1" x14ac:dyDescent="0.3">
      <c r="A63" s="722" t="s">
        <v>520</v>
      </c>
      <c r="B63" s="723" t="s">
        <v>500</v>
      </c>
      <c r="C63" s="723">
        <v>0</v>
      </c>
      <c r="D63" s="723">
        <v>2016</v>
      </c>
      <c r="E63" s="723">
        <v>0</v>
      </c>
      <c r="F63" s="723">
        <v>0</v>
      </c>
      <c r="G63" s="723">
        <v>1</v>
      </c>
      <c r="H63" s="723">
        <v>0</v>
      </c>
      <c r="I63" s="723">
        <v>0</v>
      </c>
      <c r="J63" s="723">
        <v>1</v>
      </c>
      <c r="K63" s="717" t="s">
        <v>521</v>
      </c>
      <c r="L63" s="717" t="s">
        <v>495</v>
      </c>
    </row>
    <row r="64" spans="1:12" ht="27" thickBot="1" x14ac:dyDescent="0.3">
      <c r="A64" s="722" t="s">
        <v>522</v>
      </c>
      <c r="B64" s="723" t="s">
        <v>489</v>
      </c>
      <c r="C64" s="723">
        <v>0</v>
      </c>
      <c r="D64" s="723">
        <v>2016</v>
      </c>
      <c r="E64" s="723">
        <v>0</v>
      </c>
      <c r="F64" s="723">
        <v>0</v>
      </c>
      <c r="G64" s="723">
        <v>0</v>
      </c>
      <c r="H64" s="723">
        <v>1</v>
      </c>
      <c r="I64" s="723">
        <v>0</v>
      </c>
      <c r="J64" s="723">
        <v>1</v>
      </c>
      <c r="K64" s="717" t="s">
        <v>523</v>
      </c>
      <c r="L64" s="717" t="s">
        <v>495</v>
      </c>
    </row>
    <row r="65" spans="1:12" ht="13.8" thickBot="1" x14ac:dyDescent="0.3">
      <c r="A65" s="722" t="s">
        <v>524</v>
      </c>
      <c r="B65" s="723" t="s">
        <v>489</v>
      </c>
      <c r="C65" s="723">
        <v>0</v>
      </c>
      <c r="D65" s="723">
        <v>2016</v>
      </c>
      <c r="E65" s="723">
        <v>0</v>
      </c>
      <c r="F65" s="723">
        <v>0</v>
      </c>
      <c r="G65" s="723">
        <v>0</v>
      </c>
      <c r="H65" s="723">
        <v>1</v>
      </c>
      <c r="I65" s="723">
        <v>0</v>
      </c>
      <c r="J65" s="723">
        <v>1</v>
      </c>
      <c r="K65" s="717" t="s">
        <v>525</v>
      </c>
      <c r="L65" s="717" t="s">
        <v>495</v>
      </c>
    </row>
    <row r="66" spans="1:12" ht="27" thickBot="1" x14ac:dyDescent="0.3">
      <c r="A66" s="722" t="s">
        <v>526</v>
      </c>
      <c r="B66" s="723" t="s">
        <v>500</v>
      </c>
      <c r="C66" s="723">
        <v>0</v>
      </c>
      <c r="D66" s="723">
        <v>2016</v>
      </c>
      <c r="E66" s="723">
        <v>0</v>
      </c>
      <c r="F66" s="723">
        <v>0</v>
      </c>
      <c r="G66" s="723">
        <v>0</v>
      </c>
      <c r="H66" s="723">
        <v>0</v>
      </c>
      <c r="I66" s="723">
        <v>1</v>
      </c>
      <c r="J66" s="723">
        <v>1</v>
      </c>
      <c r="K66" s="717" t="s">
        <v>527</v>
      </c>
      <c r="L66" s="717" t="s">
        <v>495</v>
      </c>
    </row>
    <row r="67" spans="1:12" ht="27" thickBot="1" x14ac:dyDescent="0.3">
      <c r="A67" s="722" t="s">
        <v>528</v>
      </c>
      <c r="B67" s="723" t="s">
        <v>500</v>
      </c>
      <c r="C67" s="723">
        <v>0</v>
      </c>
      <c r="D67" s="723">
        <v>2016</v>
      </c>
      <c r="E67" s="723">
        <v>0</v>
      </c>
      <c r="F67" s="723">
        <v>0</v>
      </c>
      <c r="G67" s="723">
        <v>1</v>
      </c>
      <c r="H67" s="723">
        <v>0</v>
      </c>
      <c r="I67" s="723">
        <v>0</v>
      </c>
      <c r="J67" s="723">
        <v>1</v>
      </c>
      <c r="K67" s="717" t="s">
        <v>529</v>
      </c>
      <c r="L67" s="717" t="s">
        <v>495</v>
      </c>
    </row>
    <row r="69" spans="1:12" x14ac:dyDescent="0.25">
      <c r="A69" s="724"/>
    </row>
    <row r="70" spans="1:12" x14ac:dyDescent="0.25">
      <c r="A70" s="725" t="s">
        <v>532</v>
      </c>
      <c r="B70" s="726"/>
    </row>
    <row r="71" spans="1:12" x14ac:dyDescent="0.25">
      <c r="A71" s="727" t="s">
        <v>530</v>
      </c>
    </row>
    <row r="72" spans="1:12" x14ac:dyDescent="0.25">
      <c r="A72" s="727" t="s">
        <v>531</v>
      </c>
    </row>
  </sheetData>
  <mergeCells count="87">
    <mergeCell ref="H2:H3"/>
    <mergeCell ref="I2:I3"/>
    <mergeCell ref="J2:J3"/>
    <mergeCell ref="A2:A3"/>
    <mergeCell ref="B2:B3"/>
    <mergeCell ref="C2:C3"/>
    <mergeCell ref="D2:D3"/>
    <mergeCell ref="E2:E3"/>
    <mergeCell ref="K2:K3"/>
    <mergeCell ref="L2:L3"/>
    <mergeCell ref="A4:L4"/>
    <mergeCell ref="A5:A10"/>
    <mergeCell ref="B5:B10"/>
    <mergeCell ref="C5:C10"/>
    <mergeCell ref="D5:D10"/>
    <mergeCell ref="E5:E10"/>
    <mergeCell ref="F5:F10"/>
    <mergeCell ref="G5:G10"/>
    <mergeCell ref="H5:H10"/>
    <mergeCell ref="I5:I10"/>
    <mergeCell ref="J5:J10"/>
    <mergeCell ref="K5:K10"/>
    <mergeCell ref="F2:F3"/>
    <mergeCell ref="G2:G3"/>
    <mergeCell ref="A18:L18"/>
    <mergeCell ref="A22:L22"/>
    <mergeCell ref="A23:A28"/>
    <mergeCell ref="B23:B28"/>
    <mergeCell ref="C23:C28"/>
    <mergeCell ref="D23:D28"/>
    <mergeCell ref="E23:E28"/>
    <mergeCell ref="F23:F28"/>
    <mergeCell ref="G23:G28"/>
    <mergeCell ref="H23:H28"/>
    <mergeCell ref="I23:I28"/>
    <mergeCell ref="J23:J28"/>
    <mergeCell ref="K23:K28"/>
    <mergeCell ref="K37:K44"/>
    <mergeCell ref="A29:L29"/>
    <mergeCell ref="A30:A35"/>
    <mergeCell ref="B30:B35"/>
    <mergeCell ref="C30:C35"/>
    <mergeCell ref="D30:D35"/>
    <mergeCell ref="E30:E35"/>
    <mergeCell ref="F30:F35"/>
    <mergeCell ref="G30:G35"/>
    <mergeCell ref="H30:H35"/>
    <mergeCell ref="I30:I35"/>
    <mergeCell ref="J30:J35"/>
    <mergeCell ref="K30:K35"/>
    <mergeCell ref="F37:F44"/>
    <mergeCell ref="G37:G44"/>
    <mergeCell ref="H37:H44"/>
    <mergeCell ref="I37:I44"/>
    <mergeCell ref="J37:J44"/>
    <mergeCell ref="A37:A44"/>
    <mergeCell ref="B37:B44"/>
    <mergeCell ref="C37:C44"/>
    <mergeCell ref="D37:D44"/>
    <mergeCell ref="E37:E44"/>
    <mergeCell ref="A49:L49"/>
    <mergeCell ref="A54:L54"/>
    <mergeCell ref="A61:L61"/>
    <mergeCell ref="A20:A21"/>
    <mergeCell ref="B20:B21"/>
    <mergeCell ref="C20:C21"/>
    <mergeCell ref="D20:D21"/>
    <mergeCell ref="E20:E21"/>
    <mergeCell ref="F20:F21"/>
    <mergeCell ref="G20:G21"/>
    <mergeCell ref="H20:H21"/>
    <mergeCell ref="I20:I21"/>
    <mergeCell ref="J20:J21"/>
    <mergeCell ref="K20:K21"/>
    <mergeCell ref="L20:L21"/>
    <mergeCell ref="A36:L36"/>
    <mergeCell ref="I12:I16"/>
    <mergeCell ref="J12:J16"/>
    <mergeCell ref="K12:K16"/>
    <mergeCell ref="A12:A16"/>
    <mergeCell ref="B12:B16"/>
    <mergeCell ref="C12:C16"/>
    <mergeCell ref="D12:D16"/>
    <mergeCell ref="E12:E16"/>
    <mergeCell ref="F12:F16"/>
    <mergeCell ref="G12:G16"/>
    <mergeCell ref="H12:H16"/>
  </mergeCells>
  <hyperlinks>
    <hyperlink ref="K37" location="_ftn2" display="_ftn2" xr:uid="{B6C88E20-BE71-46F0-906A-DB61F9F0B23E}"/>
    <hyperlink ref="A70" location="_ftnref1" display="_ftnref1" xr:uid="{E3495472-58F3-4D17-A538-6A0EB71A52B3}"/>
    <hyperlink ref="A71" location="_ftnref2" display="_ftnref2" xr:uid="{0050FDE4-0644-426D-9FFF-FB3C4C393DE9}"/>
    <hyperlink ref="A72" location="_ftnref3" display="_ftnref3" xr:uid="{BD149CC0-DE79-40F9-B6A7-3EB4E2FFF0AA}"/>
  </hyperlinks>
  <printOptions horizontalCentered="1"/>
  <pageMargins left="0" right="0" top="0" bottom="0" header="0" footer="0"/>
  <pageSetup scale="61" fitToHeight="0" orientation="landscape" r:id="rId1"/>
  <rowBreaks count="1" manualBreakCount="1">
    <brk id="35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C020F-D96A-4F5C-B002-D0E75B9BE7FA}">
  <dimension ref="A1:T218"/>
  <sheetViews>
    <sheetView topLeftCell="A54" zoomScale="90" zoomScaleNormal="90" workbookViewId="0">
      <selection activeCell="A152" sqref="A152:XFD152"/>
    </sheetView>
  </sheetViews>
  <sheetFormatPr defaultColWidth="8.88671875" defaultRowHeight="14.4" x14ac:dyDescent="0.3"/>
  <cols>
    <col min="1" max="1" width="6" style="336" bestFit="1" customWidth="1"/>
    <col min="2" max="2" width="14.88671875" style="336" customWidth="1"/>
    <col min="3" max="3" width="53.6640625" style="336" customWidth="1"/>
    <col min="4" max="4" width="41.44140625" style="336" customWidth="1"/>
    <col min="5" max="5" width="32" style="336" customWidth="1"/>
    <col min="6" max="7" width="12.88671875" style="336" customWidth="1"/>
    <col min="8" max="8" width="15.6640625" style="338" customWidth="1"/>
    <col min="9" max="9" width="15.6640625" style="339" customWidth="1"/>
    <col min="10" max="10" width="18" style="339" customWidth="1"/>
    <col min="11" max="11" width="12.6640625" style="336" customWidth="1"/>
    <col min="12" max="12" width="22.109375" style="336" customWidth="1"/>
    <col min="13" max="13" width="15.5546875" style="336" customWidth="1"/>
    <col min="14" max="14" width="15" style="336" customWidth="1"/>
    <col min="15" max="17" width="18.88671875" style="336" customWidth="1"/>
    <col min="18" max="16384" width="8.88671875" style="336"/>
  </cols>
  <sheetData>
    <row r="1" spans="1:20" x14ac:dyDescent="0.3">
      <c r="B1" s="337"/>
    </row>
    <row r="2" spans="1:20" ht="18" x14ac:dyDescent="0.3">
      <c r="B2" s="340" t="s">
        <v>219</v>
      </c>
    </row>
    <row r="3" spans="1:20" ht="18" x14ac:dyDescent="0.35">
      <c r="B3" s="341" t="s">
        <v>220</v>
      </c>
      <c r="C3" s="342" t="s">
        <v>221</v>
      </c>
    </row>
    <row r="4" spans="1:20" ht="15.6" x14ac:dyDescent="0.3">
      <c r="B4" s="341" t="s">
        <v>222</v>
      </c>
    </row>
    <row r="5" spans="1:20" ht="15.6" x14ac:dyDescent="0.3">
      <c r="B5" s="341" t="s">
        <v>223</v>
      </c>
    </row>
    <row r="6" spans="1:20" ht="15.6" x14ac:dyDescent="0.3">
      <c r="B6" s="343"/>
    </row>
    <row r="7" spans="1:20" ht="15.6" x14ac:dyDescent="0.3">
      <c r="B7" s="341" t="s">
        <v>224</v>
      </c>
      <c r="C7" s="344" t="s">
        <v>225</v>
      </c>
    </row>
    <row r="8" spans="1:20" ht="15.6" x14ac:dyDescent="0.3">
      <c r="B8" s="341" t="s">
        <v>226</v>
      </c>
      <c r="C8" s="344" t="s">
        <v>227</v>
      </c>
    </row>
    <row r="9" spans="1:20" ht="31.2" x14ac:dyDescent="0.3">
      <c r="B9" s="341" t="s">
        <v>228</v>
      </c>
      <c r="C9" s="345" t="s">
        <v>229</v>
      </c>
    </row>
    <row r="10" spans="1:20" ht="15.6" x14ac:dyDescent="0.3">
      <c r="B10" s="346"/>
    </row>
    <row r="11" spans="1:20" ht="15.75" customHeight="1" x14ac:dyDescent="0.3">
      <c r="B11" s="914" t="s">
        <v>230</v>
      </c>
      <c r="C11" s="915"/>
      <c r="D11" s="915"/>
      <c r="E11" s="915"/>
      <c r="F11" s="915"/>
      <c r="G11" s="915"/>
      <c r="H11" s="915"/>
      <c r="I11" s="915"/>
      <c r="J11" s="915"/>
      <c r="K11" s="915"/>
      <c r="L11" s="915"/>
      <c r="M11" s="915"/>
      <c r="N11" s="915"/>
      <c r="O11" s="915"/>
      <c r="P11" s="915"/>
      <c r="Q11" s="915"/>
      <c r="R11" s="8"/>
      <c r="S11" s="8"/>
      <c r="T11" s="8"/>
    </row>
    <row r="12" spans="1:20" ht="15.6" x14ac:dyDescent="0.3">
      <c r="A12" s="347">
        <v>1</v>
      </c>
      <c r="B12" s="891" t="s">
        <v>231</v>
      </c>
      <c r="C12" s="892"/>
      <c r="D12" s="892"/>
      <c r="E12" s="892"/>
      <c r="F12" s="892"/>
      <c r="G12" s="892"/>
      <c r="H12" s="892"/>
      <c r="I12" s="892"/>
      <c r="J12" s="892"/>
      <c r="K12" s="892"/>
      <c r="L12" s="892"/>
      <c r="M12" s="892"/>
      <c r="N12" s="892"/>
      <c r="O12" s="892"/>
      <c r="P12" s="892"/>
      <c r="Q12" s="892"/>
      <c r="R12" s="8"/>
      <c r="S12" s="8"/>
      <c r="T12" s="8"/>
    </row>
    <row r="13" spans="1:20" x14ac:dyDescent="0.3">
      <c r="B13" s="893" t="s">
        <v>232</v>
      </c>
      <c r="C13" s="880" t="s">
        <v>233</v>
      </c>
      <c r="D13" s="880" t="s">
        <v>234</v>
      </c>
      <c r="E13" s="880" t="s">
        <v>235</v>
      </c>
      <c r="F13" s="880" t="s">
        <v>236</v>
      </c>
      <c r="G13" s="880" t="s">
        <v>237</v>
      </c>
      <c r="H13" s="895" t="s">
        <v>238</v>
      </c>
      <c r="I13" s="895"/>
      <c r="J13" s="895"/>
      <c r="K13" s="880" t="s">
        <v>239</v>
      </c>
      <c r="L13" s="880" t="s">
        <v>240</v>
      </c>
      <c r="M13" s="880" t="s">
        <v>241</v>
      </c>
      <c r="N13" s="880"/>
      <c r="O13" s="896" t="s">
        <v>242</v>
      </c>
      <c r="P13" s="880" t="s">
        <v>243</v>
      </c>
      <c r="Q13" s="880" t="s">
        <v>244</v>
      </c>
      <c r="R13" s="8"/>
      <c r="S13" s="8"/>
      <c r="T13" s="8"/>
    </row>
    <row r="14" spans="1:20" ht="54.75" customHeight="1" thickBot="1" x14ac:dyDescent="0.35">
      <c r="B14" s="894"/>
      <c r="C14" s="883"/>
      <c r="D14" s="883"/>
      <c r="E14" s="883"/>
      <c r="F14" s="883"/>
      <c r="G14" s="883"/>
      <c r="H14" s="348" t="s">
        <v>245</v>
      </c>
      <c r="I14" s="349" t="s">
        <v>246</v>
      </c>
      <c r="J14" s="349" t="s">
        <v>247</v>
      </c>
      <c r="K14" s="883"/>
      <c r="L14" s="883"/>
      <c r="M14" s="350" t="s">
        <v>248</v>
      </c>
      <c r="N14" s="350" t="s">
        <v>249</v>
      </c>
      <c r="O14" s="881"/>
      <c r="P14" s="883"/>
      <c r="Q14" s="883"/>
      <c r="R14" s="8"/>
      <c r="S14" s="8"/>
      <c r="T14" s="8"/>
    </row>
    <row r="15" spans="1:20" x14ac:dyDescent="0.3">
      <c r="A15" s="336">
        <v>1.01</v>
      </c>
      <c r="B15" s="351"/>
      <c r="C15" s="352"/>
      <c r="D15" s="352"/>
      <c r="E15" s="352"/>
      <c r="F15" s="352"/>
      <c r="G15" s="352"/>
      <c r="H15" s="353"/>
      <c r="I15" s="354"/>
      <c r="J15" s="354"/>
      <c r="K15" s="352"/>
      <c r="L15" s="352"/>
      <c r="M15" s="352"/>
      <c r="N15" s="352"/>
      <c r="O15" s="352"/>
      <c r="P15" s="352"/>
      <c r="Q15" s="355"/>
      <c r="R15" s="8"/>
      <c r="S15" s="8"/>
      <c r="T15" s="8"/>
    </row>
    <row r="16" spans="1:20" x14ac:dyDescent="0.3">
      <c r="A16" s="336">
        <v>1.02</v>
      </c>
      <c r="B16" s="356"/>
      <c r="C16" s="357"/>
      <c r="D16" s="357"/>
      <c r="E16" s="357"/>
      <c r="F16" s="357"/>
      <c r="G16" s="357"/>
      <c r="H16" s="358"/>
      <c r="I16" s="359"/>
      <c r="J16" s="359"/>
      <c r="K16" s="357"/>
      <c r="L16" s="357"/>
      <c r="M16" s="357"/>
      <c r="N16" s="357"/>
      <c r="O16" s="357"/>
      <c r="P16" s="357"/>
      <c r="Q16" s="360"/>
      <c r="R16" s="8"/>
      <c r="S16" s="8"/>
      <c r="T16" s="8"/>
    </row>
    <row r="17" spans="1:20" x14ac:dyDescent="0.3">
      <c r="A17" s="336">
        <v>1.03</v>
      </c>
      <c r="B17" s="356"/>
      <c r="C17" s="357"/>
      <c r="D17" s="357"/>
      <c r="E17" s="357"/>
      <c r="F17" s="357"/>
      <c r="G17" s="357"/>
      <c r="H17" s="358"/>
      <c r="I17" s="359"/>
      <c r="J17" s="359"/>
      <c r="K17" s="357"/>
      <c r="L17" s="357"/>
      <c r="M17" s="357"/>
      <c r="N17" s="357"/>
      <c r="O17" s="357"/>
      <c r="P17" s="357"/>
      <c r="Q17" s="360"/>
      <c r="R17" s="8"/>
      <c r="S17" s="8"/>
      <c r="T17" s="8"/>
    </row>
    <row r="18" spans="1:20" x14ac:dyDescent="0.3">
      <c r="A18" s="336">
        <v>1.04</v>
      </c>
      <c r="B18" s="356"/>
      <c r="C18" s="357"/>
      <c r="D18" s="357"/>
      <c r="E18" s="357"/>
      <c r="F18" s="357"/>
      <c r="G18" s="357"/>
      <c r="H18" s="358"/>
      <c r="I18" s="359"/>
      <c r="J18" s="359"/>
      <c r="K18" s="357"/>
      <c r="L18" s="357"/>
      <c r="M18" s="357"/>
      <c r="N18" s="357"/>
      <c r="O18" s="357"/>
      <c r="P18" s="357"/>
      <c r="Q18" s="360"/>
      <c r="R18" s="8"/>
      <c r="S18" s="8"/>
      <c r="T18" s="8"/>
    </row>
    <row r="19" spans="1:20" ht="15" thickBot="1" x14ac:dyDescent="0.35">
      <c r="A19" s="336">
        <v>1.05</v>
      </c>
      <c r="B19" s="361"/>
      <c r="C19" s="362"/>
      <c r="D19" s="362"/>
      <c r="E19" s="362"/>
      <c r="F19" s="362"/>
      <c r="G19" s="362"/>
      <c r="H19" s="363"/>
      <c r="I19" s="364"/>
      <c r="J19" s="364"/>
      <c r="K19" s="362"/>
      <c r="L19" s="362"/>
      <c r="M19" s="362"/>
      <c r="N19" s="362"/>
      <c r="O19" s="362"/>
      <c r="P19" s="362"/>
      <c r="Q19" s="365"/>
      <c r="R19" s="8"/>
      <c r="S19" s="8"/>
      <c r="T19" s="8"/>
    </row>
    <row r="20" spans="1:20" x14ac:dyDescent="0.3">
      <c r="B20" s="366"/>
      <c r="C20" s="366"/>
      <c r="D20" s="366"/>
      <c r="E20" s="366"/>
      <c r="F20" s="366"/>
      <c r="G20" s="366" t="s">
        <v>6</v>
      </c>
      <c r="H20" s="367">
        <f>SUM(H15:H19)</f>
        <v>0</v>
      </c>
      <c r="I20" s="368"/>
      <c r="J20" s="368"/>
      <c r="K20" s="366"/>
      <c r="L20" s="366"/>
      <c r="M20" s="366"/>
      <c r="N20" s="366"/>
      <c r="O20" s="366"/>
      <c r="P20" s="366"/>
      <c r="Q20" s="366"/>
      <c r="R20" s="8"/>
      <c r="S20" s="8"/>
      <c r="T20" s="8"/>
    </row>
    <row r="22" spans="1:20" ht="15.6" x14ac:dyDescent="0.3">
      <c r="A22" s="369">
        <v>2</v>
      </c>
      <c r="B22" s="891" t="s">
        <v>250</v>
      </c>
      <c r="C22" s="892"/>
      <c r="D22" s="892"/>
      <c r="E22" s="892"/>
      <c r="F22" s="892"/>
      <c r="G22" s="892"/>
      <c r="H22" s="892"/>
      <c r="I22" s="892"/>
      <c r="J22" s="892"/>
      <c r="K22" s="892"/>
      <c r="L22" s="892"/>
      <c r="M22" s="892"/>
      <c r="N22" s="892"/>
      <c r="O22" s="892"/>
      <c r="P22" s="892"/>
      <c r="Q22" s="892"/>
      <c r="R22" s="8"/>
      <c r="S22" s="8"/>
      <c r="T22" s="8"/>
    </row>
    <row r="23" spans="1:20" ht="15" customHeight="1" x14ac:dyDescent="0.3">
      <c r="B23" s="893" t="s">
        <v>251</v>
      </c>
      <c r="C23" s="880" t="s">
        <v>252</v>
      </c>
      <c r="D23" s="883" t="s">
        <v>234</v>
      </c>
      <c r="E23" s="880" t="s">
        <v>235</v>
      </c>
      <c r="F23" s="880" t="s">
        <v>236</v>
      </c>
      <c r="G23" s="880" t="s">
        <v>237</v>
      </c>
      <c r="H23" s="895" t="s">
        <v>253</v>
      </c>
      <c r="I23" s="895"/>
      <c r="J23" s="895"/>
      <c r="K23" s="880" t="s">
        <v>254</v>
      </c>
      <c r="L23" s="880" t="s">
        <v>255</v>
      </c>
      <c r="M23" s="880" t="s">
        <v>256</v>
      </c>
      <c r="N23" s="880"/>
      <c r="O23" s="896" t="s">
        <v>242</v>
      </c>
      <c r="P23" s="880" t="s">
        <v>243</v>
      </c>
      <c r="Q23" s="880" t="s">
        <v>244</v>
      </c>
      <c r="R23" s="8"/>
      <c r="S23" s="8"/>
      <c r="T23" s="8"/>
    </row>
    <row r="24" spans="1:20" ht="51.75" customHeight="1" thickBot="1" x14ac:dyDescent="0.35">
      <c r="B24" s="894"/>
      <c r="C24" s="883"/>
      <c r="D24" s="903"/>
      <c r="E24" s="883"/>
      <c r="F24" s="883"/>
      <c r="G24" s="883"/>
      <c r="H24" s="348" t="s">
        <v>245</v>
      </c>
      <c r="I24" s="349" t="s">
        <v>246</v>
      </c>
      <c r="J24" s="349" t="s">
        <v>247</v>
      </c>
      <c r="K24" s="883"/>
      <c r="L24" s="883"/>
      <c r="M24" s="350" t="s">
        <v>248</v>
      </c>
      <c r="N24" s="350" t="s">
        <v>249</v>
      </c>
      <c r="O24" s="881"/>
      <c r="P24" s="883"/>
      <c r="Q24" s="883"/>
      <c r="R24" s="8"/>
      <c r="S24" s="8"/>
      <c r="T24" s="8"/>
    </row>
    <row r="25" spans="1:20" ht="15.9" customHeight="1" thickBot="1" x14ac:dyDescent="0.35">
      <c r="A25" s="703">
        <v>2.0099999999999998</v>
      </c>
      <c r="B25" s="388" t="s">
        <v>257</v>
      </c>
      <c r="C25" s="677" t="s">
        <v>315</v>
      </c>
      <c r="D25" s="678" t="s">
        <v>300</v>
      </c>
      <c r="E25" s="678" t="s">
        <v>184</v>
      </c>
      <c r="F25" s="678">
        <v>1</v>
      </c>
      <c r="G25" s="678"/>
      <c r="H25" s="679">
        <v>3333.33</v>
      </c>
      <c r="I25" s="472">
        <v>1</v>
      </c>
      <c r="J25" s="472">
        <v>0</v>
      </c>
      <c r="K25" s="680" t="s">
        <v>316</v>
      </c>
      <c r="L25" s="678" t="s">
        <v>261</v>
      </c>
      <c r="M25" s="681">
        <v>43466</v>
      </c>
      <c r="N25" s="681">
        <v>43586</v>
      </c>
      <c r="O25" s="682" t="s">
        <v>262</v>
      </c>
      <c r="P25" s="678"/>
      <c r="Q25" s="683" t="s">
        <v>263</v>
      </c>
      <c r="R25" s="8"/>
      <c r="S25" s="8"/>
      <c r="T25" s="8"/>
    </row>
    <row r="26" spans="1:20" ht="15" thickBot="1" x14ac:dyDescent="0.35">
      <c r="A26" s="703">
        <v>2.0099999999999998</v>
      </c>
      <c r="B26" s="388" t="s">
        <v>257</v>
      </c>
      <c r="C26" s="397" t="s">
        <v>317</v>
      </c>
      <c r="D26" s="396" t="s">
        <v>300</v>
      </c>
      <c r="E26" s="396" t="s">
        <v>184</v>
      </c>
      <c r="F26" s="396">
        <v>1</v>
      </c>
      <c r="G26" s="396"/>
      <c r="H26" s="432">
        <v>3333.33</v>
      </c>
      <c r="I26" s="434">
        <v>1</v>
      </c>
      <c r="J26" s="434">
        <v>0</v>
      </c>
      <c r="K26" s="398" t="s">
        <v>318</v>
      </c>
      <c r="L26" s="396" t="s">
        <v>261</v>
      </c>
      <c r="M26" s="684">
        <v>43466</v>
      </c>
      <c r="N26" s="684">
        <v>43586</v>
      </c>
      <c r="O26" s="682" t="s">
        <v>262</v>
      </c>
      <c r="P26" s="396"/>
      <c r="Q26" s="437" t="s">
        <v>263</v>
      </c>
      <c r="R26" s="8"/>
      <c r="S26" s="8"/>
      <c r="T26" s="8"/>
    </row>
    <row r="27" spans="1:20" ht="15" thickBot="1" x14ac:dyDescent="0.35">
      <c r="A27" s="703">
        <v>2.02</v>
      </c>
      <c r="B27" s="370" t="s">
        <v>257</v>
      </c>
      <c r="C27" s="375" t="s">
        <v>154</v>
      </c>
      <c r="D27" s="375" t="s">
        <v>259</v>
      </c>
      <c r="E27" s="375" t="s">
        <v>184</v>
      </c>
      <c r="F27" s="375">
        <v>20</v>
      </c>
      <c r="G27" s="375"/>
      <c r="H27" s="376">
        <v>23333.33</v>
      </c>
      <c r="I27" s="377">
        <v>1</v>
      </c>
      <c r="J27" s="377">
        <v>0</v>
      </c>
      <c r="K27" s="514" t="s">
        <v>266</v>
      </c>
      <c r="L27" s="375" t="s">
        <v>261</v>
      </c>
      <c r="M27" s="378">
        <v>43132</v>
      </c>
      <c r="N27" s="378">
        <v>43252</v>
      </c>
      <c r="O27" s="513" t="s">
        <v>262</v>
      </c>
      <c r="P27" s="375"/>
      <c r="Q27" s="379" t="s">
        <v>263</v>
      </c>
      <c r="R27" s="8"/>
      <c r="S27" s="8"/>
      <c r="T27" s="8"/>
    </row>
    <row r="28" spans="1:20" ht="15" thickBot="1" x14ac:dyDescent="0.35">
      <c r="A28" s="703">
        <v>2.02</v>
      </c>
      <c r="B28" s="388" t="s">
        <v>257</v>
      </c>
      <c r="C28" s="389" t="s">
        <v>154</v>
      </c>
      <c r="D28" s="396" t="s">
        <v>300</v>
      </c>
      <c r="E28" s="396" t="s">
        <v>184</v>
      </c>
      <c r="F28" s="396">
        <v>40</v>
      </c>
      <c r="G28" s="396"/>
      <c r="H28" s="432">
        <v>46666.67</v>
      </c>
      <c r="I28" s="434">
        <v>1</v>
      </c>
      <c r="J28" s="434">
        <v>0</v>
      </c>
      <c r="K28" s="398" t="s">
        <v>324</v>
      </c>
      <c r="L28" s="396" t="s">
        <v>261</v>
      </c>
      <c r="M28" s="684">
        <v>43132</v>
      </c>
      <c r="N28" s="684">
        <v>43252</v>
      </c>
      <c r="O28" s="682" t="s">
        <v>262</v>
      </c>
      <c r="P28" s="396"/>
      <c r="Q28" s="437" t="s">
        <v>263</v>
      </c>
      <c r="R28" s="8"/>
      <c r="S28" s="8"/>
      <c r="T28" s="8"/>
    </row>
    <row r="29" spans="1:20" ht="15" thickBot="1" x14ac:dyDescent="0.35">
      <c r="A29" s="703">
        <v>2.0299999999999998</v>
      </c>
      <c r="B29" s="370" t="s">
        <v>257</v>
      </c>
      <c r="C29" s="380" t="s">
        <v>269</v>
      </c>
      <c r="D29" s="380" t="s">
        <v>259</v>
      </c>
      <c r="E29" s="380" t="s">
        <v>184</v>
      </c>
      <c r="F29" s="380">
        <v>60</v>
      </c>
      <c r="G29" s="380"/>
      <c r="H29" s="381">
        <v>30000</v>
      </c>
      <c r="I29" s="382">
        <v>1</v>
      </c>
      <c r="J29" s="377">
        <v>0</v>
      </c>
      <c r="K29" s="383" t="s">
        <v>270</v>
      </c>
      <c r="L29" s="380" t="s">
        <v>261</v>
      </c>
      <c r="M29" s="384">
        <v>43132</v>
      </c>
      <c r="N29" s="384">
        <v>43252</v>
      </c>
      <c r="O29" s="513" t="s">
        <v>262</v>
      </c>
      <c r="P29" s="380"/>
      <c r="Q29" s="385" t="s">
        <v>263</v>
      </c>
      <c r="R29" s="8"/>
      <c r="S29" s="8"/>
      <c r="T29" s="8"/>
    </row>
    <row r="30" spans="1:20" ht="15" thickBot="1" x14ac:dyDescent="0.35">
      <c r="A30" s="703">
        <v>2.04</v>
      </c>
      <c r="B30" s="370" t="s">
        <v>257</v>
      </c>
      <c r="C30" s="685" t="s">
        <v>271</v>
      </c>
      <c r="D30" s="380" t="s">
        <v>259</v>
      </c>
      <c r="E30" s="380" t="s">
        <v>184</v>
      </c>
      <c r="F30" s="380">
        <v>1</v>
      </c>
      <c r="G30" s="380"/>
      <c r="H30" s="381">
        <v>33823.78</v>
      </c>
      <c r="I30" s="382">
        <v>1</v>
      </c>
      <c r="J30" s="377">
        <v>0</v>
      </c>
      <c r="K30" s="383" t="s">
        <v>272</v>
      </c>
      <c r="L30" s="380" t="s">
        <v>261</v>
      </c>
      <c r="M30" s="384">
        <v>43132</v>
      </c>
      <c r="N30" s="384">
        <v>43252</v>
      </c>
      <c r="O30" s="513" t="s">
        <v>262</v>
      </c>
      <c r="P30" s="380"/>
      <c r="Q30" s="385" t="s">
        <v>263</v>
      </c>
      <c r="R30" s="8"/>
      <c r="S30" s="8"/>
      <c r="T30" s="8"/>
    </row>
    <row r="31" spans="1:20" ht="15" thickBot="1" x14ac:dyDescent="0.35">
      <c r="A31" s="703">
        <v>2.0499999999999998</v>
      </c>
      <c r="B31" s="370" t="s">
        <v>257</v>
      </c>
      <c r="C31" s="386" t="s">
        <v>273</v>
      </c>
      <c r="D31" s="380" t="s">
        <v>259</v>
      </c>
      <c r="E31" s="380" t="s">
        <v>184</v>
      </c>
      <c r="F31" s="380">
        <v>1000</v>
      </c>
      <c r="G31" s="380"/>
      <c r="H31" s="381">
        <v>1450000</v>
      </c>
      <c r="I31" s="382">
        <v>1</v>
      </c>
      <c r="J31" s="377">
        <v>0</v>
      </c>
      <c r="K31" s="383" t="s">
        <v>272</v>
      </c>
      <c r="L31" s="380" t="s">
        <v>261</v>
      </c>
      <c r="M31" s="384">
        <v>43313</v>
      </c>
      <c r="N31" s="384">
        <v>43435</v>
      </c>
      <c r="O31" s="513" t="s">
        <v>262</v>
      </c>
      <c r="P31" s="380"/>
      <c r="Q31" s="385" t="s">
        <v>263</v>
      </c>
      <c r="R31" s="8"/>
      <c r="S31" s="8"/>
      <c r="T31" s="8"/>
    </row>
    <row r="32" spans="1:20" ht="15" thickBot="1" x14ac:dyDescent="0.35">
      <c r="A32" s="703">
        <v>2.0499999999999998</v>
      </c>
      <c r="B32" s="388" t="s">
        <v>257</v>
      </c>
      <c r="C32" s="402" t="s">
        <v>319</v>
      </c>
      <c r="D32" s="390" t="s">
        <v>300</v>
      </c>
      <c r="E32" s="390" t="s">
        <v>184</v>
      </c>
      <c r="F32" s="390">
        <v>30</v>
      </c>
      <c r="G32" s="390"/>
      <c r="H32" s="391">
        <v>84000</v>
      </c>
      <c r="I32" s="392">
        <v>1</v>
      </c>
      <c r="J32" s="434">
        <v>0</v>
      </c>
      <c r="K32" s="686" t="s">
        <v>318</v>
      </c>
      <c r="L32" s="390" t="s">
        <v>261</v>
      </c>
      <c r="M32" s="394">
        <v>43313</v>
      </c>
      <c r="N32" s="394">
        <v>43435</v>
      </c>
      <c r="O32" s="682" t="s">
        <v>262</v>
      </c>
      <c r="P32" s="390"/>
      <c r="Q32" s="395" t="s">
        <v>263</v>
      </c>
      <c r="R32" s="8"/>
      <c r="S32" s="8"/>
      <c r="T32" s="8"/>
    </row>
    <row r="33" spans="1:20" ht="15" thickBot="1" x14ac:dyDescent="0.35">
      <c r="A33" s="703">
        <v>2.0499999999999998</v>
      </c>
      <c r="B33" s="438" t="s">
        <v>257</v>
      </c>
      <c r="C33" s="405" t="s">
        <v>319</v>
      </c>
      <c r="D33" s="406" t="s">
        <v>329</v>
      </c>
      <c r="E33" s="406" t="s">
        <v>184</v>
      </c>
      <c r="F33" s="406">
        <v>10</v>
      </c>
      <c r="G33" s="406"/>
      <c r="H33" s="407">
        <v>6666.67</v>
      </c>
      <c r="I33" s="408">
        <v>1</v>
      </c>
      <c r="J33" s="443">
        <v>0</v>
      </c>
      <c r="K33" s="687" t="s">
        <v>330</v>
      </c>
      <c r="L33" s="406" t="s">
        <v>261</v>
      </c>
      <c r="M33" s="409">
        <v>43313</v>
      </c>
      <c r="N33" s="409">
        <v>43435</v>
      </c>
      <c r="O33" s="688" t="s">
        <v>262</v>
      </c>
      <c r="P33" s="406"/>
      <c r="Q33" s="411" t="s">
        <v>263</v>
      </c>
      <c r="R33" s="8"/>
      <c r="S33" s="8"/>
      <c r="T33" s="8"/>
    </row>
    <row r="34" spans="1:20" ht="15" thickBot="1" x14ac:dyDescent="0.35">
      <c r="A34" s="703">
        <v>2.0499999999999998</v>
      </c>
      <c r="B34" s="438" t="s">
        <v>257</v>
      </c>
      <c r="C34" s="412" t="s">
        <v>319</v>
      </c>
      <c r="D34" s="406" t="s">
        <v>329</v>
      </c>
      <c r="E34" s="406" t="s">
        <v>184</v>
      </c>
      <c r="F34" s="406">
        <v>11</v>
      </c>
      <c r="G34" s="406"/>
      <c r="H34" s="407">
        <v>11000</v>
      </c>
      <c r="I34" s="408">
        <v>1</v>
      </c>
      <c r="J34" s="443">
        <v>0</v>
      </c>
      <c r="K34" s="687" t="s">
        <v>332</v>
      </c>
      <c r="L34" s="406" t="s">
        <v>261</v>
      </c>
      <c r="M34" s="409">
        <v>43313</v>
      </c>
      <c r="N34" s="409">
        <v>43435</v>
      </c>
      <c r="O34" s="688" t="s">
        <v>262</v>
      </c>
      <c r="P34" s="406"/>
      <c r="Q34" s="411" t="s">
        <v>263</v>
      </c>
      <c r="R34" s="8"/>
      <c r="S34" s="8"/>
      <c r="T34" s="8"/>
    </row>
    <row r="35" spans="1:20" ht="15" thickBot="1" x14ac:dyDescent="0.35">
      <c r="A35" s="703">
        <v>2.0499999999999998</v>
      </c>
      <c r="B35" s="370" t="s">
        <v>257</v>
      </c>
      <c r="C35" s="375" t="s">
        <v>268</v>
      </c>
      <c r="D35" s="380" t="s">
        <v>259</v>
      </c>
      <c r="E35" s="380" t="s">
        <v>184</v>
      </c>
      <c r="F35" s="380">
        <v>15</v>
      </c>
      <c r="G35" s="380"/>
      <c r="H35" s="381">
        <v>10000</v>
      </c>
      <c r="I35" s="382">
        <v>1</v>
      </c>
      <c r="J35" s="377">
        <v>0</v>
      </c>
      <c r="K35" s="383" t="s">
        <v>266</v>
      </c>
      <c r="L35" s="380" t="s">
        <v>261</v>
      </c>
      <c r="M35" s="384">
        <v>43132</v>
      </c>
      <c r="N35" s="384">
        <v>43252</v>
      </c>
      <c r="O35" s="513" t="s">
        <v>262</v>
      </c>
      <c r="P35" s="380"/>
      <c r="Q35" s="385" t="s">
        <v>263</v>
      </c>
      <c r="R35" s="8"/>
      <c r="S35" s="8"/>
      <c r="T35" s="8"/>
    </row>
    <row r="36" spans="1:20" ht="15" thickBot="1" x14ac:dyDescent="0.35">
      <c r="A36" s="703">
        <v>2.0499999999999998</v>
      </c>
      <c r="B36" s="438" t="s">
        <v>257</v>
      </c>
      <c r="C36" s="405" t="s">
        <v>268</v>
      </c>
      <c r="D36" s="406" t="s">
        <v>329</v>
      </c>
      <c r="E36" s="406" t="s">
        <v>184</v>
      </c>
      <c r="F36" s="406">
        <v>2</v>
      </c>
      <c r="G36" s="406"/>
      <c r="H36" s="407">
        <v>1333.33</v>
      </c>
      <c r="I36" s="408">
        <v>1</v>
      </c>
      <c r="J36" s="443">
        <v>0</v>
      </c>
      <c r="K36" s="687" t="s">
        <v>330</v>
      </c>
      <c r="L36" s="406" t="s">
        <v>261</v>
      </c>
      <c r="M36" s="409">
        <v>43313</v>
      </c>
      <c r="N36" s="409">
        <v>43435</v>
      </c>
      <c r="O36" s="688" t="s">
        <v>262</v>
      </c>
      <c r="P36" s="406"/>
      <c r="Q36" s="411" t="s">
        <v>263</v>
      </c>
      <c r="R36" s="8"/>
      <c r="S36" s="8"/>
      <c r="T36" s="8"/>
    </row>
    <row r="37" spans="1:20" ht="15" thickBot="1" x14ac:dyDescent="0.35">
      <c r="A37" s="703">
        <v>2.0299999999999998</v>
      </c>
      <c r="B37" s="388" t="s">
        <v>257</v>
      </c>
      <c r="C37" s="397" t="s">
        <v>323</v>
      </c>
      <c r="D37" s="390" t="s">
        <v>300</v>
      </c>
      <c r="E37" s="390" t="s">
        <v>184</v>
      </c>
      <c r="F37" s="390">
        <v>1</v>
      </c>
      <c r="G37" s="390"/>
      <c r="H37" s="391">
        <v>133333.32999999999</v>
      </c>
      <c r="I37" s="392">
        <v>0</v>
      </c>
      <c r="J37" s="434">
        <v>1</v>
      </c>
      <c r="K37" s="686" t="s">
        <v>324</v>
      </c>
      <c r="L37" s="390" t="s">
        <v>261</v>
      </c>
      <c r="M37" s="394">
        <v>43132</v>
      </c>
      <c r="N37" s="394">
        <v>43252</v>
      </c>
      <c r="O37" s="682" t="s">
        <v>267</v>
      </c>
      <c r="P37" s="390"/>
      <c r="Q37" s="395" t="s">
        <v>263</v>
      </c>
      <c r="R37" s="8"/>
      <c r="S37" s="8"/>
      <c r="T37" s="8"/>
    </row>
    <row r="38" spans="1:20" ht="15" thickBot="1" x14ac:dyDescent="0.35">
      <c r="A38" s="703">
        <v>2.0299999999999998</v>
      </c>
      <c r="B38" s="388" t="s">
        <v>257</v>
      </c>
      <c r="C38" s="397" t="s">
        <v>311</v>
      </c>
      <c r="D38" s="390" t="s">
        <v>300</v>
      </c>
      <c r="E38" s="390" t="s">
        <v>184</v>
      </c>
      <c r="F38" s="390">
        <v>21</v>
      </c>
      <c r="G38" s="390"/>
      <c r="H38" s="391">
        <v>280000</v>
      </c>
      <c r="I38" s="392">
        <v>0</v>
      </c>
      <c r="J38" s="434">
        <v>1</v>
      </c>
      <c r="K38" s="686" t="s">
        <v>308</v>
      </c>
      <c r="L38" s="390" t="s">
        <v>261</v>
      </c>
      <c r="M38" s="394">
        <v>43132</v>
      </c>
      <c r="N38" s="394">
        <v>43252</v>
      </c>
      <c r="O38" s="682" t="s">
        <v>267</v>
      </c>
      <c r="P38" s="390"/>
      <c r="Q38" s="395" t="s">
        <v>263</v>
      </c>
      <c r="R38" s="8"/>
      <c r="S38" s="8"/>
      <c r="T38" s="8"/>
    </row>
    <row r="39" spans="1:20" ht="15" thickBot="1" x14ac:dyDescent="0.35">
      <c r="A39" s="703">
        <v>2.06</v>
      </c>
      <c r="B39" s="370" t="s">
        <v>257</v>
      </c>
      <c r="C39" s="689" t="s">
        <v>288</v>
      </c>
      <c r="D39" s="380" t="s">
        <v>259</v>
      </c>
      <c r="E39" s="380" t="s">
        <v>184</v>
      </c>
      <c r="F39" s="380">
        <v>2</v>
      </c>
      <c r="G39" s="380"/>
      <c r="H39" s="381">
        <v>4666.67</v>
      </c>
      <c r="I39" s="382">
        <v>1</v>
      </c>
      <c r="J39" s="377">
        <v>0</v>
      </c>
      <c r="K39" s="383" t="s">
        <v>287</v>
      </c>
      <c r="L39" s="380" t="s">
        <v>261</v>
      </c>
      <c r="M39" s="384">
        <v>43374</v>
      </c>
      <c r="N39" s="384">
        <v>43497</v>
      </c>
      <c r="O39" s="513" t="s">
        <v>262</v>
      </c>
      <c r="P39" s="380"/>
      <c r="Q39" s="385" t="s">
        <v>263</v>
      </c>
      <c r="R39" s="8"/>
      <c r="S39" s="8"/>
      <c r="T39" s="8"/>
    </row>
    <row r="40" spans="1:20" ht="15" thickBot="1" x14ac:dyDescent="0.35">
      <c r="A40" s="703">
        <v>2.0699999999999998</v>
      </c>
      <c r="B40" s="370" t="s">
        <v>257</v>
      </c>
      <c r="C40" s="375" t="s">
        <v>258</v>
      </c>
      <c r="D40" s="380" t="s">
        <v>259</v>
      </c>
      <c r="E40" s="380" t="s">
        <v>184</v>
      </c>
      <c r="F40" s="380">
        <v>1</v>
      </c>
      <c r="G40" s="380"/>
      <c r="H40" s="381">
        <v>83333.33</v>
      </c>
      <c r="I40" s="382">
        <v>1</v>
      </c>
      <c r="J40" s="377">
        <v>0</v>
      </c>
      <c r="K40" s="383" t="s">
        <v>260</v>
      </c>
      <c r="L40" s="380" t="s">
        <v>261</v>
      </c>
      <c r="M40" s="384">
        <v>43132</v>
      </c>
      <c r="N40" s="384">
        <v>43252</v>
      </c>
      <c r="O40" s="513" t="s">
        <v>262</v>
      </c>
      <c r="P40" s="380"/>
      <c r="Q40" s="385" t="s">
        <v>263</v>
      </c>
      <c r="R40" s="8"/>
      <c r="S40" s="8"/>
      <c r="T40" s="8"/>
    </row>
    <row r="41" spans="1:20" ht="15" thickBot="1" x14ac:dyDescent="0.35">
      <c r="A41" s="703">
        <v>2.08</v>
      </c>
      <c r="B41" s="388" t="s">
        <v>257</v>
      </c>
      <c r="C41" s="397" t="s">
        <v>306</v>
      </c>
      <c r="D41" s="390" t="s">
        <v>307</v>
      </c>
      <c r="E41" s="390" t="s">
        <v>184</v>
      </c>
      <c r="F41" s="390">
        <v>1</v>
      </c>
      <c r="G41" s="390"/>
      <c r="H41" s="391">
        <v>3933333.33</v>
      </c>
      <c r="I41" s="392">
        <v>1</v>
      </c>
      <c r="J41" s="434">
        <v>0</v>
      </c>
      <c r="K41" s="686" t="s">
        <v>308</v>
      </c>
      <c r="L41" s="390" t="s">
        <v>261</v>
      </c>
      <c r="M41" s="394">
        <v>43160</v>
      </c>
      <c r="N41" s="394">
        <v>43282</v>
      </c>
      <c r="O41" s="682" t="s">
        <v>262</v>
      </c>
      <c r="P41" s="390"/>
      <c r="Q41" s="395" t="s">
        <v>263</v>
      </c>
      <c r="R41" s="8"/>
      <c r="S41" s="8"/>
      <c r="T41" s="8"/>
    </row>
    <row r="42" spans="1:20" ht="15" thickBot="1" x14ac:dyDescent="0.35">
      <c r="A42" s="703">
        <v>2.09</v>
      </c>
      <c r="B42" s="388" t="s">
        <v>257</v>
      </c>
      <c r="C42" s="397" t="s">
        <v>304</v>
      </c>
      <c r="D42" s="390" t="s">
        <v>300</v>
      </c>
      <c r="E42" s="390" t="s">
        <v>184</v>
      </c>
      <c r="F42" s="390">
        <v>1</v>
      </c>
      <c r="G42" s="390"/>
      <c r="H42" s="391">
        <v>50000</v>
      </c>
      <c r="I42" s="392">
        <v>1</v>
      </c>
      <c r="J42" s="434">
        <v>0</v>
      </c>
      <c r="K42" s="690" t="s">
        <v>305</v>
      </c>
      <c r="L42" s="390" t="s">
        <v>261</v>
      </c>
      <c r="M42" s="394">
        <v>43405</v>
      </c>
      <c r="N42" s="394">
        <v>43525</v>
      </c>
      <c r="O42" s="682" t="s">
        <v>262</v>
      </c>
      <c r="P42" s="390"/>
      <c r="Q42" s="395" t="s">
        <v>263</v>
      </c>
      <c r="R42" s="8"/>
      <c r="S42" s="8"/>
      <c r="T42" s="8"/>
    </row>
    <row r="43" spans="1:20" ht="15" thickBot="1" x14ac:dyDescent="0.35">
      <c r="A43" s="703">
        <v>2.1</v>
      </c>
      <c r="B43" s="388" t="s">
        <v>257</v>
      </c>
      <c r="C43" s="691" t="s">
        <v>312</v>
      </c>
      <c r="D43" s="390" t="s">
        <v>300</v>
      </c>
      <c r="E43" s="390" t="s">
        <v>184</v>
      </c>
      <c r="F43" s="390">
        <v>55</v>
      </c>
      <c r="G43" s="390"/>
      <c r="H43" s="391">
        <v>458333.33</v>
      </c>
      <c r="I43" s="392">
        <v>1</v>
      </c>
      <c r="J43" s="434">
        <v>0</v>
      </c>
      <c r="K43" s="686" t="s">
        <v>308</v>
      </c>
      <c r="L43" s="390" t="s">
        <v>261</v>
      </c>
      <c r="M43" s="394">
        <v>43160</v>
      </c>
      <c r="N43" s="394">
        <v>43282</v>
      </c>
      <c r="O43" s="682" t="s">
        <v>262</v>
      </c>
      <c r="P43" s="390"/>
      <c r="Q43" s="395" t="s">
        <v>263</v>
      </c>
      <c r="R43" s="8"/>
      <c r="S43" s="8"/>
      <c r="T43" s="8"/>
    </row>
    <row r="44" spans="1:20" ht="15" thickBot="1" x14ac:dyDescent="0.35">
      <c r="A44" s="336">
        <v>2.11</v>
      </c>
      <c r="B44" s="388" t="s">
        <v>257</v>
      </c>
      <c r="C44" s="397" t="s">
        <v>321</v>
      </c>
      <c r="D44" s="390" t="s">
        <v>307</v>
      </c>
      <c r="E44" s="390" t="s">
        <v>184</v>
      </c>
      <c r="F44" s="390">
        <v>1</v>
      </c>
      <c r="G44" s="390"/>
      <c r="H44" s="391">
        <v>2333333.33</v>
      </c>
      <c r="I44" s="392">
        <v>1</v>
      </c>
      <c r="J44" s="434">
        <v>0</v>
      </c>
      <c r="K44" s="686" t="s">
        <v>322</v>
      </c>
      <c r="L44" s="390" t="s">
        <v>261</v>
      </c>
      <c r="M44" s="394">
        <v>43282</v>
      </c>
      <c r="N44" s="394">
        <v>43405</v>
      </c>
      <c r="O44" s="682" t="s">
        <v>262</v>
      </c>
      <c r="P44" s="390"/>
      <c r="Q44" s="395" t="s">
        <v>263</v>
      </c>
      <c r="R44" s="8"/>
      <c r="S44" s="8"/>
      <c r="T44" s="8"/>
    </row>
    <row r="45" spans="1:20" ht="15" thickBot="1" x14ac:dyDescent="0.35">
      <c r="A45" s="336">
        <v>2.12</v>
      </c>
      <c r="B45" s="370" t="s">
        <v>257</v>
      </c>
      <c r="C45" s="386" t="s">
        <v>274</v>
      </c>
      <c r="D45" s="380" t="s">
        <v>259</v>
      </c>
      <c r="E45" s="380" t="s">
        <v>184</v>
      </c>
      <c r="F45" s="380">
        <v>2</v>
      </c>
      <c r="G45" s="380"/>
      <c r="H45" s="381">
        <v>133333.32999999999</v>
      </c>
      <c r="I45" s="382">
        <v>1</v>
      </c>
      <c r="J45" s="382">
        <v>0</v>
      </c>
      <c r="K45" s="383" t="s">
        <v>272</v>
      </c>
      <c r="L45" s="380" t="s">
        <v>261</v>
      </c>
      <c r="M45" s="384">
        <v>43313</v>
      </c>
      <c r="N45" s="384">
        <v>43435</v>
      </c>
      <c r="O45" s="513" t="s">
        <v>262</v>
      </c>
      <c r="P45" s="380"/>
      <c r="Q45" s="385" t="s">
        <v>263</v>
      </c>
      <c r="R45" s="8"/>
      <c r="S45" s="8"/>
      <c r="T45" s="8"/>
    </row>
    <row r="46" spans="1:20" ht="15" thickBot="1" x14ac:dyDescent="0.35">
      <c r="A46" s="336">
        <v>2.12</v>
      </c>
      <c r="B46" s="370" t="s">
        <v>257</v>
      </c>
      <c r="C46" s="692" t="s">
        <v>275</v>
      </c>
      <c r="D46" s="380" t="s">
        <v>259</v>
      </c>
      <c r="E46" s="380" t="s">
        <v>184</v>
      </c>
      <c r="F46" s="380">
        <v>1</v>
      </c>
      <c r="G46" s="380"/>
      <c r="H46" s="381">
        <v>40000</v>
      </c>
      <c r="I46" s="382">
        <v>1</v>
      </c>
      <c r="J46" s="382">
        <v>0</v>
      </c>
      <c r="K46" s="383" t="s">
        <v>272</v>
      </c>
      <c r="L46" s="380" t="s">
        <v>261</v>
      </c>
      <c r="M46" s="384">
        <v>43313</v>
      </c>
      <c r="N46" s="384">
        <v>43435</v>
      </c>
      <c r="O46" s="513" t="s">
        <v>262</v>
      </c>
      <c r="P46" s="380"/>
      <c r="Q46" s="385" t="s">
        <v>263</v>
      </c>
      <c r="R46" s="8"/>
      <c r="S46" s="8"/>
      <c r="T46" s="8"/>
    </row>
    <row r="47" spans="1:20" ht="15" thickBot="1" x14ac:dyDescent="0.35">
      <c r="A47" s="336">
        <v>2.0499999999999998</v>
      </c>
      <c r="B47" s="370" t="s">
        <v>257</v>
      </c>
      <c r="C47" s="387" t="s">
        <v>290</v>
      </c>
      <c r="D47" s="380" t="s">
        <v>259</v>
      </c>
      <c r="E47" s="380" t="s">
        <v>184</v>
      </c>
      <c r="F47" s="380">
        <v>5</v>
      </c>
      <c r="G47" s="380"/>
      <c r="H47" s="381">
        <v>6666.67</v>
      </c>
      <c r="I47" s="382">
        <v>1</v>
      </c>
      <c r="J47" s="382">
        <v>0</v>
      </c>
      <c r="K47" s="383" t="s">
        <v>287</v>
      </c>
      <c r="L47" s="380" t="s">
        <v>261</v>
      </c>
      <c r="M47" s="384">
        <v>43313</v>
      </c>
      <c r="N47" s="384">
        <v>43405</v>
      </c>
      <c r="O47" s="513" t="s">
        <v>262</v>
      </c>
      <c r="P47" s="380"/>
      <c r="Q47" s="385" t="s">
        <v>263</v>
      </c>
      <c r="R47" s="8"/>
      <c r="S47" s="8"/>
      <c r="T47" s="8"/>
    </row>
    <row r="48" spans="1:20" ht="15" thickBot="1" x14ac:dyDescent="0.35">
      <c r="A48" s="336">
        <v>2.13</v>
      </c>
      <c r="B48" s="370" t="s">
        <v>257</v>
      </c>
      <c r="C48" s="692" t="s">
        <v>276</v>
      </c>
      <c r="D48" s="380" t="s">
        <v>259</v>
      </c>
      <c r="E48" s="380" t="s">
        <v>184</v>
      </c>
      <c r="F48" s="380">
        <v>8</v>
      </c>
      <c r="G48" s="380"/>
      <c r="H48" s="381">
        <v>213333.33</v>
      </c>
      <c r="I48" s="382">
        <v>1</v>
      </c>
      <c r="J48" s="382">
        <v>0</v>
      </c>
      <c r="K48" s="383" t="s">
        <v>272</v>
      </c>
      <c r="L48" s="380" t="s">
        <v>261</v>
      </c>
      <c r="M48" s="384">
        <v>43313</v>
      </c>
      <c r="N48" s="384">
        <v>43435</v>
      </c>
      <c r="O48" s="513" t="s">
        <v>262</v>
      </c>
      <c r="P48" s="380"/>
      <c r="Q48" s="385" t="s">
        <v>263</v>
      </c>
      <c r="R48" s="8"/>
      <c r="S48" s="8"/>
      <c r="T48" s="8"/>
    </row>
    <row r="49" spans="1:20" ht="15" thickBot="1" x14ac:dyDescent="0.35">
      <c r="A49" s="336">
        <v>2.13</v>
      </c>
      <c r="B49" s="370" t="s">
        <v>257</v>
      </c>
      <c r="C49" s="692" t="s">
        <v>277</v>
      </c>
      <c r="D49" s="380" t="s">
        <v>259</v>
      </c>
      <c r="E49" s="380" t="s">
        <v>184</v>
      </c>
      <c r="F49" s="380">
        <v>2</v>
      </c>
      <c r="G49" s="380"/>
      <c r="H49" s="381">
        <v>16666.669999999998</v>
      </c>
      <c r="I49" s="382">
        <v>1</v>
      </c>
      <c r="J49" s="382">
        <v>0</v>
      </c>
      <c r="K49" s="383" t="s">
        <v>272</v>
      </c>
      <c r="L49" s="380" t="s">
        <v>261</v>
      </c>
      <c r="M49" s="384">
        <v>43313</v>
      </c>
      <c r="N49" s="384">
        <v>43435</v>
      </c>
      <c r="O49" s="513" t="s">
        <v>262</v>
      </c>
      <c r="P49" s="380"/>
      <c r="Q49" s="385" t="s">
        <v>263</v>
      </c>
      <c r="R49" s="8"/>
      <c r="S49" s="8"/>
      <c r="T49" s="8"/>
    </row>
    <row r="50" spans="1:20" ht="15" thickBot="1" x14ac:dyDescent="0.35">
      <c r="A50" s="336">
        <v>2.13</v>
      </c>
      <c r="B50" s="370" t="s">
        <v>257</v>
      </c>
      <c r="C50" s="692" t="s">
        <v>278</v>
      </c>
      <c r="D50" s="380" t="s">
        <v>259</v>
      </c>
      <c r="E50" s="380" t="s">
        <v>184</v>
      </c>
      <c r="F50" s="380">
        <v>64</v>
      </c>
      <c r="G50" s="380"/>
      <c r="H50" s="381">
        <v>106666.67</v>
      </c>
      <c r="I50" s="382">
        <v>1</v>
      </c>
      <c r="J50" s="382">
        <v>0</v>
      </c>
      <c r="K50" s="383" t="s">
        <v>272</v>
      </c>
      <c r="L50" s="380" t="s">
        <v>261</v>
      </c>
      <c r="M50" s="384">
        <v>43313</v>
      </c>
      <c r="N50" s="384">
        <v>43435</v>
      </c>
      <c r="O50" s="513" t="s">
        <v>262</v>
      </c>
      <c r="P50" s="380"/>
      <c r="Q50" s="385" t="s">
        <v>263</v>
      </c>
      <c r="R50" s="8"/>
      <c r="S50" s="8"/>
      <c r="T50" s="8"/>
    </row>
    <row r="51" spans="1:20" ht="15" thickBot="1" x14ac:dyDescent="0.35">
      <c r="A51" s="336">
        <v>2.0299999999999998</v>
      </c>
      <c r="B51" s="370" t="s">
        <v>257</v>
      </c>
      <c r="C51" s="387" t="s">
        <v>289</v>
      </c>
      <c r="D51" s="380" t="s">
        <v>259</v>
      </c>
      <c r="E51" s="380" t="s">
        <v>184</v>
      </c>
      <c r="F51" s="380">
        <v>7</v>
      </c>
      <c r="G51" s="380"/>
      <c r="H51" s="381">
        <v>3500</v>
      </c>
      <c r="I51" s="382">
        <v>0</v>
      </c>
      <c r="J51" s="382">
        <v>1</v>
      </c>
      <c r="K51" s="383" t="s">
        <v>287</v>
      </c>
      <c r="L51" s="380" t="s">
        <v>261</v>
      </c>
      <c r="M51" s="384">
        <v>43132</v>
      </c>
      <c r="N51" s="384">
        <v>43252</v>
      </c>
      <c r="O51" s="513" t="s">
        <v>267</v>
      </c>
      <c r="P51" s="380"/>
      <c r="Q51" s="385" t="s">
        <v>263</v>
      </c>
      <c r="R51" s="8"/>
      <c r="S51" s="8"/>
      <c r="T51" s="8"/>
    </row>
    <row r="52" spans="1:20" ht="15" thickBot="1" x14ac:dyDescent="0.35">
      <c r="A52" s="336">
        <v>2.0299999999999998</v>
      </c>
      <c r="B52" s="370" t="s">
        <v>257</v>
      </c>
      <c r="C52" s="692" t="s">
        <v>152</v>
      </c>
      <c r="D52" s="380" t="s">
        <v>259</v>
      </c>
      <c r="E52" s="380" t="s">
        <v>184</v>
      </c>
      <c r="F52" s="380">
        <v>50</v>
      </c>
      <c r="G52" s="380"/>
      <c r="H52" s="381">
        <v>75000</v>
      </c>
      <c r="I52" s="382">
        <v>0</v>
      </c>
      <c r="J52" s="382">
        <v>1</v>
      </c>
      <c r="K52" s="383" t="s">
        <v>272</v>
      </c>
      <c r="L52" s="380" t="s">
        <v>261</v>
      </c>
      <c r="M52" s="384">
        <v>43132</v>
      </c>
      <c r="N52" s="384">
        <v>43252</v>
      </c>
      <c r="O52" s="513" t="s">
        <v>267</v>
      </c>
      <c r="P52" s="380"/>
      <c r="Q52" s="385" t="s">
        <v>263</v>
      </c>
      <c r="R52" s="8"/>
      <c r="S52" s="8"/>
      <c r="T52" s="8"/>
    </row>
    <row r="53" spans="1:20" ht="15" thickBot="1" x14ac:dyDescent="0.35">
      <c r="A53" s="336">
        <v>2.0299999999999998</v>
      </c>
      <c r="B53" s="388" t="s">
        <v>257</v>
      </c>
      <c r="C53" s="693" t="s">
        <v>152</v>
      </c>
      <c r="D53" s="390" t="s">
        <v>300</v>
      </c>
      <c r="E53" s="390" t="s">
        <v>184</v>
      </c>
      <c r="F53" s="390">
        <v>5</v>
      </c>
      <c r="G53" s="390"/>
      <c r="H53" s="391">
        <v>7500</v>
      </c>
      <c r="I53" s="392">
        <v>0</v>
      </c>
      <c r="J53" s="392">
        <v>1</v>
      </c>
      <c r="K53" s="686" t="s">
        <v>327</v>
      </c>
      <c r="L53" s="390" t="s">
        <v>261</v>
      </c>
      <c r="M53" s="394">
        <v>43132</v>
      </c>
      <c r="N53" s="394">
        <v>43252</v>
      </c>
      <c r="O53" s="682" t="s">
        <v>267</v>
      </c>
      <c r="P53" s="390"/>
      <c r="Q53" s="395" t="s">
        <v>263</v>
      </c>
      <c r="R53" s="8"/>
      <c r="S53" s="8"/>
      <c r="T53" s="8"/>
    </row>
    <row r="54" spans="1:20" ht="15" thickBot="1" x14ac:dyDescent="0.35">
      <c r="A54" s="336">
        <v>2.0299999999999998</v>
      </c>
      <c r="B54" s="388" t="s">
        <v>257</v>
      </c>
      <c r="C54" s="693" t="s">
        <v>152</v>
      </c>
      <c r="D54" s="390" t="s">
        <v>300</v>
      </c>
      <c r="E54" s="390" t="s">
        <v>184</v>
      </c>
      <c r="F54" s="390">
        <v>3</v>
      </c>
      <c r="G54" s="390"/>
      <c r="H54" s="391">
        <v>4500</v>
      </c>
      <c r="I54" s="392">
        <v>0</v>
      </c>
      <c r="J54" s="392">
        <v>1</v>
      </c>
      <c r="K54" s="690" t="s">
        <v>328</v>
      </c>
      <c r="L54" s="390" t="s">
        <v>261</v>
      </c>
      <c r="M54" s="394">
        <v>43132</v>
      </c>
      <c r="N54" s="394">
        <v>43252</v>
      </c>
      <c r="O54" s="682" t="s">
        <v>267</v>
      </c>
      <c r="P54" s="390"/>
      <c r="Q54" s="395" t="s">
        <v>263</v>
      </c>
      <c r="R54" s="8"/>
      <c r="S54" s="8"/>
      <c r="T54" s="8"/>
    </row>
    <row r="55" spans="1:20" ht="15" thickBot="1" x14ac:dyDescent="0.35">
      <c r="A55" s="336">
        <v>2.0299999999999998</v>
      </c>
      <c r="B55" s="438" t="s">
        <v>257</v>
      </c>
      <c r="C55" s="694" t="s">
        <v>152</v>
      </c>
      <c r="D55" s="406" t="s">
        <v>329</v>
      </c>
      <c r="E55" s="406" t="s">
        <v>184</v>
      </c>
      <c r="F55" s="406">
        <v>20</v>
      </c>
      <c r="G55" s="406"/>
      <c r="H55" s="407">
        <v>30000</v>
      </c>
      <c r="I55" s="408">
        <v>0</v>
      </c>
      <c r="J55" s="408">
        <v>1</v>
      </c>
      <c r="K55" s="687" t="s">
        <v>331</v>
      </c>
      <c r="L55" s="406" t="s">
        <v>261</v>
      </c>
      <c r="M55" s="409">
        <v>43132</v>
      </c>
      <c r="N55" s="409">
        <v>43252</v>
      </c>
      <c r="O55" s="688" t="s">
        <v>267</v>
      </c>
      <c r="P55" s="406"/>
      <c r="Q55" s="411" t="s">
        <v>263</v>
      </c>
      <c r="R55" s="8"/>
      <c r="S55" s="8"/>
      <c r="T55" s="8"/>
    </row>
    <row r="56" spans="1:20" ht="15" thickBot="1" x14ac:dyDescent="0.35">
      <c r="A56" s="336">
        <v>2.0299999999999998</v>
      </c>
      <c r="B56" s="438" t="s">
        <v>257</v>
      </c>
      <c r="C56" s="694" t="s">
        <v>152</v>
      </c>
      <c r="D56" s="406" t="s">
        <v>329</v>
      </c>
      <c r="E56" s="406" t="s">
        <v>184</v>
      </c>
      <c r="F56" s="406">
        <v>60</v>
      </c>
      <c r="G56" s="406"/>
      <c r="H56" s="407">
        <v>130000</v>
      </c>
      <c r="I56" s="408">
        <v>0</v>
      </c>
      <c r="J56" s="408">
        <v>1</v>
      </c>
      <c r="K56" s="687" t="s">
        <v>335</v>
      </c>
      <c r="L56" s="406" t="s">
        <v>261</v>
      </c>
      <c r="M56" s="409">
        <v>43132</v>
      </c>
      <c r="N56" s="409">
        <v>43252</v>
      </c>
      <c r="O56" s="688" t="s">
        <v>267</v>
      </c>
      <c r="P56" s="406"/>
      <c r="Q56" s="411" t="s">
        <v>263</v>
      </c>
      <c r="R56" s="8"/>
      <c r="S56" s="8"/>
      <c r="T56" s="8"/>
    </row>
    <row r="57" spans="1:20" ht="15" thickBot="1" x14ac:dyDescent="0.35">
      <c r="A57" s="336">
        <v>2.0299999999999998</v>
      </c>
      <c r="B57" s="388" t="s">
        <v>257</v>
      </c>
      <c r="C57" s="693" t="s">
        <v>302</v>
      </c>
      <c r="D57" s="390" t="s">
        <v>300</v>
      </c>
      <c r="E57" s="390" t="s">
        <v>184</v>
      </c>
      <c r="F57" s="390">
        <v>5</v>
      </c>
      <c r="G57" s="390"/>
      <c r="H57" s="391">
        <v>7500</v>
      </c>
      <c r="I57" s="392">
        <v>0</v>
      </c>
      <c r="J57" s="392">
        <v>1</v>
      </c>
      <c r="K57" s="393" t="s">
        <v>303</v>
      </c>
      <c r="L57" s="390" t="s">
        <v>261</v>
      </c>
      <c r="M57" s="394">
        <v>43132</v>
      </c>
      <c r="N57" s="394">
        <v>43252</v>
      </c>
      <c r="O57" s="682" t="s">
        <v>267</v>
      </c>
      <c r="P57" s="390"/>
      <c r="Q57" s="395" t="s">
        <v>263</v>
      </c>
      <c r="R57" s="8"/>
      <c r="S57" s="8"/>
      <c r="T57" s="8"/>
    </row>
    <row r="58" spans="1:20" x14ac:dyDescent="0.3">
      <c r="A58" s="336">
        <v>2.0299999999999998</v>
      </c>
      <c r="B58" s="388" t="s">
        <v>257</v>
      </c>
      <c r="C58" s="389" t="s">
        <v>299</v>
      </c>
      <c r="D58" s="390" t="s">
        <v>300</v>
      </c>
      <c r="E58" s="390" t="s">
        <v>184</v>
      </c>
      <c r="F58" s="390">
        <v>5</v>
      </c>
      <c r="G58" s="390"/>
      <c r="H58" s="391">
        <v>7500</v>
      </c>
      <c r="I58" s="392">
        <v>0</v>
      </c>
      <c r="J58" s="392">
        <v>1</v>
      </c>
      <c r="K58" s="393" t="s">
        <v>301</v>
      </c>
      <c r="L58" s="390" t="s">
        <v>261</v>
      </c>
      <c r="M58" s="394">
        <v>43132</v>
      </c>
      <c r="N58" s="394">
        <v>43252</v>
      </c>
      <c r="O58" s="393" t="s">
        <v>267</v>
      </c>
      <c r="P58" s="390"/>
      <c r="Q58" s="395" t="s">
        <v>263</v>
      </c>
      <c r="R58" s="8"/>
      <c r="S58" s="8"/>
      <c r="T58" s="8"/>
    </row>
    <row r="59" spans="1:20" x14ac:dyDescent="0.3">
      <c r="A59" s="336">
        <v>2.0299999999999998</v>
      </c>
      <c r="B59" s="375" t="s">
        <v>257</v>
      </c>
      <c r="C59" s="375" t="s">
        <v>265</v>
      </c>
      <c r="D59" s="380" t="s">
        <v>259</v>
      </c>
      <c r="E59" s="380" t="s">
        <v>184</v>
      </c>
      <c r="F59" s="380">
        <v>60</v>
      </c>
      <c r="G59" s="380"/>
      <c r="H59" s="381">
        <v>90000</v>
      </c>
      <c r="I59" s="382">
        <v>0</v>
      </c>
      <c r="J59" s="382">
        <v>1</v>
      </c>
      <c r="K59" s="383" t="s">
        <v>266</v>
      </c>
      <c r="L59" s="380" t="s">
        <v>261</v>
      </c>
      <c r="M59" s="384">
        <v>43132</v>
      </c>
      <c r="N59" s="384">
        <v>43252</v>
      </c>
      <c r="O59" s="383" t="s">
        <v>267</v>
      </c>
      <c r="P59" s="380"/>
      <c r="Q59" s="385" t="s">
        <v>263</v>
      </c>
      <c r="R59" s="8"/>
      <c r="S59" s="8"/>
      <c r="T59" s="8"/>
    </row>
    <row r="60" spans="1:20" x14ac:dyDescent="0.3">
      <c r="A60" s="336">
        <v>2.0499999999999998</v>
      </c>
      <c r="B60" s="375" t="s">
        <v>257</v>
      </c>
      <c r="C60" s="689" t="s">
        <v>291</v>
      </c>
      <c r="D60" s="380" t="s">
        <v>259</v>
      </c>
      <c r="E60" s="380" t="s">
        <v>184</v>
      </c>
      <c r="F60" s="380">
        <v>50</v>
      </c>
      <c r="G60" s="380"/>
      <c r="H60" s="381">
        <v>25000</v>
      </c>
      <c r="I60" s="382">
        <v>1</v>
      </c>
      <c r="J60" s="382">
        <v>0</v>
      </c>
      <c r="K60" s="514" t="s">
        <v>287</v>
      </c>
      <c r="L60" s="380" t="s">
        <v>261</v>
      </c>
      <c r="M60" s="384">
        <v>43313</v>
      </c>
      <c r="N60" s="384">
        <v>43405</v>
      </c>
      <c r="O60" s="383" t="s">
        <v>262</v>
      </c>
      <c r="P60" s="380"/>
      <c r="Q60" s="385" t="s">
        <v>263</v>
      </c>
      <c r="R60" s="8"/>
      <c r="S60" s="8"/>
      <c r="T60" s="8"/>
    </row>
    <row r="61" spans="1:20" x14ac:dyDescent="0.3">
      <c r="A61" s="336">
        <v>2.14</v>
      </c>
      <c r="B61" s="396" t="s">
        <v>257</v>
      </c>
      <c r="C61" s="389" t="s">
        <v>326</v>
      </c>
      <c r="D61" s="390" t="s">
        <v>300</v>
      </c>
      <c r="E61" s="390" t="s">
        <v>184</v>
      </c>
      <c r="F61" s="390">
        <v>15</v>
      </c>
      <c r="G61" s="390"/>
      <c r="H61" s="391">
        <v>52500</v>
      </c>
      <c r="I61" s="392">
        <v>0</v>
      </c>
      <c r="J61" s="392">
        <v>1</v>
      </c>
      <c r="K61" s="398" t="s">
        <v>324</v>
      </c>
      <c r="L61" s="390" t="s">
        <v>261</v>
      </c>
      <c r="M61" s="394">
        <v>43160</v>
      </c>
      <c r="N61" s="394">
        <v>43282</v>
      </c>
      <c r="O61" s="393" t="s">
        <v>267</v>
      </c>
      <c r="P61" s="390"/>
      <c r="Q61" s="395" t="s">
        <v>263</v>
      </c>
      <c r="R61" s="8"/>
      <c r="S61" s="8"/>
      <c r="T61" s="8"/>
    </row>
    <row r="62" spans="1:20" x14ac:dyDescent="0.3">
      <c r="A62" s="336">
        <v>2.0299999999999998</v>
      </c>
      <c r="B62" s="396" t="s">
        <v>257</v>
      </c>
      <c r="C62" s="402" t="s">
        <v>314</v>
      </c>
      <c r="D62" s="390" t="s">
        <v>300</v>
      </c>
      <c r="E62" s="390" t="s">
        <v>184</v>
      </c>
      <c r="F62" s="390">
        <v>5</v>
      </c>
      <c r="G62" s="390"/>
      <c r="H62" s="391">
        <v>7500</v>
      </c>
      <c r="I62" s="392">
        <v>1</v>
      </c>
      <c r="J62" s="392">
        <v>1</v>
      </c>
      <c r="K62" s="398" t="s">
        <v>305</v>
      </c>
      <c r="L62" s="390" t="s">
        <v>261</v>
      </c>
      <c r="M62" s="394">
        <v>43132</v>
      </c>
      <c r="N62" s="394">
        <v>43252</v>
      </c>
      <c r="O62" s="393" t="s">
        <v>267</v>
      </c>
      <c r="P62" s="390"/>
      <c r="Q62" s="395" t="s">
        <v>263</v>
      </c>
      <c r="R62" s="8"/>
      <c r="S62" s="8"/>
      <c r="T62" s="8"/>
    </row>
    <row r="63" spans="1:20" x14ac:dyDescent="0.3">
      <c r="A63" s="336">
        <v>2.12</v>
      </c>
      <c r="B63" s="375" t="s">
        <v>257</v>
      </c>
      <c r="C63" s="386" t="s">
        <v>279</v>
      </c>
      <c r="D63" s="380" t="s">
        <v>259</v>
      </c>
      <c r="E63" s="380" t="s">
        <v>184</v>
      </c>
      <c r="F63" s="380">
        <v>2</v>
      </c>
      <c r="G63" s="380"/>
      <c r="H63" s="381">
        <v>46666.67</v>
      </c>
      <c r="I63" s="382">
        <v>1</v>
      </c>
      <c r="J63" s="382">
        <v>0</v>
      </c>
      <c r="K63" s="514" t="s">
        <v>272</v>
      </c>
      <c r="L63" s="380" t="s">
        <v>261</v>
      </c>
      <c r="M63" s="384">
        <v>43313</v>
      </c>
      <c r="N63" s="384">
        <v>43435</v>
      </c>
      <c r="O63" s="383" t="s">
        <v>262</v>
      </c>
      <c r="P63" s="380"/>
      <c r="Q63" s="385" t="s">
        <v>263</v>
      </c>
      <c r="R63" s="8"/>
      <c r="S63" s="8"/>
      <c r="T63" s="8"/>
    </row>
    <row r="64" spans="1:20" x14ac:dyDescent="0.3">
      <c r="A64" s="336">
        <v>2.12</v>
      </c>
      <c r="B64" s="375" t="s">
        <v>257</v>
      </c>
      <c r="C64" s="386" t="s">
        <v>280</v>
      </c>
      <c r="D64" s="380" t="s">
        <v>259</v>
      </c>
      <c r="E64" s="380" t="s">
        <v>184</v>
      </c>
      <c r="F64" s="380">
        <v>4</v>
      </c>
      <c r="G64" s="380"/>
      <c r="H64" s="381">
        <v>93333.33</v>
      </c>
      <c r="I64" s="382">
        <v>1</v>
      </c>
      <c r="J64" s="382">
        <v>0</v>
      </c>
      <c r="K64" s="514" t="s">
        <v>272</v>
      </c>
      <c r="L64" s="380" t="s">
        <v>261</v>
      </c>
      <c r="M64" s="384">
        <v>43313</v>
      </c>
      <c r="N64" s="384">
        <v>43435</v>
      </c>
      <c r="O64" s="383" t="s">
        <v>262</v>
      </c>
      <c r="P64" s="380"/>
      <c r="Q64" s="385" t="s">
        <v>263</v>
      </c>
      <c r="R64" s="8"/>
      <c r="S64" s="8"/>
      <c r="T64" s="8"/>
    </row>
    <row r="65" spans="1:20" x14ac:dyDescent="0.3">
      <c r="A65" s="336">
        <v>2.0499999999999998</v>
      </c>
      <c r="B65" s="440" t="s">
        <v>257</v>
      </c>
      <c r="C65" s="695" t="s">
        <v>333</v>
      </c>
      <c r="D65" s="406" t="s">
        <v>329</v>
      </c>
      <c r="E65" s="406" t="s">
        <v>184</v>
      </c>
      <c r="F65" s="406">
        <v>5</v>
      </c>
      <c r="G65" s="406"/>
      <c r="H65" s="407">
        <v>5000</v>
      </c>
      <c r="I65" s="408">
        <v>1</v>
      </c>
      <c r="J65" s="408">
        <v>0</v>
      </c>
      <c r="K65" s="482" t="s">
        <v>334</v>
      </c>
      <c r="L65" s="406" t="s">
        <v>261</v>
      </c>
      <c r="M65" s="409">
        <v>43313</v>
      </c>
      <c r="N65" s="409">
        <v>43435</v>
      </c>
      <c r="O65" s="410" t="s">
        <v>262</v>
      </c>
      <c r="P65" s="406"/>
      <c r="Q65" s="411" t="s">
        <v>263</v>
      </c>
      <c r="R65" s="8"/>
      <c r="S65" s="8"/>
      <c r="T65" s="8"/>
    </row>
    <row r="66" spans="1:20" x14ac:dyDescent="0.3">
      <c r="A66" s="336">
        <v>2.0499999999999998</v>
      </c>
      <c r="B66" s="375" t="s">
        <v>257</v>
      </c>
      <c r="C66" s="689" t="s">
        <v>292</v>
      </c>
      <c r="D66" s="380" t="s">
        <v>259</v>
      </c>
      <c r="E66" s="380" t="s">
        <v>184</v>
      </c>
      <c r="F66" s="380">
        <v>50</v>
      </c>
      <c r="G66" s="380"/>
      <c r="H66" s="381">
        <v>83333.33</v>
      </c>
      <c r="I66" s="382">
        <v>1</v>
      </c>
      <c r="J66" s="382">
        <v>0</v>
      </c>
      <c r="K66" s="512" t="s">
        <v>287</v>
      </c>
      <c r="L66" s="380" t="s">
        <v>261</v>
      </c>
      <c r="M66" s="384">
        <v>43313</v>
      </c>
      <c r="N66" s="384">
        <v>43405</v>
      </c>
      <c r="O66" s="383" t="s">
        <v>262</v>
      </c>
      <c r="P66" s="380"/>
      <c r="Q66" s="385" t="s">
        <v>263</v>
      </c>
      <c r="R66" s="8"/>
      <c r="S66" s="8"/>
      <c r="T66" s="8"/>
    </row>
    <row r="67" spans="1:20" x14ac:dyDescent="0.3">
      <c r="A67" s="336">
        <v>2.0499999999999998</v>
      </c>
      <c r="B67" s="440" t="s">
        <v>257</v>
      </c>
      <c r="C67" s="405" t="s">
        <v>292</v>
      </c>
      <c r="D67" s="406" t="s">
        <v>329</v>
      </c>
      <c r="E67" s="406" t="s">
        <v>184</v>
      </c>
      <c r="F67" s="406">
        <v>2</v>
      </c>
      <c r="G67" s="406"/>
      <c r="H67" s="407">
        <v>1666.67</v>
      </c>
      <c r="I67" s="408">
        <v>1</v>
      </c>
      <c r="J67" s="408">
        <v>0</v>
      </c>
      <c r="K67" s="696" t="s">
        <v>330</v>
      </c>
      <c r="L67" s="406" t="s">
        <v>261</v>
      </c>
      <c r="M67" s="409">
        <v>43313</v>
      </c>
      <c r="N67" s="409">
        <v>43435</v>
      </c>
      <c r="O67" s="410" t="s">
        <v>262</v>
      </c>
      <c r="P67" s="406"/>
      <c r="Q67" s="411" t="s">
        <v>263</v>
      </c>
      <c r="R67" s="8"/>
      <c r="S67" s="8"/>
      <c r="T67" s="8"/>
    </row>
    <row r="68" spans="1:20" ht="27.6" x14ac:dyDescent="0.3">
      <c r="A68" s="336">
        <v>2.15</v>
      </c>
      <c r="B68" s="375" t="s">
        <v>257</v>
      </c>
      <c r="C68" s="689" t="s">
        <v>295</v>
      </c>
      <c r="D68" s="380" t="s">
        <v>259</v>
      </c>
      <c r="E68" s="380" t="s">
        <v>184</v>
      </c>
      <c r="F68" s="380">
        <v>15</v>
      </c>
      <c r="G68" s="380"/>
      <c r="H68" s="381">
        <v>5250</v>
      </c>
      <c r="I68" s="382">
        <v>1</v>
      </c>
      <c r="J68" s="382">
        <v>0</v>
      </c>
      <c r="K68" s="514" t="s">
        <v>287</v>
      </c>
      <c r="L68" s="380" t="s">
        <v>261</v>
      </c>
      <c r="M68" s="384">
        <v>43313</v>
      </c>
      <c r="N68" s="384">
        <v>43405</v>
      </c>
      <c r="O68" s="383" t="s">
        <v>262</v>
      </c>
      <c r="P68" s="380"/>
      <c r="Q68" s="385" t="s">
        <v>263</v>
      </c>
      <c r="R68" s="8"/>
      <c r="S68" s="8"/>
      <c r="T68" s="8"/>
    </row>
    <row r="69" spans="1:20" x14ac:dyDescent="0.3">
      <c r="A69" s="336">
        <v>2.16</v>
      </c>
      <c r="B69" s="396" t="s">
        <v>257</v>
      </c>
      <c r="C69" s="697" t="s">
        <v>320</v>
      </c>
      <c r="D69" s="390" t="s">
        <v>300</v>
      </c>
      <c r="E69" s="390" t="s">
        <v>184</v>
      </c>
      <c r="F69" s="390">
        <v>5</v>
      </c>
      <c r="G69" s="390"/>
      <c r="H69" s="391">
        <v>1666.67</v>
      </c>
      <c r="I69" s="392">
        <v>1</v>
      </c>
      <c r="J69" s="392">
        <v>0</v>
      </c>
      <c r="K69" s="398" t="s">
        <v>318</v>
      </c>
      <c r="L69" s="390" t="s">
        <v>261</v>
      </c>
      <c r="M69" s="394">
        <v>43313</v>
      </c>
      <c r="N69" s="394">
        <v>43435</v>
      </c>
      <c r="O69" s="393" t="s">
        <v>262</v>
      </c>
      <c r="P69" s="390"/>
      <c r="Q69" s="395" t="s">
        <v>263</v>
      </c>
      <c r="R69" s="8"/>
      <c r="S69" s="8"/>
      <c r="T69" s="8"/>
    </row>
    <row r="70" spans="1:20" x14ac:dyDescent="0.3">
      <c r="A70" s="336">
        <v>2.17</v>
      </c>
      <c r="B70" s="375" t="s">
        <v>257</v>
      </c>
      <c r="C70" s="698" t="s">
        <v>286</v>
      </c>
      <c r="D70" s="380" t="s">
        <v>259</v>
      </c>
      <c r="E70" s="380" t="s">
        <v>184</v>
      </c>
      <c r="F70" s="380">
        <v>2</v>
      </c>
      <c r="G70" s="380"/>
      <c r="H70" s="381">
        <v>42000</v>
      </c>
      <c r="I70" s="382">
        <v>1</v>
      </c>
      <c r="J70" s="382">
        <v>0</v>
      </c>
      <c r="K70" s="514" t="s">
        <v>287</v>
      </c>
      <c r="L70" s="380" t="s">
        <v>261</v>
      </c>
      <c r="M70" s="384">
        <v>43374</v>
      </c>
      <c r="N70" s="384">
        <v>43497</v>
      </c>
      <c r="O70" s="383" t="s">
        <v>262</v>
      </c>
      <c r="P70" s="380"/>
      <c r="Q70" s="385" t="s">
        <v>263</v>
      </c>
      <c r="R70" s="8"/>
      <c r="S70" s="8"/>
      <c r="T70" s="8"/>
    </row>
    <row r="71" spans="1:20" x14ac:dyDescent="0.3">
      <c r="A71" s="336">
        <v>2.13</v>
      </c>
      <c r="B71" s="375" t="s">
        <v>257</v>
      </c>
      <c r="C71" s="689" t="s">
        <v>297</v>
      </c>
      <c r="D71" s="380" t="s">
        <v>259</v>
      </c>
      <c r="E71" s="380" t="s">
        <v>184</v>
      </c>
      <c r="F71" s="380">
        <v>3</v>
      </c>
      <c r="G71" s="380"/>
      <c r="H71" s="381">
        <v>4154.54</v>
      </c>
      <c r="I71" s="382">
        <v>1</v>
      </c>
      <c r="J71" s="382">
        <v>0</v>
      </c>
      <c r="K71" s="514" t="s">
        <v>287</v>
      </c>
      <c r="L71" s="380" t="s">
        <v>261</v>
      </c>
      <c r="M71" s="384">
        <v>43374</v>
      </c>
      <c r="N71" s="384">
        <v>43497</v>
      </c>
      <c r="O71" s="383" t="s">
        <v>262</v>
      </c>
      <c r="P71" s="380"/>
      <c r="Q71" s="385" t="s">
        <v>263</v>
      </c>
      <c r="R71" s="8"/>
      <c r="S71" s="8"/>
      <c r="T71" s="8"/>
    </row>
    <row r="72" spans="1:20" x14ac:dyDescent="0.3">
      <c r="A72" s="336">
        <v>2.13</v>
      </c>
      <c r="B72" s="699" t="s">
        <v>257</v>
      </c>
      <c r="C72" s="689" t="s">
        <v>296</v>
      </c>
      <c r="D72" s="380" t="s">
        <v>259</v>
      </c>
      <c r="E72" s="380" t="s">
        <v>184</v>
      </c>
      <c r="F72" s="380">
        <v>8</v>
      </c>
      <c r="G72" s="380"/>
      <c r="H72" s="381">
        <v>32800</v>
      </c>
      <c r="I72" s="382">
        <v>1</v>
      </c>
      <c r="J72" s="382">
        <v>0</v>
      </c>
      <c r="K72" s="514" t="s">
        <v>287</v>
      </c>
      <c r="L72" s="380" t="s">
        <v>261</v>
      </c>
      <c r="M72" s="384">
        <v>43374</v>
      </c>
      <c r="N72" s="384">
        <v>43497</v>
      </c>
      <c r="O72" s="383" t="s">
        <v>262</v>
      </c>
      <c r="P72" s="380"/>
      <c r="Q72" s="385" t="s">
        <v>263</v>
      </c>
      <c r="R72" s="8"/>
      <c r="S72" s="8"/>
      <c r="T72" s="8"/>
    </row>
    <row r="73" spans="1:20" x14ac:dyDescent="0.3">
      <c r="A73" s="336">
        <v>2.13</v>
      </c>
      <c r="B73" s="699" t="s">
        <v>257</v>
      </c>
      <c r="C73" s="689" t="s">
        <v>298</v>
      </c>
      <c r="D73" s="380" t="s">
        <v>259</v>
      </c>
      <c r="E73" s="380" t="s">
        <v>184</v>
      </c>
      <c r="F73" s="380">
        <v>4</v>
      </c>
      <c r="G73" s="380"/>
      <c r="H73" s="381">
        <v>2325.33</v>
      </c>
      <c r="I73" s="382">
        <v>1</v>
      </c>
      <c r="J73" s="382">
        <v>0</v>
      </c>
      <c r="K73" s="514" t="s">
        <v>287</v>
      </c>
      <c r="L73" s="380" t="s">
        <v>261</v>
      </c>
      <c r="M73" s="384">
        <v>43374</v>
      </c>
      <c r="N73" s="384">
        <v>43497</v>
      </c>
      <c r="O73" s="383" t="s">
        <v>262</v>
      </c>
      <c r="P73" s="380"/>
      <c r="Q73" s="385" t="s">
        <v>263</v>
      </c>
      <c r="R73" s="8"/>
      <c r="S73" s="8"/>
      <c r="T73" s="8"/>
    </row>
    <row r="74" spans="1:20" x14ac:dyDescent="0.3">
      <c r="A74" s="336">
        <v>2.13</v>
      </c>
      <c r="B74" s="699" t="s">
        <v>257</v>
      </c>
      <c r="C74" s="375" t="s">
        <v>264</v>
      </c>
      <c r="D74" s="380" t="s">
        <v>259</v>
      </c>
      <c r="E74" s="380" t="s">
        <v>184</v>
      </c>
      <c r="F74" s="380">
        <v>2</v>
      </c>
      <c r="G74" s="380"/>
      <c r="H74" s="381">
        <v>6666.67</v>
      </c>
      <c r="I74" s="382">
        <v>1</v>
      </c>
      <c r="J74" s="382">
        <v>0</v>
      </c>
      <c r="K74" s="514" t="s">
        <v>260</v>
      </c>
      <c r="L74" s="380" t="s">
        <v>261</v>
      </c>
      <c r="M74" s="384">
        <v>43221</v>
      </c>
      <c r="N74" s="384">
        <v>43344</v>
      </c>
      <c r="O74" s="383" t="s">
        <v>262</v>
      </c>
      <c r="P74" s="380"/>
      <c r="Q74" s="385" t="s">
        <v>263</v>
      </c>
      <c r="R74" s="8"/>
      <c r="S74" s="8"/>
      <c r="T74" s="8"/>
    </row>
    <row r="75" spans="1:20" x14ac:dyDescent="0.3">
      <c r="A75" s="336">
        <v>2.12</v>
      </c>
      <c r="B75" s="699" t="s">
        <v>257</v>
      </c>
      <c r="C75" s="689" t="s">
        <v>294</v>
      </c>
      <c r="D75" s="380" t="s">
        <v>259</v>
      </c>
      <c r="E75" s="380" t="s">
        <v>184</v>
      </c>
      <c r="F75" s="380">
        <v>3</v>
      </c>
      <c r="G75" s="380"/>
      <c r="H75" s="381">
        <v>3500</v>
      </c>
      <c r="I75" s="382">
        <v>1</v>
      </c>
      <c r="J75" s="382">
        <v>0</v>
      </c>
      <c r="K75" s="514" t="s">
        <v>287</v>
      </c>
      <c r="L75" s="380" t="s">
        <v>261</v>
      </c>
      <c r="M75" s="384">
        <v>43374</v>
      </c>
      <c r="N75" s="384">
        <v>43497</v>
      </c>
      <c r="O75" s="383" t="s">
        <v>262</v>
      </c>
      <c r="P75" s="380"/>
      <c r="Q75" s="385" t="s">
        <v>263</v>
      </c>
      <c r="R75" s="8"/>
      <c r="S75" s="8"/>
      <c r="T75" s="8"/>
    </row>
    <row r="76" spans="1:20" x14ac:dyDescent="0.3">
      <c r="A76" s="336">
        <v>2.12</v>
      </c>
      <c r="B76" s="699" t="s">
        <v>257</v>
      </c>
      <c r="C76" s="386" t="s">
        <v>281</v>
      </c>
      <c r="D76" s="380" t="s">
        <v>259</v>
      </c>
      <c r="E76" s="380" t="s">
        <v>184</v>
      </c>
      <c r="F76" s="380">
        <v>100</v>
      </c>
      <c r="G76" s="380"/>
      <c r="H76" s="381">
        <v>166666.67000000001</v>
      </c>
      <c r="I76" s="382">
        <v>1</v>
      </c>
      <c r="J76" s="382">
        <v>0</v>
      </c>
      <c r="K76" s="514" t="s">
        <v>272</v>
      </c>
      <c r="L76" s="380" t="s">
        <v>261</v>
      </c>
      <c r="M76" s="384">
        <v>43374</v>
      </c>
      <c r="N76" s="384">
        <v>43497</v>
      </c>
      <c r="O76" s="383" t="s">
        <v>262</v>
      </c>
      <c r="P76" s="380"/>
      <c r="Q76" s="385" t="s">
        <v>263</v>
      </c>
      <c r="R76" s="8"/>
      <c r="S76" s="8"/>
      <c r="T76" s="8"/>
    </row>
    <row r="77" spans="1:20" x14ac:dyDescent="0.3">
      <c r="A77" s="336">
        <v>2.12</v>
      </c>
      <c r="B77" s="699" t="s">
        <v>257</v>
      </c>
      <c r="C77" s="685" t="s">
        <v>282</v>
      </c>
      <c r="D77" s="380" t="s">
        <v>259</v>
      </c>
      <c r="E77" s="380" t="s">
        <v>184</v>
      </c>
      <c r="F77" s="380">
        <v>2</v>
      </c>
      <c r="G77" s="380"/>
      <c r="H77" s="381">
        <v>133333.32999999999</v>
      </c>
      <c r="I77" s="382">
        <v>1</v>
      </c>
      <c r="J77" s="382">
        <v>0</v>
      </c>
      <c r="K77" s="514" t="s">
        <v>272</v>
      </c>
      <c r="L77" s="380" t="s">
        <v>261</v>
      </c>
      <c r="M77" s="384">
        <v>43374</v>
      </c>
      <c r="N77" s="384">
        <v>43497</v>
      </c>
      <c r="O77" s="383" t="s">
        <v>262</v>
      </c>
      <c r="P77" s="380"/>
      <c r="Q77" s="385" t="s">
        <v>263</v>
      </c>
      <c r="R77" s="8"/>
      <c r="S77" s="8"/>
      <c r="T77" s="8"/>
    </row>
    <row r="78" spans="1:20" x14ac:dyDescent="0.3">
      <c r="A78" s="336">
        <v>2.12</v>
      </c>
      <c r="B78" s="699" t="s">
        <v>257</v>
      </c>
      <c r="C78" s="685" t="s">
        <v>283</v>
      </c>
      <c r="D78" s="380" t="s">
        <v>259</v>
      </c>
      <c r="E78" s="380" t="s">
        <v>184</v>
      </c>
      <c r="F78" s="380">
        <v>20</v>
      </c>
      <c r="G78" s="380"/>
      <c r="H78" s="381">
        <v>133333.32999999999</v>
      </c>
      <c r="I78" s="382">
        <v>1</v>
      </c>
      <c r="J78" s="382">
        <v>0</v>
      </c>
      <c r="K78" s="514" t="s">
        <v>272</v>
      </c>
      <c r="L78" s="380" t="s">
        <v>261</v>
      </c>
      <c r="M78" s="384">
        <v>43374</v>
      </c>
      <c r="N78" s="384">
        <v>43497</v>
      </c>
      <c r="O78" s="383" t="s">
        <v>262</v>
      </c>
      <c r="P78" s="380"/>
      <c r="Q78" s="385" t="s">
        <v>263</v>
      </c>
      <c r="R78" s="8"/>
      <c r="S78" s="8"/>
      <c r="T78" s="8"/>
    </row>
    <row r="79" spans="1:20" x14ac:dyDescent="0.3">
      <c r="A79" s="336">
        <v>2.1800000000000002</v>
      </c>
      <c r="B79" s="699" t="s">
        <v>257</v>
      </c>
      <c r="C79" s="386" t="s">
        <v>284</v>
      </c>
      <c r="D79" s="380" t="s">
        <v>259</v>
      </c>
      <c r="E79" s="380" t="s">
        <v>184</v>
      </c>
      <c r="F79" s="380">
        <v>2</v>
      </c>
      <c r="G79" s="380"/>
      <c r="H79" s="381">
        <v>100000</v>
      </c>
      <c r="I79" s="382">
        <v>1</v>
      </c>
      <c r="J79" s="382">
        <v>0</v>
      </c>
      <c r="K79" s="700" t="s">
        <v>272</v>
      </c>
      <c r="L79" s="380" t="s">
        <v>261</v>
      </c>
      <c r="M79" s="384">
        <v>43374</v>
      </c>
      <c r="N79" s="384">
        <v>43497</v>
      </c>
      <c r="O79" s="383" t="s">
        <v>262</v>
      </c>
      <c r="P79" s="380"/>
      <c r="Q79" s="385" t="s">
        <v>263</v>
      </c>
      <c r="R79" s="8"/>
      <c r="S79" s="8"/>
      <c r="T79" s="8"/>
    </row>
    <row r="80" spans="1:20" x14ac:dyDescent="0.3">
      <c r="A80" s="336">
        <v>2.0299999999999998</v>
      </c>
      <c r="B80" s="699" t="s">
        <v>257</v>
      </c>
      <c r="C80" s="689" t="s">
        <v>293</v>
      </c>
      <c r="D80" s="380" t="s">
        <v>259</v>
      </c>
      <c r="E80" s="380" t="s">
        <v>184</v>
      </c>
      <c r="F80" s="380">
        <v>2</v>
      </c>
      <c r="G80" s="380"/>
      <c r="H80" s="381">
        <v>3333.33</v>
      </c>
      <c r="I80" s="382">
        <v>1</v>
      </c>
      <c r="J80" s="382">
        <v>0</v>
      </c>
      <c r="K80" s="700" t="s">
        <v>287</v>
      </c>
      <c r="L80" s="380" t="s">
        <v>261</v>
      </c>
      <c r="M80" s="384">
        <v>43313</v>
      </c>
      <c r="N80" s="384">
        <v>43405</v>
      </c>
      <c r="O80" s="383" t="s">
        <v>262</v>
      </c>
      <c r="P80" s="380"/>
      <c r="Q80" s="385" t="s">
        <v>263</v>
      </c>
      <c r="R80" s="8"/>
      <c r="S80" s="8"/>
      <c r="T80" s="8"/>
    </row>
    <row r="81" spans="1:20" x14ac:dyDescent="0.3">
      <c r="A81" s="336">
        <v>2.19</v>
      </c>
      <c r="B81" s="403" t="s">
        <v>257</v>
      </c>
      <c r="C81" s="400" t="s">
        <v>313</v>
      </c>
      <c r="D81" s="390" t="s">
        <v>300</v>
      </c>
      <c r="E81" s="390" t="s">
        <v>184</v>
      </c>
      <c r="F81" s="390">
        <v>2</v>
      </c>
      <c r="G81" s="390"/>
      <c r="H81" s="391">
        <v>86666.67</v>
      </c>
      <c r="I81" s="392">
        <v>1</v>
      </c>
      <c r="J81" s="392">
        <v>0</v>
      </c>
      <c r="K81" s="701" t="s">
        <v>305</v>
      </c>
      <c r="L81" s="390" t="s">
        <v>261</v>
      </c>
      <c r="M81" s="394">
        <v>43160</v>
      </c>
      <c r="N81" s="394">
        <v>43282</v>
      </c>
      <c r="O81" s="393" t="s">
        <v>262</v>
      </c>
      <c r="P81" s="390"/>
      <c r="Q81" s="395" t="s">
        <v>263</v>
      </c>
      <c r="R81" s="8"/>
      <c r="S81" s="8"/>
      <c r="T81" s="8"/>
    </row>
    <row r="82" spans="1:20" x14ac:dyDescent="0.3">
      <c r="A82" s="336">
        <v>2.19</v>
      </c>
      <c r="B82" s="403" t="s">
        <v>257</v>
      </c>
      <c r="C82" s="702" t="s">
        <v>310</v>
      </c>
      <c r="D82" s="390" t="s">
        <v>300</v>
      </c>
      <c r="E82" s="390" t="s">
        <v>184</v>
      </c>
      <c r="F82" s="390">
        <v>11</v>
      </c>
      <c r="G82" s="390"/>
      <c r="H82" s="391">
        <v>220000</v>
      </c>
      <c r="I82" s="392">
        <v>1</v>
      </c>
      <c r="J82" s="392">
        <v>0</v>
      </c>
      <c r="K82" s="701" t="s">
        <v>308</v>
      </c>
      <c r="L82" s="390" t="s">
        <v>261</v>
      </c>
      <c r="M82" s="394">
        <v>43160</v>
      </c>
      <c r="N82" s="394">
        <v>43282</v>
      </c>
      <c r="O82" s="393" t="s">
        <v>262</v>
      </c>
      <c r="P82" s="390"/>
      <c r="Q82" s="395" t="s">
        <v>263</v>
      </c>
      <c r="R82" s="8"/>
      <c r="S82" s="8"/>
      <c r="T82" s="8"/>
    </row>
    <row r="83" spans="1:20" x14ac:dyDescent="0.3">
      <c r="A83" s="336">
        <v>2.19</v>
      </c>
      <c r="B83" s="403" t="s">
        <v>257</v>
      </c>
      <c r="C83" s="389" t="s">
        <v>325</v>
      </c>
      <c r="D83" s="390" t="s">
        <v>300</v>
      </c>
      <c r="E83" s="390" t="s">
        <v>184</v>
      </c>
      <c r="F83" s="390">
        <v>10</v>
      </c>
      <c r="G83" s="390"/>
      <c r="H83" s="391">
        <v>400000</v>
      </c>
      <c r="I83" s="392">
        <v>0</v>
      </c>
      <c r="J83" s="392">
        <v>1</v>
      </c>
      <c r="K83" s="701" t="s">
        <v>324</v>
      </c>
      <c r="L83" s="390" t="s">
        <v>261</v>
      </c>
      <c r="M83" s="394">
        <v>43160</v>
      </c>
      <c r="N83" s="394">
        <v>43282</v>
      </c>
      <c r="O83" s="393" t="s">
        <v>267</v>
      </c>
      <c r="P83" s="390"/>
      <c r="Q83" s="395" t="s">
        <v>263</v>
      </c>
      <c r="R83" s="8"/>
      <c r="S83" s="8"/>
      <c r="T83" s="8"/>
    </row>
    <row r="84" spans="1:20" x14ac:dyDescent="0.3">
      <c r="A84" s="336">
        <v>2.19</v>
      </c>
      <c r="B84" s="403" t="s">
        <v>257</v>
      </c>
      <c r="C84" s="399" t="s">
        <v>309</v>
      </c>
      <c r="D84" s="390" t="s">
        <v>300</v>
      </c>
      <c r="E84" s="390" t="s">
        <v>184</v>
      </c>
      <c r="F84" s="390">
        <v>25</v>
      </c>
      <c r="G84" s="390"/>
      <c r="H84" s="391">
        <v>1083333.33</v>
      </c>
      <c r="I84" s="392">
        <v>1</v>
      </c>
      <c r="J84" s="392">
        <v>0</v>
      </c>
      <c r="K84" s="701" t="s">
        <v>308</v>
      </c>
      <c r="L84" s="390" t="s">
        <v>261</v>
      </c>
      <c r="M84" s="394">
        <v>43160</v>
      </c>
      <c r="N84" s="394">
        <v>43282</v>
      </c>
      <c r="O84" s="393" t="s">
        <v>262</v>
      </c>
      <c r="P84" s="390"/>
      <c r="Q84" s="395" t="s">
        <v>263</v>
      </c>
      <c r="R84" s="8"/>
      <c r="S84" s="8"/>
      <c r="T84" s="8"/>
    </row>
    <row r="85" spans="1:20" x14ac:dyDescent="0.3">
      <c r="A85" s="336">
        <v>2.2000000000000002</v>
      </c>
      <c r="B85" s="699" t="s">
        <v>257</v>
      </c>
      <c r="C85" s="685" t="s">
        <v>285</v>
      </c>
      <c r="D85" s="380" t="s">
        <v>259</v>
      </c>
      <c r="E85" s="380" t="s">
        <v>184</v>
      </c>
      <c r="F85" s="380">
        <v>1</v>
      </c>
      <c r="G85" s="380"/>
      <c r="H85" s="381">
        <v>116666.67</v>
      </c>
      <c r="I85" s="382">
        <v>1</v>
      </c>
      <c r="J85" s="382">
        <v>0</v>
      </c>
      <c r="K85" s="700" t="s">
        <v>272</v>
      </c>
      <c r="L85" s="380" t="s">
        <v>261</v>
      </c>
      <c r="M85" s="384">
        <v>43374</v>
      </c>
      <c r="N85" s="384">
        <v>43497</v>
      </c>
      <c r="O85" s="383" t="s">
        <v>262</v>
      </c>
      <c r="P85" s="380"/>
      <c r="Q85" s="385" t="s">
        <v>263</v>
      </c>
      <c r="R85" s="8"/>
      <c r="S85" s="8"/>
      <c r="T85" s="8"/>
    </row>
    <row r="86" spans="1:20" x14ac:dyDescent="0.3">
      <c r="B86" s="413"/>
      <c r="C86" s="414"/>
      <c r="D86" s="415"/>
      <c r="E86" s="415"/>
      <c r="F86" s="415"/>
      <c r="G86" s="415"/>
      <c r="H86" s="416"/>
      <c r="I86" s="417"/>
      <c r="J86" s="417"/>
      <c r="K86" s="418"/>
      <c r="L86" s="415"/>
      <c r="M86" s="419"/>
      <c r="N86" s="419"/>
      <c r="O86" s="419"/>
      <c r="P86" s="415"/>
      <c r="Q86" s="420"/>
      <c r="R86" s="8"/>
      <c r="S86" s="8"/>
      <c r="T86" s="8"/>
    </row>
    <row r="87" spans="1:20" x14ac:dyDescent="0.3">
      <c r="B87" s="413"/>
      <c r="C87" s="421"/>
      <c r="D87" s="415"/>
      <c r="E87" s="415"/>
      <c r="F87" s="415"/>
      <c r="G87" s="415"/>
      <c r="H87" s="416"/>
      <c r="I87" s="417"/>
      <c r="J87" s="417"/>
      <c r="K87" s="418"/>
      <c r="L87" s="415"/>
      <c r="M87" s="415"/>
      <c r="N87" s="415"/>
      <c r="O87" s="419"/>
      <c r="P87" s="415"/>
      <c r="Q87" s="420"/>
      <c r="R87" s="8"/>
      <c r="S87" s="8"/>
      <c r="T87" s="8"/>
    </row>
    <row r="88" spans="1:20" ht="15" thickBot="1" x14ac:dyDescent="0.35">
      <c r="B88" s="361"/>
      <c r="C88" s="362"/>
      <c r="D88" s="362"/>
      <c r="E88" s="362"/>
      <c r="F88" s="362"/>
      <c r="G88" s="362"/>
      <c r="H88" s="422"/>
      <c r="I88" s="364"/>
      <c r="J88" s="364"/>
      <c r="K88" s="423"/>
      <c r="L88" s="362"/>
      <c r="M88" s="362"/>
      <c r="N88" s="362"/>
      <c r="O88" s="362"/>
      <c r="P88" s="362"/>
      <c r="Q88" s="365"/>
      <c r="R88" s="8"/>
      <c r="S88" s="8"/>
      <c r="T88" s="8"/>
    </row>
    <row r="89" spans="1:20" x14ac:dyDescent="0.3">
      <c r="B89" s="366"/>
      <c r="C89" s="366"/>
      <c r="D89" s="366"/>
      <c r="E89" s="366"/>
      <c r="F89" s="366"/>
      <c r="G89" s="424" t="s">
        <v>6</v>
      </c>
      <c r="H89" s="425">
        <f>SUM(H25:H88)</f>
        <v>12708686.969999999</v>
      </c>
      <c r="I89" s="368"/>
      <c r="J89" s="368"/>
      <c r="K89" s="366"/>
      <c r="L89" s="366"/>
      <c r="M89" s="366"/>
      <c r="N89" s="366"/>
      <c r="O89" s="366"/>
      <c r="P89" s="366"/>
      <c r="Q89" s="366"/>
      <c r="R89" s="8"/>
      <c r="S89" s="8"/>
      <c r="T89" s="8"/>
    </row>
    <row r="91" spans="1:20" ht="15.75" customHeight="1" x14ac:dyDescent="0.3">
      <c r="A91" s="369">
        <v>3</v>
      </c>
      <c r="B91" s="891" t="s">
        <v>336</v>
      </c>
      <c r="C91" s="892"/>
      <c r="D91" s="892"/>
      <c r="E91" s="892"/>
      <c r="F91" s="892"/>
      <c r="G91" s="892"/>
      <c r="H91" s="892"/>
      <c r="I91" s="892"/>
      <c r="J91" s="892"/>
      <c r="K91" s="892"/>
      <c r="L91" s="892"/>
      <c r="M91" s="892"/>
      <c r="N91" s="892"/>
      <c r="O91" s="892"/>
      <c r="P91" s="892"/>
      <c r="Q91" s="892"/>
    </row>
    <row r="92" spans="1:20" ht="15" customHeight="1" x14ac:dyDescent="0.3">
      <c r="B92" s="893" t="s">
        <v>251</v>
      </c>
      <c r="C92" s="880" t="s">
        <v>252</v>
      </c>
      <c r="D92" s="883" t="s">
        <v>234</v>
      </c>
      <c r="E92" s="880" t="s">
        <v>235</v>
      </c>
      <c r="F92" s="880" t="s">
        <v>236</v>
      </c>
      <c r="G92" s="880" t="s">
        <v>237</v>
      </c>
      <c r="H92" s="895" t="s">
        <v>253</v>
      </c>
      <c r="I92" s="895"/>
      <c r="J92" s="895"/>
      <c r="K92" s="880" t="s">
        <v>254</v>
      </c>
      <c r="L92" s="880" t="s">
        <v>255</v>
      </c>
      <c r="M92" s="880" t="s">
        <v>256</v>
      </c>
      <c r="N92" s="880"/>
      <c r="O92" s="896" t="s">
        <v>242</v>
      </c>
      <c r="P92" s="880" t="s">
        <v>243</v>
      </c>
      <c r="Q92" s="880" t="s">
        <v>244</v>
      </c>
    </row>
    <row r="93" spans="1:20" ht="36.75" customHeight="1" thickBot="1" x14ac:dyDescent="0.35">
      <c r="B93" s="894"/>
      <c r="C93" s="883"/>
      <c r="D93" s="903"/>
      <c r="E93" s="883"/>
      <c r="F93" s="883"/>
      <c r="G93" s="883"/>
      <c r="H93" s="348" t="s">
        <v>245</v>
      </c>
      <c r="I93" s="349" t="s">
        <v>246</v>
      </c>
      <c r="J93" s="349" t="s">
        <v>247</v>
      </c>
      <c r="K93" s="883"/>
      <c r="L93" s="883"/>
      <c r="M93" s="350" t="s">
        <v>248</v>
      </c>
      <c r="N93" s="350" t="s">
        <v>249</v>
      </c>
      <c r="O93" s="881"/>
      <c r="P93" s="883"/>
      <c r="Q93" s="883"/>
    </row>
    <row r="94" spans="1:20" x14ac:dyDescent="0.3">
      <c r="A94" s="336">
        <v>3.01</v>
      </c>
      <c r="B94" s="351"/>
      <c r="C94" s="352"/>
      <c r="D94" s="352"/>
      <c r="E94" s="352"/>
      <c r="F94" s="352"/>
      <c r="G94" s="352"/>
      <c r="H94" s="353"/>
      <c r="I94" s="354"/>
      <c r="J94" s="354"/>
      <c r="K94" s="352"/>
      <c r="L94" s="352"/>
      <c r="M94" s="352"/>
      <c r="N94" s="352"/>
      <c r="O94" s="352"/>
      <c r="P94" s="352"/>
      <c r="Q94" s="355"/>
    </row>
    <row r="95" spans="1:20" x14ac:dyDescent="0.3">
      <c r="A95" s="336">
        <v>3.02</v>
      </c>
      <c r="B95" s="356"/>
      <c r="C95" s="357"/>
      <c r="D95" s="357"/>
      <c r="E95" s="357"/>
      <c r="F95" s="357"/>
      <c r="G95" s="357"/>
      <c r="H95" s="358"/>
      <c r="I95" s="359"/>
      <c r="J95" s="359"/>
      <c r="K95" s="357"/>
      <c r="L95" s="357"/>
      <c r="M95" s="357"/>
      <c r="N95" s="357"/>
      <c r="O95" s="357"/>
      <c r="P95" s="357"/>
      <c r="Q95" s="360"/>
    </row>
    <row r="96" spans="1:20" x14ac:dyDescent="0.3">
      <c r="A96" s="336">
        <v>3.03</v>
      </c>
      <c r="B96" s="356"/>
      <c r="C96" s="357"/>
      <c r="D96" s="357"/>
      <c r="E96" s="357"/>
      <c r="F96" s="357"/>
      <c r="G96" s="357"/>
      <c r="H96" s="358"/>
      <c r="I96" s="359"/>
      <c r="J96" s="359"/>
      <c r="K96" s="357"/>
      <c r="L96" s="357"/>
      <c r="M96" s="357"/>
      <c r="N96" s="357"/>
      <c r="O96" s="357"/>
      <c r="P96" s="357"/>
      <c r="Q96" s="360"/>
    </row>
    <row r="97" spans="1:17" x14ac:dyDescent="0.3">
      <c r="A97" s="336">
        <v>3.04</v>
      </c>
      <c r="B97" s="356"/>
      <c r="C97" s="357"/>
      <c r="D97" s="357"/>
      <c r="E97" s="357"/>
      <c r="F97" s="357"/>
      <c r="G97" s="357"/>
      <c r="H97" s="358"/>
      <c r="I97" s="359"/>
      <c r="J97" s="359"/>
      <c r="K97" s="357"/>
      <c r="L97" s="357"/>
      <c r="M97" s="357"/>
      <c r="N97" s="357"/>
      <c r="O97" s="357"/>
      <c r="P97" s="357"/>
      <c r="Q97" s="360"/>
    </row>
    <row r="98" spans="1:17" ht="15" thickBot="1" x14ac:dyDescent="0.35">
      <c r="A98" s="336">
        <v>3.05</v>
      </c>
      <c r="B98" s="361"/>
      <c r="C98" s="362"/>
      <c r="D98" s="362"/>
      <c r="E98" s="362"/>
      <c r="F98" s="362"/>
      <c r="G98" s="362"/>
      <c r="H98" s="363"/>
      <c r="I98" s="364"/>
      <c r="J98" s="364"/>
      <c r="K98" s="362"/>
      <c r="L98" s="362"/>
      <c r="M98" s="362"/>
      <c r="N98" s="362"/>
      <c r="O98" s="362"/>
      <c r="P98" s="362"/>
      <c r="Q98" s="365"/>
    </row>
    <row r="99" spans="1:17" x14ac:dyDescent="0.3">
      <c r="B99" s="366"/>
      <c r="C99" s="366"/>
      <c r="D99" s="366"/>
      <c r="E99" s="366"/>
      <c r="F99" s="366"/>
      <c r="G99" s="366" t="s">
        <v>6</v>
      </c>
      <c r="H99" s="367">
        <f>SUM(H94:H98)</f>
        <v>0</v>
      </c>
      <c r="I99" s="368"/>
      <c r="J99" s="368"/>
      <c r="K99" s="366"/>
      <c r="L99" s="366"/>
      <c r="M99" s="366"/>
      <c r="N99" s="366"/>
      <c r="O99" s="366"/>
      <c r="P99" s="366"/>
      <c r="Q99" s="366"/>
    </row>
    <row r="101" spans="1:17" ht="15.75" customHeight="1" x14ac:dyDescent="0.3">
      <c r="A101" s="369">
        <v>4</v>
      </c>
      <c r="B101" s="891" t="s">
        <v>337</v>
      </c>
      <c r="C101" s="892"/>
      <c r="D101" s="892"/>
      <c r="E101" s="892"/>
      <c r="F101" s="892"/>
      <c r="G101" s="892"/>
      <c r="H101" s="892"/>
      <c r="I101" s="892"/>
      <c r="J101" s="892"/>
      <c r="K101" s="892"/>
      <c r="L101" s="892"/>
      <c r="M101" s="892"/>
      <c r="N101" s="892"/>
      <c r="O101" s="892"/>
      <c r="P101" s="892"/>
      <c r="Q101" s="892"/>
    </row>
    <row r="102" spans="1:17" ht="15" customHeight="1" x14ac:dyDescent="0.3">
      <c r="B102" s="893" t="s">
        <v>251</v>
      </c>
      <c r="C102" s="880" t="s">
        <v>252</v>
      </c>
      <c r="D102" s="880" t="s">
        <v>234</v>
      </c>
      <c r="E102" s="880" t="s">
        <v>235</v>
      </c>
      <c r="F102" s="913"/>
      <c r="G102" s="913"/>
      <c r="H102" s="895" t="s">
        <v>253</v>
      </c>
      <c r="I102" s="895"/>
      <c r="J102" s="895"/>
      <c r="K102" s="880" t="s">
        <v>254</v>
      </c>
      <c r="L102" s="880" t="s">
        <v>255</v>
      </c>
      <c r="M102" s="880" t="s">
        <v>256</v>
      </c>
      <c r="N102" s="880"/>
      <c r="O102" s="896" t="s">
        <v>242</v>
      </c>
      <c r="P102" s="880" t="s">
        <v>243</v>
      </c>
      <c r="Q102" s="880" t="s">
        <v>244</v>
      </c>
    </row>
    <row r="103" spans="1:17" ht="36" customHeight="1" thickBot="1" x14ac:dyDescent="0.35">
      <c r="B103" s="894"/>
      <c r="C103" s="883"/>
      <c r="D103" s="883"/>
      <c r="E103" s="883"/>
      <c r="F103" s="883" t="s">
        <v>338</v>
      </c>
      <c r="G103" s="883"/>
      <c r="H103" s="350" t="s">
        <v>245</v>
      </c>
      <c r="I103" s="348" t="s">
        <v>246</v>
      </c>
      <c r="J103" s="349" t="s">
        <v>247</v>
      </c>
      <c r="K103" s="883"/>
      <c r="L103" s="883"/>
      <c r="M103" s="350" t="s">
        <v>339</v>
      </c>
      <c r="N103" s="350" t="s">
        <v>249</v>
      </c>
      <c r="O103" s="881"/>
      <c r="P103" s="883"/>
      <c r="Q103" s="883"/>
    </row>
    <row r="104" spans="1:17" ht="28.2" thickBot="1" x14ac:dyDescent="0.35">
      <c r="A104" s="336">
        <v>4.01</v>
      </c>
      <c r="B104" s="370" t="s">
        <v>257</v>
      </c>
      <c r="C104" s="426" t="s">
        <v>340</v>
      </c>
      <c r="D104" s="427" t="s">
        <v>259</v>
      </c>
      <c r="E104" s="375" t="s">
        <v>182</v>
      </c>
      <c r="F104" s="885"/>
      <c r="G104" s="886"/>
      <c r="H104" s="376">
        <v>166833.32999999999</v>
      </c>
      <c r="I104" s="428">
        <v>1</v>
      </c>
      <c r="J104" s="377">
        <v>0</v>
      </c>
      <c r="K104" s="429" t="s">
        <v>341</v>
      </c>
      <c r="L104" s="375" t="s">
        <v>342</v>
      </c>
      <c r="M104" s="430">
        <v>43344</v>
      </c>
      <c r="N104" s="430">
        <v>43525</v>
      </c>
      <c r="O104" s="375"/>
      <c r="P104" s="375"/>
      <c r="Q104" s="379" t="s">
        <v>263</v>
      </c>
    </row>
    <row r="105" spans="1:17" ht="28.2" thickBot="1" x14ac:dyDescent="0.35">
      <c r="A105" s="336">
        <v>4.0199999999999996</v>
      </c>
      <c r="B105" s="370" t="s">
        <v>257</v>
      </c>
      <c r="C105" s="426" t="s">
        <v>343</v>
      </c>
      <c r="D105" s="427" t="s">
        <v>259</v>
      </c>
      <c r="E105" s="375" t="s">
        <v>182</v>
      </c>
      <c r="F105" s="885"/>
      <c r="G105" s="886"/>
      <c r="H105" s="376">
        <v>58333.33</v>
      </c>
      <c r="I105" s="428">
        <v>1</v>
      </c>
      <c r="J105" s="377">
        <v>0</v>
      </c>
      <c r="K105" s="429" t="s">
        <v>344</v>
      </c>
      <c r="L105" s="375" t="s">
        <v>342</v>
      </c>
      <c r="M105" s="430">
        <v>43344</v>
      </c>
      <c r="N105" s="430">
        <v>43525</v>
      </c>
      <c r="O105" s="375"/>
      <c r="P105" s="375"/>
      <c r="Q105" s="379" t="s">
        <v>263</v>
      </c>
    </row>
    <row r="106" spans="1:17" ht="28.2" thickBot="1" x14ac:dyDescent="0.35">
      <c r="A106" s="336">
        <v>4.03</v>
      </c>
      <c r="B106" s="370" t="s">
        <v>257</v>
      </c>
      <c r="C106" s="426" t="s">
        <v>345</v>
      </c>
      <c r="D106" s="427" t="s">
        <v>259</v>
      </c>
      <c r="E106" s="375" t="s">
        <v>180</v>
      </c>
      <c r="F106" s="885"/>
      <c r="G106" s="886"/>
      <c r="H106" s="376">
        <v>5000000</v>
      </c>
      <c r="I106" s="428">
        <v>1</v>
      </c>
      <c r="J106" s="377">
        <v>0</v>
      </c>
      <c r="K106" s="429" t="s">
        <v>346</v>
      </c>
      <c r="L106" s="375" t="s">
        <v>347</v>
      </c>
      <c r="M106" s="430">
        <v>43252</v>
      </c>
      <c r="N106" s="430">
        <v>43435</v>
      </c>
      <c r="O106" s="375"/>
      <c r="P106" s="375"/>
      <c r="Q106" s="379" t="s">
        <v>263</v>
      </c>
    </row>
    <row r="107" spans="1:17" ht="28.2" thickBot="1" x14ac:dyDescent="0.35">
      <c r="A107" s="336">
        <v>4.04</v>
      </c>
      <c r="B107" s="388" t="s">
        <v>257</v>
      </c>
      <c r="C107" s="397" t="s">
        <v>348</v>
      </c>
      <c r="D107" s="431" t="s">
        <v>300</v>
      </c>
      <c r="E107" s="396" t="s">
        <v>182</v>
      </c>
      <c r="F107" s="911"/>
      <c r="G107" s="912"/>
      <c r="H107" s="432">
        <v>116666.67</v>
      </c>
      <c r="I107" s="433">
        <v>1</v>
      </c>
      <c r="J107" s="434">
        <v>0</v>
      </c>
      <c r="K107" s="435" t="s">
        <v>303</v>
      </c>
      <c r="L107" s="396" t="s">
        <v>342</v>
      </c>
      <c r="M107" s="436">
        <v>43344</v>
      </c>
      <c r="N107" s="436">
        <v>43525</v>
      </c>
      <c r="O107" s="396"/>
      <c r="P107" s="396"/>
      <c r="Q107" s="437" t="s">
        <v>263</v>
      </c>
    </row>
    <row r="108" spans="1:17" ht="27.6" x14ac:dyDescent="0.3">
      <c r="A108" s="336">
        <v>4.05</v>
      </c>
      <c r="B108" s="438" t="s">
        <v>257</v>
      </c>
      <c r="C108" s="405" t="s">
        <v>349</v>
      </c>
      <c r="D108" s="439" t="s">
        <v>329</v>
      </c>
      <c r="E108" s="440" t="s">
        <v>182</v>
      </c>
      <c r="F108" s="887"/>
      <c r="G108" s="888"/>
      <c r="H108" s="441">
        <v>35000</v>
      </c>
      <c r="I108" s="442">
        <v>1</v>
      </c>
      <c r="J108" s="443">
        <v>0</v>
      </c>
      <c r="K108" s="444" t="s">
        <v>350</v>
      </c>
      <c r="L108" s="440" t="s">
        <v>342</v>
      </c>
      <c r="M108" s="445">
        <v>43374</v>
      </c>
      <c r="N108" s="445">
        <v>43556</v>
      </c>
      <c r="O108" s="440"/>
      <c r="P108" s="440"/>
      <c r="Q108" s="446" t="s">
        <v>263</v>
      </c>
    </row>
    <row r="109" spans="1:17" x14ac:dyDescent="0.3">
      <c r="A109" s="336">
        <v>4.0599999999999996</v>
      </c>
      <c r="B109" s="439" t="s">
        <v>257</v>
      </c>
      <c r="C109" s="405" t="s">
        <v>351</v>
      </c>
      <c r="D109" s="439" t="s">
        <v>329</v>
      </c>
      <c r="E109" s="440" t="s">
        <v>181</v>
      </c>
      <c r="F109" s="887"/>
      <c r="G109" s="888"/>
      <c r="H109" s="441">
        <v>58333.33</v>
      </c>
      <c r="I109" s="442">
        <v>1</v>
      </c>
      <c r="J109" s="443">
        <v>0</v>
      </c>
      <c r="K109" s="444" t="s">
        <v>352</v>
      </c>
      <c r="L109" s="440" t="s">
        <v>342</v>
      </c>
      <c r="M109" s="445">
        <v>43405</v>
      </c>
      <c r="N109" s="445">
        <v>43525</v>
      </c>
      <c r="O109" s="440"/>
      <c r="P109" s="440"/>
      <c r="Q109" s="446" t="s">
        <v>263</v>
      </c>
    </row>
    <row r="110" spans="1:17" ht="15" thickBot="1" x14ac:dyDescent="0.35">
      <c r="B110" s="361"/>
      <c r="C110" s="447"/>
      <c r="D110" s="361"/>
      <c r="E110" s="362"/>
      <c r="F110" s="889"/>
      <c r="G110" s="890"/>
      <c r="H110" s="362"/>
      <c r="I110" s="448"/>
      <c r="J110" s="364"/>
      <c r="K110" s="449"/>
      <c r="L110" s="362"/>
      <c r="M110" s="362"/>
      <c r="N110" s="362"/>
      <c r="O110" s="362"/>
      <c r="P110" s="362"/>
      <c r="Q110" s="365"/>
    </row>
    <row r="111" spans="1:17" x14ac:dyDescent="0.3">
      <c r="B111" s="366"/>
      <c r="C111" s="366"/>
      <c r="D111" s="366"/>
      <c r="E111" s="366"/>
      <c r="F111" s="366"/>
      <c r="G111" s="424" t="s">
        <v>6</v>
      </c>
      <c r="H111" s="425">
        <f>SUM(H104:H110)</f>
        <v>5435166.6600000001</v>
      </c>
      <c r="I111" s="367"/>
      <c r="J111" s="368"/>
      <c r="K111" s="368"/>
      <c r="L111" s="366"/>
      <c r="M111" s="366"/>
      <c r="N111" s="366"/>
      <c r="O111" s="366"/>
      <c r="P111" s="366"/>
      <c r="Q111" s="366"/>
    </row>
    <row r="113" spans="1:17" ht="15.75" customHeight="1" x14ac:dyDescent="0.3">
      <c r="A113" s="369">
        <v>5</v>
      </c>
      <c r="B113" s="891" t="s">
        <v>353</v>
      </c>
      <c r="C113" s="892"/>
      <c r="D113" s="892"/>
      <c r="E113" s="892"/>
      <c r="F113" s="892"/>
      <c r="G113" s="892"/>
      <c r="H113" s="892"/>
      <c r="I113" s="892"/>
      <c r="J113" s="892"/>
      <c r="K113" s="892"/>
      <c r="L113" s="892"/>
      <c r="M113" s="892"/>
      <c r="N113" s="892"/>
      <c r="O113" s="892"/>
      <c r="P113" s="892"/>
      <c r="Q113" s="892"/>
    </row>
    <row r="114" spans="1:17" ht="15" customHeight="1" x14ac:dyDescent="0.3">
      <c r="B114" s="894" t="s">
        <v>251</v>
      </c>
      <c r="C114" s="883" t="s">
        <v>252</v>
      </c>
      <c r="D114" s="883" t="s">
        <v>234</v>
      </c>
      <c r="E114" s="883" t="s">
        <v>235</v>
      </c>
      <c r="F114" s="883" t="s">
        <v>237</v>
      </c>
      <c r="G114" s="907" t="s">
        <v>253</v>
      </c>
      <c r="H114" s="908"/>
      <c r="I114" s="909"/>
      <c r="J114" s="879" t="s">
        <v>354</v>
      </c>
      <c r="K114" s="883" t="s">
        <v>254</v>
      </c>
      <c r="L114" s="883" t="s">
        <v>255</v>
      </c>
      <c r="M114" s="896" t="s">
        <v>256</v>
      </c>
      <c r="N114" s="904"/>
      <c r="O114" s="883" t="s">
        <v>242</v>
      </c>
      <c r="P114" s="883" t="s">
        <v>243</v>
      </c>
      <c r="Q114" s="883" t="s">
        <v>244</v>
      </c>
    </row>
    <row r="115" spans="1:17" ht="42" thickBot="1" x14ac:dyDescent="0.35">
      <c r="B115" s="906"/>
      <c r="C115" s="903"/>
      <c r="D115" s="903"/>
      <c r="E115" s="903"/>
      <c r="F115" s="903"/>
      <c r="G115" s="350" t="s">
        <v>245</v>
      </c>
      <c r="H115" s="348" t="s">
        <v>246</v>
      </c>
      <c r="I115" s="349" t="s">
        <v>247</v>
      </c>
      <c r="J115" s="910"/>
      <c r="K115" s="903"/>
      <c r="L115" s="903"/>
      <c r="M115" s="350" t="s">
        <v>355</v>
      </c>
      <c r="N115" s="350" t="s">
        <v>356</v>
      </c>
      <c r="O115" s="903"/>
      <c r="P115" s="903"/>
      <c r="Q115" s="903"/>
    </row>
    <row r="116" spans="1:17" ht="28.2" thickBot="1" x14ac:dyDescent="0.35">
      <c r="A116" s="336">
        <v>5.01</v>
      </c>
      <c r="B116" s="370" t="s">
        <v>257</v>
      </c>
      <c r="C116" s="450" t="s">
        <v>217</v>
      </c>
      <c r="D116" s="370" t="s">
        <v>259</v>
      </c>
      <c r="E116" s="371" t="s">
        <v>182</v>
      </c>
      <c r="F116" s="905"/>
      <c r="G116" s="905"/>
      <c r="H116" s="372">
        <v>35000</v>
      </c>
      <c r="I116" s="451">
        <v>1</v>
      </c>
      <c r="J116" s="373">
        <v>0</v>
      </c>
      <c r="K116" s="452" t="s">
        <v>357</v>
      </c>
      <c r="L116" s="371" t="s">
        <v>342</v>
      </c>
      <c r="M116" s="453">
        <v>43191</v>
      </c>
      <c r="N116" s="453">
        <v>43313</v>
      </c>
      <c r="O116" s="454"/>
      <c r="P116" s="371"/>
      <c r="Q116" s="374" t="s">
        <v>263</v>
      </c>
    </row>
    <row r="117" spans="1:17" ht="28.2" thickBot="1" x14ac:dyDescent="0.35">
      <c r="A117" s="336">
        <v>5.0199999999999996</v>
      </c>
      <c r="B117" s="370" t="s">
        <v>257</v>
      </c>
      <c r="C117" s="426" t="s">
        <v>358</v>
      </c>
      <c r="D117" s="427" t="s">
        <v>259</v>
      </c>
      <c r="E117" s="375" t="s">
        <v>182</v>
      </c>
      <c r="F117" s="885"/>
      <c r="G117" s="886"/>
      <c r="H117" s="376">
        <v>11666.67</v>
      </c>
      <c r="I117" s="428">
        <v>1</v>
      </c>
      <c r="J117" s="377">
        <v>0</v>
      </c>
      <c r="K117" s="429" t="s">
        <v>260</v>
      </c>
      <c r="L117" s="375" t="s">
        <v>342</v>
      </c>
      <c r="M117" s="430">
        <v>43252</v>
      </c>
      <c r="N117" s="430">
        <v>43374</v>
      </c>
      <c r="O117" s="455"/>
      <c r="P117" s="375"/>
      <c r="Q117" s="379" t="s">
        <v>263</v>
      </c>
    </row>
    <row r="118" spans="1:17" ht="28.2" thickBot="1" x14ac:dyDescent="0.35">
      <c r="A118" s="336">
        <v>5.03</v>
      </c>
      <c r="B118" s="370" t="s">
        <v>257</v>
      </c>
      <c r="C118" s="426" t="s">
        <v>359</v>
      </c>
      <c r="D118" s="427" t="s">
        <v>259</v>
      </c>
      <c r="E118" s="375" t="s">
        <v>182</v>
      </c>
      <c r="F118" s="899"/>
      <c r="G118" s="899"/>
      <c r="H118" s="376">
        <v>58333.33</v>
      </c>
      <c r="I118" s="428">
        <v>1</v>
      </c>
      <c r="J118" s="377">
        <v>0</v>
      </c>
      <c r="K118" s="429" t="s">
        <v>344</v>
      </c>
      <c r="L118" s="456" t="s">
        <v>342</v>
      </c>
      <c r="M118" s="457">
        <v>43160</v>
      </c>
      <c r="N118" s="457">
        <v>43344</v>
      </c>
      <c r="O118" s="458"/>
      <c r="P118" s="456"/>
      <c r="Q118" s="459" t="s">
        <v>263</v>
      </c>
    </row>
    <row r="119" spans="1:17" x14ac:dyDescent="0.3">
      <c r="B119" s="366"/>
      <c r="C119" s="366"/>
      <c r="D119" s="366"/>
      <c r="E119" s="366"/>
      <c r="F119" s="366"/>
      <c r="G119" s="366" t="s">
        <v>6</v>
      </c>
      <c r="H119" s="425">
        <f>SUM(H116:H118)</f>
        <v>105000</v>
      </c>
      <c r="I119" s="368"/>
      <c r="J119" s="368"/>
      <c r="K119" s="366"/>
      <c r="L119" s="366"/>
      <c r="M119" s="366"/>
      <c r="N119" s="366"/>
      <c r="O119" s="366"/>
      <c r="P119" s="366"/>
      <c r="Q119" s="366"/>
    </row>
    <row r="121" spans="1:17" ht="15.75" customHeight="1" x14ac:dyDescent="0.3">
      <c r="A121" s="347">
        <v>6</v>
      </c>
      <c r="B121" s="891" t="s">
        <v>360</v>
      </c>
      <c r="C121" s="892"/>
      <c r="D121" s="892"/>
      <c r="E121" s="892"/>
      <c r="F121" s="892"/>
      <c r="G121" s="892"/>
      <c r="H121" s="892"/>
      <c r="I121" s="892"/>
      <c r="J121" s="892"/>
      <c r="K121" s="892"/>
      <c r="L121" s="892"/>
      <c r="M121" s="892"/>
      <c r="N121" s="892"/>
      <c r="O121" s="892"/>
      <c r="P121" s="892"/>
      <c r="Q121" s="892"/>
    </row>
    <row r="122" spans="1:17" ht="15" customHeight="1" x14ac:dyDescent="0.3">
      <c r="B122" s="893" t="s">
        <v>251</v>
      </c>
      <c r="C122" s="880" t="s">
        <v>252</v>
      </c>
      <c r="D122" s="880" t="s">
        <v>234</v>
      </c>
      <c r="E122" s="880" t="s">
        <v>235</v>
      </c>
      <c r="F122" s="881" t="s">
        <v>237</v>
      </c>
      <c r="G122" s="900"/>
      <c r="H122" s="895" t="s">
        <v>253</v>
      </c>
      <c r="I122" s="895"/>
      <c r="J122" s="895"/>
      <c r="K122" s="880" t="s">
        <v>254</v>
      </c>
      <c r="L122" s="880" t="s">
        <v>255</v>
      </c>
      <c r="M122" s="880" t="s">
        <v>256</v>
      </c>
      <c r="N122" s="880"/>
      <c r="O122" s="896" t="s">
        <v>242</v>
      </c>
      <c r="P122" s="880" t="s">
        <v>243</v>
      </c>
      <c r="Q122" s="880" t="s">
        <v>244</v>
      </c>
    </row>
    <row r="123" spans="1:17" ht="36" customHeight="1" thickBot="1" x14ac:dyDescent="0.35">
      <c r="B123" s="894"/>
      <c r="C123" s="883"/>
      <c r="D123" s="883"/>
      <c r="E123" s="883"/>
      <c r="F123" s="901"/>
      <c r="G123" s="902"/>
      <c r="H123" s="350" t="s">
        <v>245</v>
      </c>
      <c r="I123" s="348" t="s">
        <v>246</v>
      </c>
      <c r="J123" s="349" t="s">
        <v>247</v>
      </c>
      <c r="K123" s="883"/>
      <c r="L123" s="883"/>
      <c r="M123" s="350" t="s">
        <v>361</v>
      </c>
      <c r="N123" s="350" t="s">
        <v>249</v>
      </c>
      <c r="O123" s="881"/>
      <c r="P123" s="883"/>
      <c r="Q123" s="883"/>
    </row>
    <row r="124" spans="1:17" ht="15" thickBot="1" x14ac:dyDescent="0.35">
      <c r="A124" s="336">
        <v>6.01</v>
      </c>
      <c r="B124" s="370" t="s">
        <v>257</v>
      </c>
      <c r="C124" s="371" t="s">
        <v>362</v>
      </c>
      <c r="D124" s="371" t="s">
        <v>259</v>
      </c>
      <c r="E124" s="371" t="s">
        <v>184</v>
      </c>
      <c r="F124" s="897"/>
      <c r="G124" s="898"/>
      <c r="H124" s="372">
        <v>6666.67</v>
      </c>
      <c r="I124" s="451">
        <v>1</v>
      </c>
      <c r="J124" s="373">
        <v>0</v>
      </c>
      <c r="K124" s="452" t="s">
        <v>363</v>
      </c>
      <c r="L124" s="371" t="s">
        <v>261</v>
      </c>
      <c r="M124" s="453">
        <v>43191</v>
      </c>
      <c r="N124" s="453">
        <v>43282</v>
      </c>
      <c r="O124" s="454" t="s">
        <v>364</v>
      </c>
      <c r="P124" s="371"/>
      <c r="Q124" s="374" t="s">
        <v>263</v>
      </c>
    </row>
    <row r="125" spans="1:17" ht="15" thickBot="1" x14ac:dyDescent="0.35">
      <c r="A125" s="336">
        <v>6.02</v>
      </c>
      <c r="B125" s="370" t="s">
        <v>257</v>
      </c>
      <c r="C125" s="460" t="s">
        <v>365</v>
      </c>
      <c r="D125" s="460" t="s">
        <v>259</v>
      </c>
      <c r="E125" s="460" t="s">
        <v>184</v>
      </c>
      <c r="F125" s="461"/>
      <c r="G125" s="462"/>
      <c r="H125" s="463">
        <v>1666.67</v>
      </c>
      <c r="I125" s="451">
        <v>1</v>
      </c>
      <c r="J125" s="373">
        <v>0</v>
      </c>
      <c r="K125" s="464" t="s">
        <v>357</v>
      </c>
      <c r="L125" s="460" t="s">
        <v>261</v>
      </c>
      <c r="M125" s="465">
        <v>43221</v>
      </c>
      <c r="N125" s="465">
        <v>43405</v>
      </c>
      <c r="O125" s="461" t="s">
        <v>262</v>
      </c>
      <c r="P125" s="460"/>
      <c r="Q125" s="466" t="s">
        <v>263</v>
      </c>
    </row>
    <row r="126" spans="1:17" ht="15" thickBot="1" x14ac:dyDescent="0.35">
      <c r="A126" s="336">
        <v>6.03</v>
      </c>
      <c r="B126" s="370" t="s">
        <v>257</v>
      </c>
      <c r="C126" s="460" t="s">
        <v>366</v>
      </c>
      <c r="D126" s="460" t="s">
        <v>259</v>
      </c>
      <c r="E126" s="460" t="s">
        <v>184</v>
      </c>
      <c r="F126" s="461"/>
      <c r="G126" s="462"/>
      <c r="H126" s="463">
        <v>100000</v>
      </c>
      <c r="I126" s="451">
        <v>1</v>
      </c>
      <c r="J126" s="373">
        <v>0</v>
      </c>
      <c r="K126" s="464" t="s">
        <v>272</v>
      </c>
      <c r="L126" s="460" t="s">
        <v>261</v>
      </c>
      <c r="M126" s="465">
        <v>43313</v>
      </c>
      <c r="N126" s="465">
        <v>43497</v>
      </c>
      <c r="O126" s="461" t="s">
        <v>262</v>
      </c>
      <c r="P126" s="460"/>
      <c r="Q126" s="466" t="s">
        <v>263</v>
      </c>
    </row>
    <row r="127" spans="1:17" ht="15" thickBot="1" x14ac:dyDescent="0.35">
      <c r="A127" s="336">
        <v>6.04</v>
      </c>
      <c r="B127" s="370" t="s">
        <v>257</v>
      </c>
      <c r="C127" s="467" t="s">
        <v>367</v>
      </c>
      <c r="D127" s="375" t="s">
        <v>259</v>
      </c>
      <c r="E127" s="375" t="s">
        <v>184</v>
      </c>
      <c r="F127" s="885"/>
      <c r="G127" s="886"/>
      <c r="H127" s="376">
        <v>5000</v>
      </c>
      <c r="I127" s="451">
        <v>1</v>
      </c>
      <c r="J127" s="373">
        <v>0</v>
      </c>
      <c r="K127" s="429" t="s">
        <v>287</v>
      </c>
      <c r="L127" s="375" t="s">
        <v>261</v>
      </c>
      <c r="M127" s="430">
        <v>43221</v>
      </c>
      <c r="N127" s="430">
        <v>43405</v>
      </c>
      <c r="O127" s="461" t="s">
        <v>262</v>
      </c>
      <c r="P127" s="375"/>
      <c r="Q127" s="379" t="s">
        <v>263</v>
      </c>
    </row>
    <row r="128" spans="1:17" ht="28.2" thickBot="1" x14ac:dyDescent="0.35">
      <c r="A128" s="336">
        <v>6.05</v>
      </c>
      <c r="B128" s="370" t="s">
        <v>257</v>
      </c>
      <c r="C128" s="467" t="s">
        <v>368</v>
      </c>
      <c r="D128" s="375" t="s">
        <v>259</v>
      </c>
      <c r="E128" s="375" t="s">
        <v>184</v>
      </c>
      <c r="F128" s="455"/>
      <c r="G128" s="468"/>
      <c r="H128" s="376">
        <v>5000</v>
      </c>
      <c r="I128" s="451">
        <v>1</v>
      </c>
      <c r="J128" s="373">
        <v>0</v>
      </c>
      <c r="K128" s="429" t="s">
        <v>287</v>
      </c>
      <c r="L128" s="375" t="s">
        <v>261</v>
      </c>
      <c r="M128" s="430">
        <v>43405</v>
      </c>
      <c r="N128" s="430">
        <v>43586</v>
      </c>
      <c r="O128" s="461" t="s">
        <v>262</v>
      </c>
      <c r="P128" s="375"/>
      <c r="Q128" s="379" t="s">
        <v>263</v>
      </c>
    </row>
    <row r="129" spans="1:17" ht="15" thickBot="1" x14ac:dyDescent="0.35">
      <c r="A129" s="336">
        <v>6.06</v>
      </c>
      <c r="B129" s="370" t="s">
        <v>257</v>
      </c>
      <c r="C129" s="386" t="s">
        <v>369</v>
      </c>
      <c r="D129" s="375" t="s">
        <v>259</v>
      </c>
      <c r="E129" s="375" t="s">
        <v>184</v>
      </c>
      <c r="F129" s="455"/>
      <c r="G129" s="468"/>
      <c r="H129" s="376">
        <v>16666.669999999998</v>
      </c>
      <c r="I129" s="451">
        <v>1</v>
      </c>
      <c r="J129" s="373">
        <v>0</v>
      </c>
      <c r="K129" s="429" t="s">
        <v>370</v>
      </c>
      <c r="L129" s="375" t="s">
        <v>261</v>
      </c>
      <c r="M129" s="430">
        <v>43344</v>
      </c>
      <c r="N129" s="430">
        <v>43525</v>
      </c>
      <c r="O129" s="461" t="s">
        <v>262</v>
      </c>
      <c r="P129" s="375"/>
      <c r="Q129" s="379" t="s">
        <v>263</v>
      </c>
    </row>
    <row r="130" spans="1:17" ht="15" thickBot="1" x14ac:dyDescent="0.35">
      <c r="A130" s="336">
        <v>6.07</v>
      </c>
      <c r="B130" s="388" t="s">
        <v>257</v>
      </c>
      <c r="C130" s="397" t="s">
        <v>371</v>
      </c>
      <c r="D130" s="396" t="s">
        <v>300</v>
      </c>
      <c r="E130" s="396" t="s">
        <v>184</v>
      </c>
      <c r="F130" s="469"/>
      <c r="G130" s="470"/>
      <c r="H130" s="432">
        <v>5000</v>
      </c>
      <c r="I130" s="471">
        <v>1</v>
      </c>
      <c r="J130" s="472">
        <v>0</v>
      </c>
      <c r="K130" s="398" t="s">
        <v>301</v>
      </c>
      <c r="L130" s="396" t="s">
        <v>261</v>
      </c>
      <c r="M130" s="436">
        <v>43344</v>
      </c>
      <c r="N130" s="436">
        <v>43525</v>
      </c>
      <c r="O130" s="473" t="s">
        <v>262</v>
      </c>
      <c r="P130" s="396"/>
      <c r="Q130" s="437" t="s">
        <v>263</v>
      </c>
    </row>
    <row r="131" spans="1:17" ht="15" thickBot="1" x14ac:dyDescent="0.35">
      <c r="A131" s="336">
        <v>6.08</v>
      </c>
      <c r="B131" s="388" t="s">
        <v>257</v>
      </c>
      <c r="C131" s="389" t="s">
        <v>372</v>
      </c>
      <c r="D131" s="396" t="s">
        <v>300</v>
      </c>
      <c r="E131" s="396" t="s">
        <v>184</v>
      </c>
      <c r="F131" s="469"/>
      <c r="G131" s="470"/>
      <c r="H131" s="432">
        <v>1666.67</v>
      </c>
      <c r="I131" s="471">
        <v>1</v>
      </c>
      <c r="J131" s="472">
        <v>0</v>
      </c>
      <c r="K131" s="398" t="s">
        <v>303</v>
      </c>
      <c r="L131" s="396" t="s">
        <v>261</v>
      </c>
      <c r="M131" s="436">
        <v>43344</v>
      </c>
      <c r="N131" s="436">
        <v>43525</v>
      </c>
      <c r="O131" s="473" t="s">
        <v>262</v>
      </c>
      <c r="P131" s="396"/>
      <c r="Q131" s="437" t="s">
        <v>263</v>
      </c>
    </row>
    <row r="132" spans="1:17" ht="15" thickBot="1" x14ac:dyDescent="0.35">
      <c r="A132" s="336">
        <v>6.09</v>
      </c>
      <c r="B132" s="388" t="s">
        <v>257</v>
      </c>
      <c r="C132" s="389" t="s">
        <v>373</v>
      </c>
      <c r="D132" s="396" t="s">
        <v>300</v>
      </c>
      <c r="E132" s="396" t="s">
        <v>184</v>
      </c>
      <c r="F132" s="469"/>
      <c r="G132" s="470"/>
      <c r="H132" s="432">
        <v>5000</v>
      </c>
      <c r="I132" s="471">
        <v>1</v>
      </c>
      <c r="J132" s="472">
        <v>0</v>
      </c>
      <c r="K132" s="398" t="s">
        <v>374</v>
      </c>
      <c r="L132" s="396" t="s">
        <v>261</v>
      </c>
      <c r="M132" s="436">
        <v>43344</v>
      </c>
      <c r="N132" s="436">
        <v>43525</v>
      </c>
      <c r="O132" s="473" t="s">
        <v>262</v>
      </c>
      <c r="P132" s="396"/>
      <c r="Q132" s="437" t="s">
        <v>263</v>
      </c>
    </row>
    <row r="133" spans="1:17" ht="15" thickBot="1" x14ac:dyDescent="0.35">
      <c r="A133" s="336">
        <v>6.01</v>
      </c>
      <c r="B133" s="388" t="s">
        <v>257</v>
      </c>
      <c r="C133" s="389" t="s">
        <v>375</v>
      </c>
      <c r="D133" s="396" t="s">
        <v>300</v>
      </c>
      <c r="E133" s="396" t="s">
        <v>184</v>
      </c>
      <c r="F133" s="469"/>
      <c r="G133" s="470"/>
      <c r="H133" s="432">
        <v>3333.33</v>
      </c>
      <c r="I133" s="471">
        <v>1</v>
      </c>
      <c r="J133" s="472">
        <v>0</v>
      </c>
      <c r="K133" s="398" t="s">
        <v>301</v>
      </c>
      <c r="L133" s="396" t="s">
        <v>261</v>
      </c>
      <c r="M133" s="436">
        <v>43191</v>
      </c>
      <c r="N133" s="436">
        <v>43282</v>
      </c>
      <c r="O133" s="473" t="s">
        <v>364</v>
      </c>
      <c r="P133" s="396"/>
      <c r="Q133" s="437" t="s">
        <v>263</v>
      </c>
    </row>
    <row r="134" spans="1:17" ht="15" thickBot="1" x14ac:dyDescent="0.35">
      <c r="A134" s="336">
        <v>6.01</v>
      </c>
      <c r="B134" s="388" t="s">
        <v>257</v>
      </c>
      <c r="C134" s="397" t="s">
        <v>376</v>
      </c>
      <c r="D134" s="396" t="s">
        <v>300</v>
      </c>
      <c r="E134" s="396" t="s">
        <v>184</v>
      </c>
      <c r="F134" s="469"/>
      <c r="G134" s="470"/>
      <c r="H134" s="432">
        <v>3333.33</v>
      </c>
      <c r="I134" s="471">
        <v>1</v>
      </c>
      <c r="J134" s="472">
        <v>0</v>
      </c>
      <c r="K134" s="398" t="s">
        <v>303</v>
      </c>
      <c r="L134" s="396" t="s">
        <v>261</v>
      </c>
      <c r="M134" s="436">
        <v>43191</v>
      </c>
      <c r="N134" s="436">
        <v>43282</v>
      </c>
      <c r="O134" s="473" t="s">
        <v>364</v>
      </c>
      <c r="P134" s="396"/>
      <c r="Q134" s="437" t="s">
        <v>263</v>
      </c>
    </row>
    <row r="135" spans="1:17" ht="15" thickBot="1" x14ac:dyDescent="0.35">
      <c r="A135" s="336">
        <v>6.01</v>
      </c>
      <c r="B135" s="388" t="s">
        <v>257</v>
      </c>
      <c r="C135" s="389" t="s">
        <v>377</v>
      </c>
      <c r="D135" s="396" t="s">
        <v>300</v>
      </c>
      <c r="E135" s="396" t="s">
        <v>184</v>
      </c>
      <c r="F135" s="469"/>
      <c r="G135" s="470"/>
      <c r="H135" s="432">
        <v>3333.33</v>
      </c>
      <c r="I135" s="471">
        <v>1</v>
      </c>
      <c r="J135" s="472">
        <v>0</v>
      </c>
      <c r="K135" s="398" t="s">
        <v>374</v>
      </c>
      <c r="L135" s="396" t="s">
        <v>261</v>
      </c>
      <c r="M135" s="436">
        <v>43191</v>
      </c>
      <c r="N135" s="436">
        <v>43282</v>
      </c>
      <c r="O135" s="473" t="s">
        <v>364</v>
      </c>
      <c r="P135" s="396"/>
      <c r="Q135" s="437" t="s">
        <v>263</v>
      </c>
    </row>
    <row r="136" spans="1:17" ht="15" thickBot="1" x14ac:dyDescent="0.35">
      <c r="A136" s="336">
        <v>6.1</v>
      </c>
      <c r="B136" s="388" t="s">
        <v>257</v>
      </c>
      <c r="C136" s="402" t="s">
        <v>378</v>
      </c>
      <c r="D136" s="396" t="s">
        <v>300</v>
      </c>
      <c r="E136" s="396" t="s">
        <v>184</v>
      </c>
      <c r="F136" s="469"/>
      <c r="G136" s="470"/>
      <c r="H136" s="432">
        <v>16666.669999999998</v>
      </c>
      <c r="I136" s="471">
        <v>1</v>
      </c>
      <c r="J136" s="472">
        <v>0</v>
      </c>
      <c r="K136" s="435" t="s">
        <v>305</v>
      </c>
      <c r="L136" s="396" t="s">
        <v>261</v>
      </c>
      <c r="M136" s="436">
        <v>43344</v>
      </c>
      <c r="N136" s="436">
        <v>43525</v>
      </c>
      <c r="O136" s="473" t="s">
        <v>262</v>
      </c>
      <c r="P136" s="396"/>
      <c r="Q136" s="437" t="s">
        <v>263</v>
      </c>
    </row>
    <row r="137" spans="1:17" ht="15" thickBot="1" x14ac:dyDescent="0.35">
      <c r="A137" s="336">
        <v>6.11</v>
      </c>
      <c r="B137" s="388" t="s">
        <v>257</v>
      </c>
      <c r="C137" s="402" t="s">
        <v>379</v>
      </c>
      <c r="D137" s="396" t="s">
        <v>300</v>
      </c>
      <c r="E137" s="396" t="s">
        <v>184</v>
      </c>
      <c r="F137" s="469"/>
      <c r="G137" s="470"/>
      <c r="H137" s="432">
        <v>1666.67</v>
      </c>
      <c r="I137" s="471">
        <v>1</v>
      </c>
      <c r="J137" s="472">
        <v>0</v>
      </c>
      <c r="K137" s="435" t="s">
        <v>305</v>
      </c>
      <c r="L137" s="396" t="s">
        <v>261</v>
      </c>
      <c r="M137" s="436">
        <v>43344</v>
      </c>
      <c r="N137" s="436">
        <v>43525</v>
      </c>
      <c r="O137" s="473" t="s">
        <v>262</v>
      </c>
      <c r="P137" s="396"/>
      <c r="Q137" s="437" t="s">
        <v>263</v>
      </c>
    </row>
    <row r="138" spans="1:17" ht="28.2" thickBot="1" x14ac:dyDescent="0.35">
      <c r="A138" s="336">
        <v>6.12</v>
      </c>
      <c r="B138" s="388" t="s">
        <v>257</v>
      </c>
      <c r="C138" s="402" t="s">
        <v>380</v>
      </c>
      <c r="D138" s="396" t="s">
        <v>300</v>
      </c>
      <c r="E138" s="396" t="s">
        <v>184</v>
      </c>
      <c r="F138" s="469"/>
      <c r="G138" s="470"/>
      <c r="H138" s="432">
        <v>1666.67</v>
      </c>
      <c r="I138" s="471">
        <v>1</v>
      </c>
      <c r="J138" s="472">
        <v>0</v>
      </c>
      <c r="K138" s="435" t="s">
        <v>305</v>
      </c>
      <c r="L138" s="396" t="s">
        <v>261</v>
      </c>
      <c r="M138" s="436">
        <v>43344</v>
      </c>
      <c r="N138" s="436">
        <v>43525</v>
      </c>
      <c r="O138" s="473" t="s">
        <v>262</v>
      </c>
      <c r="P138" s="396"/>
      <c r="Q138" s="437" t="s">
        <v>263</v>
      </c>
    </row>
    <row r="139" spans="1:17" ht="15" thickBot="1" x14ac:dyDescent="0.35">
      <c r="A139" s="336">
        <v>6.13</v>
      </c>
      <c r="B139" s="388" t="s">
        <v>257</v>
      </c>
      <c r="C139" s="402" t="s">
        <v>381</v>
      </c>
      <c r="D139" s="396" t="s">
        <v>300</v>
      </c>
      <c r="E139" s="396" t="s">
        <v>184</v>
      </c>
      <c r="F139" s="469"/>
      <c r="G139" s="470"/>
      <c r="H139" s="432">
        <v>1666.67</v>
      </c>
      <c r="I139" s="471">
        <v>1</v>
      </c>
      <c r="J139" s="472">
        <v>0</v>
      </c>
      <c r="K139" s="435" t="s">
        <v>305</v>
      </c>
      <c r="L139" s="396" t="s">
        <v>261</v>
      </c>
      <c r="M139" s="436">
        <v>43344</v>
      </c>
      <c r="N139" s="436">
        <v>43525</v>
      </c>
      <c r="O139" s="473" t="s">
        <v>262</v>
      </c>
      <c r="P139" s="396"/>
      <c r="Q139" s="437" t="s">
        <v>263</v>
      </c>
    </row>
    <row r="140" spans="1:17" ht="15" thickBot="1" x14ac:dyDescent="0.35">
      <c r="A140" s="336">
        <v>6.14</v>
      </c>
      <c r="B140" s="388" t="s">
        <v>257</v>
      </c>
      <c r="C140" s="402" t="s">
        <v>382</v>
      </c>
      <c r="D140" s="396" t="s">
        <v>300</v>
      </c>
      <c r="E140" s="396" t="s">
        <v>184</v>
      </c>
      <c r="F140" s="469"/>
      <c r="G140" s="470"/>
      <c r="H140" s="432">
        <v>1666.67</v>
      </c>
      <c r="I140" s="471">
        <v>1</v>
      </c>
      <c r="J140" s="472">
        <v>0</v>
      </c>
      <c r="K140" s="435" t="s">
        <v>305</v>
      </c>
      <c r="L140" s="396" t="s">
        <v>261</v>
      </c>
      <c r="M140" s="436">
        <v>43344</v>
      </c>
      <c r="N140" s="436">
        <v>43525</v>
      </c>
      <c r="O140" s="473" t="s">
        <v>262</v>
      </c>
      <c r="P140" s="396"/>
      <c r="Q140" s="437" t="s">
        <v>263</v>
      </c>
    </row>
    <row r="141" spans="1:17" ht="15" thickBot="1" x14ac:dyDescent="0.35">
      <c r="A141" s="336">
        <v>6.15</v>
      </c>
      <c r="B141" s="388" t="s">
        <v>257</v>
      </c>
      <c r="C141" s="402" t="s">
        <v>383</v>
      </c>
      <c r="D141" s="396" t="s">
        <v>300</v>
      </c>
      <c r="E141" s="396" t="s">
        <v>184</v>
      </c>
      <c r="F141" s="469"/>
      <c r="G141" s="470"/>
      <c r="H141" s="432">
        <v>1666.67</v>
      </c>
      <c r="I141" s="471">
        <v>1</v>
      </c>
      <c r="J141" s="472">
        <v>0</v>
      </c>
      <c r="K141" s="435" t="s">
        <v>305</v>
      </c>
      <c r="L141" s="396" t="s">
        <v>261</v>
      </c>
      <c r="M141" s="436">
        <v>43344</v>
      </c>
      <c r="N141" s="436">
        <v>43525</v>
      </c>
      <c r="O141" s="473" t="s">
        <v>262</v>
      </c>
      <c r="P141" s="396"/>
      <c r="Q141" s="437" t="s">
        <v>263</v>
      </c>
    </row>
    <row r="142" spans="1:17" ht="15" thickBot="1" x14ac:dyDescent="0.35">
      <c r="A142" s="336">
        <v>6.16</v>
      </c>
      <c r="B142" s="388" t="s">
        <v>257</v>
      </c>
      <c r="C142" s="474" t="s">
        <v>384</v>
      </c>
      <c r="D142" s="396" t="s">
        <v>300</v>
      </c>
      <c r="E142" s="396" t="s">
        <v>184</v>
      </c>
      <c r="F142" s="469"/>
      <c r="G142" s="470"/>
      <c r="H142" s="432">
        <v>1666.67</v>
      </c>
      <c r="I142" s="471">
        <v>1</v>
      </c>
      <c r="J142" s="472">
        <v>0</v>
      </c>
      <c r="K142" s="435" t="s">
        <v>305</v>
      </c>
      <c r="L142" s="396" t="s">
        <v>261</v>
      </c>
      <c r="M142" s="436">
        <v>43344</v>
      </c>
      <c r="N142" s="436">
        <v>43525</v>
      </c>
      <c r="O142" s="473" t="s">
        <v>262</v>
      </c>
      <c r="P142" s="396"/>
      <c r="Q142" s="437" t="s">
        <v>263</v>
      </c>
    </row>
    <row r="143" spans="1:17" ht="15" thickBot="1" x14ac:dyDescent="0.35">
      <c r="A143" s="336">
        <v>6.17</v>
      </c>
      <c r="B143" s="388" t="s">
        <v>257</v>
      </c>
      <c r="C143" s="397" t="s">
        <v>385</v>
      </c>
      <c r="D143" s="396" t="s">
        <v>300</v>
      </c>
      <c r="E143" s="396" t="s">
        <v>184</v>
      </c>
      <c r="F143" s="469"/>
      <c r="G143" s="470"/>
      <c r="H143" s="432">
        <v>30000</v>
      </c>
      <c r="I143" s="471">
        <v>1</v>
      </c>
      <c r="J143" s="472">
        <v>0</v>
      </c>
      <c r="K143" s="398" t="s">
        <v>316</v>
      </c>
      <c r="L143" s="396" t="s">
        <v>261</v>
      </c>
      <c r="M143" s="436">
        <v>43344</v>
      </c>
      <c r="N143" s="436">
        <v>43525</v>
      </c>
      <c r="O143" s="473" t="s">
        <v>262</v>
      </c>
      <c r="P143" s="396"/>
      <c r="Q143" s="437" t="s">
        <v>263</v>
      </c>
    </row>
    <row r="144" spans="1:17" ht="15" thickBot="1" x14ac:dyDescent="0.35">
      <c r="A144" s="336">
        <v>6.1800000000000104</v>
      </c>
      <c r="B144" s="388" t="s">
        <v>257</v>
      </c>
      <c r="C144" s="389" t="s">
        <v>386</v>
      </c>
      <c r="D144" s="396" t="s">
        <v>300</v>
      </c>
      <c r="E144" s="396" t="s">
        <v>184</v>
      </c>
      <c r="F144" s="469"/>
      <c r="G144" s="470"/>
      <c r="H144" s="432">
        <v>15000</v>
      </c>
      <c r="I144" s="471">
        <v>1</v>
      </c>
      <c r="J144" s="472">
        <v>0</v>
      </c>
      <c r="K144" s="401" t="s">
        <v>318</v>
      </c>
      <c r="L144" s="396" t="s">
        <v>261</v>
      </c>
      <c r="M144" s="436">
        <v>43344</v>
      </c>
      <c r="N144" s="436">
        <v>43525</v>
      </c>
      <c r="O144" s="473" t="s">
        <v>262</v>
      </c>
      <c r="P144" s="396"/>
      <c r="Q144" s="437" t="s">
        <v>263</v>
      </c>
    </row>
    <row r="145" spans="1:17" ht="15" thickBot="1" x14ac:dyDescent="0.35">
      <c r="A145" s="336">
        <v>6.1900000000000102</v>
      </c>
      <c r="B145" s="388" t="s">
        <v>257</v>
      </c>
      <c r="C145" s="404" t="s">
        <v>387</v>
      </c>
      <c r="D145" s="396" t="s">
        <v>300</v>
      </c>
      <c r="E145" s="396" t="s">
        <v>184</v>
      </c>
      <c r="F145" s="469"/>
      <c r="G145" s="470"/>
      <c r="H145" s="432">
        <v>33333.33</v>
      </c>
      <c r="I145" s="471">
        <v>1</v>
      </c>
      <c r="J145" s="472">
        <v>0</v>
      </c>
      <c r="K145" s="401" t="s">
        <v>318</v>
      </c>
      <c r="L145" s="396" t="s">
        <v>261</v>
      </c>
      <c r="M145" s="436">
        <v>43221</v>
      </c>
      <c r="N145" s="436">
        <v>43405</v>
      </c>
      <c r="O145" s="473" t="s">
        <v>262</v>
      </c>
      <c r="P145" s="396"/>
      <c r="Q145" s="437" t="s">
        <v>263</v>
      </c>
    </row>
    <row r="146" spans="1:17" ht="15" thickBot="1" x14ac:dyDescent="0.35">
      <c r="A146" s="336">
        <v>6.2000000000000099</v>
      </c>
      <c r="B146" s="388" t="s">
        <v>257</v>
      </c>
      <c r="C146" s="402" t="s">
        <v>388</v>
      </c>
      <c r="D146" s="396" t="s">
        <v>300</v>
      </c>
      <c r="E146" s="396" t="s">
        <v>184</v>
      </c>
      <c r="F146" s="469"/>
      <c r="G146" s="470"/>
      <c r="H146" s="432">
        <v>4000</v>
      </c>
      <c r="I146" s="471">
        <v>1</v>
      </c>
      <c r="J146" s="472">
        <v>0</v>
      </c>
      <c r="K146" s="401" t="s">
        <v>318</v>
      </c>
      <c r="L146" s="396" t="s">
        <v>261</v>
      </c>
      <c r="M146" s="436">
        <v>43344</v>
      </c>
      <c r="N146" s="436">
        <v>43525</v>
      </c>
      <c r="O146" s="473" t="s">
        <v>262</v>
      </c>
      <c r="P146" s="396"/>
      <c r="Q146" s="437" t="s">
        <v>263</v>
      </c>
    </row>
    <row r="147" spans="1:17" ht="15" thickBot="1" x14ac:dyDescent="0.35">
      <c r="A147" s="336">
        <v>6.01</v>
      </c>
      <c r="B147" s="388" t="s">
        <v>257</v>
      </c>
      <c r="C147" s="475" t="s">
        <v>389</v>
      </c>
      <c r="D147" s="396" t="s">
        <v>300</v>
      </c>
      <c r="E147" s="396" t="s">
        <v>184</v>
      </c>
      <c r="F147" s="469"/>
      <c r="G147" s="470"/>
      <c r="H147" s="432">
        <v>6666.67</v>
      </c>
      <c r="I147" s="471">
        <v>1</v>
      </c>
      <c r="J147" s="472">
        <v>0</v>
      </c>
      <c r="K147" s="398" t="s">
        <v>316</v>
      </c>
      <c r="L147" s="396" t="s">
        <v>261</v>
      </c>
      <c r="M147" s="436">
        <v>43191</v>
      </c>
      <c r="N147" s="436">
        <v>43282</v>
      </c>
      <c r="O147" s="473" t="s">
        <v>364</v>
      </c>
      <c r="P147" s="396"/>
      <c r="Q147" s="437" t="s">
        <v>263</v>
      </c>
    </row>
    <row r="148" spans="1:17" ht="15" thickBot="1" x14ac:dyDescent="0.35">
      <c r="A148" s="336">
        <v>6.01</v>
      </c>
      <c r="B148" s="388" t="s">
        <v>257</v>
      </c>
      <c r="C148" s="389" t="s">
        <v>390</v>
      </c>
      <c r="D148" s="396" t="s">
        <v>300</v>
      </c>
      <c r="E148" s="396" t="s">
        <v>184</v>
      </c>
      <c r="F148" s="469"/>
      <c r="G148" s="470"/>
      <c r="H148" s="432">
        <v>6666.67</v>
      </c>
      <c r="I148" s="471">
        <v>1</v>
      </c>
      <c r="J148" s="472">
        <v>0</v>
      </c>
      <c r="K148" s="401" t="s">
        <v>318</v>
      </c>
      <c r="L148" s="396" t="s">
        <v>261</v>
      </c>
      <c r="M148" s="436">
        <v>43191</v>
      </c>
      <c r="N148" s="436">
        <v>43282</v>
      </c>
      <c r="O148" s="473" t="s">
        <v>364</v>
      </c>
      <c r="P148" s="396"/>
      <c r="Q148" s="437" t="s">
        <v>263</v>
      </c>
    </row>
    <row r="149" spans="1:17" ht="15" thickBot="1" x14ac:dyDescent="0.35">
      <c r="A149" s="336">
        <v>6.21</v>
      </c>
      <c r="B149" s="388" t="s">
        <v>257</v>
      </c>
      <c r="C149" s="397" t="s">
        <v>391</v>
      </c>
      <c r="D149" s="396" t="s">
        <v>300</v>
      </c>
      <c r="E149" s="396" t="s">
        <v>184</v>
      </c>
      <c r="F149" s="469"/>
      <c r="G149" s="470"/>
      <c r="H149" s="432">
        <v>10000</v>
      </c>
      <c r="I149" s="471">
        <v>1</v>
      </c>
      <c r="J149" s="472">
        <v>0</v>
      </c>
      <c r="K149" s="398" t="s">
        <v>327</v>
      </c>
      <c r="L149" s="396" t="s">
        <v>261</v>
      </c>
      <c r="M149" s="436">
        <v>43344</v>
      </c>
      <c r="N149" s="436">
        <v>43525</v>
      </c>
      <c r="O149" s="473" t="s">
        <v>262</v>
      </c>
      <c r="P149" s="396"/>
      <c r="Q149" s="437" t="s">
        <v>263</v>
      </c>
    </row>
    <row r="150" spans="1:17" ht="15" thickBot="1" x14ac:dyDescent="0.35">
      <c r="A150" s="336">
        <v>6.22</v>
      </c>
      <c r="B150" s="388" t="s">
        <v>257</v>
      </c>
      <c r="C150" s="389" t="s">
        <v>392</v>
      </c>
      <c r="D150" s="396" t="s">
        <v>300</v>
      </c>
      <c r="E150" s="396" t="s">
        <v>184</v>
      </c>
      <c r="F150" s="469"/>
      <c r="G150" s="470"/>
      <c r="H150" s="432">
        <v>1666.67</v>
      </c>
      <c r="I150" s="471">
        <v>1</v>
      </c>
      <c r="J150" s="472">
        <v>0</v>
      </c>
      <c r="K150" s="398" t="s">
        <v>393</v>
      </c>
      <c r="L150" s="396" t="s">
        <v>261</v>
      </c>
      <c r="M150" s="436">
        <v>43344</v>
      </c>
      <c r="N150" s="436">
        <v>43525</v>
      </c>
      <c r="O150" s="473" t="s">
        <v>262</v>
      </c>
      <c r="P150" s="396"/>
      <c r="Q150" s="437" t="s">
        <v>263</v>
      </c>
    </row>
    <row r="151" spans="1:17" ht="15" thickBot="1" x14ac:dyDescent="0.35">
      <c r="A151" s="336">
        <v>6.01</v>
      </c>
      <c r="B151" s="388" t="s">
        <v>257</v>
      </c>
      <c r="C151" s="389" t="s">
        <v>394</v>
      </c>
      <c r="D151" s="396" t="s">
        <v>300</v>
      </c>
      <c r="E151" s="396" t="s">
        <v>184</v>
      </c>
      <c r="F151" s="469"/>
      <c r="G151" s="470"/>
      <c r="H151" s="432">
        <v>6666.67</v>
      </c>
      <c r="I151" s="471">
        <v>1</v>
      </c>
      <c r="J151" s="472">
        <v>0</v>
      </c>
      <c r="K151" s="398" t="s">
        <v>327</v>
      </c>
      <c r="L151" s="396" t="s">
        <v>261</v>
      </c>
      <c r="M151" s="436">
        <v>43191</v>
      </c>
      <c r="N151" s="436">
        <v>43282</v>
      </c>
      <c r="O151" s="473" t="s">
        <v>364</v>
      </c>
      <c r="P151" s="396"/>
      <c r="Q151" s="437" t="s">
        <v>263</v>
      </c>
    </row>
    <row r="152" spans="1:17" ht="15" thickBot="1" x14ac:dyDescent="0.35">
      <c r="A152" s="336">
        <v>6.01</v>
      </c>
      <c r="B152" s="388" t="s">
        <v>257</v>
      </c>
      <c r="C152" s="389" t="s">
        <v>395</v>
      </c>
      <c r="D152" s="396" t="s">
        <v>300</v>
      </c>
      <c r="E152" s="396" t="s">
        <v>184</v>
      </c>
      <c r="F152" s="469"/>
      <c r="G152" s="470"/>
      <c r="H152" s="432">
        <v>6666.67</v>
      </c>
      <c r="I152" s="471">
        <v>1</v>
      </c>
      <c r="J152" s="472">
        <v>0</v>
      </c>
      <c r="K152" s="398" t="s">
        <v>393</v>
      </c>
      <c r="L152" s="396" t="s">
        <v>261</v>
      </c>
      <c r="M152" s="436">
        <v>43191</v>
      </c>
      <c r="N152" s="436">
        <v>43282</v>
      </c>
      <c r="O152" s="473" t="s">
        <v>364</v>
      </c>
      <c r="P152" s="396"/>
      <c r="Q152" s="437" t="s">
        <v>263</v>
      </c>
    </row>
    <row r="153" spans="1:17" ht="15" thickBot="1" x14ac:dyDescent="0.35">
      <c r="A153" s="336">
        <v>6.01</v>
      </c>
      <c r="B153" s="388" t="s">
        <v>257</v>
      </c>
      <c r="C153" s="389" t="s">
        <v>396</v>
      </c>
      <c r="D153" s="396" t="s">
        <v>300</v>
      </c>
      <c r="E153" s="396" t="s">
        <v>184</v>
      </c>
      <c r="F153" s="469"/>
      <c r="G153" s="470"/>
      <c r="H153" s="432">
        <v>6666.67</v>
      </c>
      <c r="I153" s="471">
        <v>1</v>
      </c>
      <c r="J153" s="472">
        <v>0</v>
      </c>
      <c r="K153" s="398" t="s">
        <v>397</v>
      </c>
      <c r="L153" s="396" t="s">
        <v>261</v>
      </c>
      <c r="M153" s="436">
        <v>43191</v>
      </c>
      <c r="N153" s="436">
        <v>43282</v>
      </c>
      <c r="O153" s="473" t="s">
        <v>364</v>
      </c>
      <c r="P153" s="396"/>
      <c r="Q153" s="437" t="s">
        <v>263</v>
      </c>
    </row>
    <row r="154" spans="1:17" ht="28.2" thickBot="1" x14ac:dyDescent="0.35">
      <c r="A154" s="336">
        <v>6.01</v>
      </c>
      <c r="B154" s="438" t="s">
        <v>257</v>
      </c>
      <c r="C154" s="405" t="s">
        <v>398</v>
      </c>
      <c r="D154" s="440" t="s">
        <v>329</v>
      </c>
      <c r="E154" s="440" t="s">
        <v>184</v>
      </c>
      <c r="F154" s="476"/>
      <c r="G154" s="477"/>
      <c r="H154" s="441">
        <v>24000</v>
      </c>
      <c r="I154" s="478">
        <v>1</v>
      </c>
      <c r="J154" s="479">
        <v>0</v>
      </c>
      <c r="K154" s="444" t="s">
        <v>330</v>
      </c>
      <c r="L154" s="440" t="s">
        <v>261</v>
      </c>
      <c r="M154" s="445">
        <v>43191</v>
      </c>
      <c r="N154" s="445">
        <v>43282</v>
      </c>
      <c r="O154" s="480" t="s">
        <v>364</v>
      </c>
      <c r="P154" s="440"/>
      <c r="Q154" s="446" t="s">
        <v>263</v>
      </c>
    </row>
    <row r="155" spans="1:17" ht="28.2" thickBot="1" x14ac:dyDescent="0.35">
      <c r="A155" s="336">
        <v>6.23</v>
      </c>
      <c r="B155" s="438" t="s">
        <v>257</v>
      </c>
      <c r="C155" s="481" t="s">
        <v>399</v>
      </c>
      <c r="D155" s="440" t="s">
        <v>329</v>
      </c>
      <c r="E155" s="440" t="s">
        <v>184</v>
      </c>
      <c r="F155" s="476"/>
      <c r="G155" s="477"/>
      <c r="H155" s="441">
        <v>33333.33</v>
      </c>
      <c r="I155" s="478">
        <v>1</v>
      </c>
      <c r="J155" s="479">
        <v>0</v>
      </c>
      <c r="K155" s="444" t="s">
        <v>400</v>
      </c>
      <c r="L155" s="440" t="s">
        <v>261</v>
      </c>
      <c r="M155" s="445">
        <v>43191</v>
      </c>
      <c r="N155" s="445">
        <v>43374</v>
      </c>
      <c r="O155" s="480" t="s">
        <v>262</v>
      </c>
      <c r="P155" s="440"/>
      <c r="Q155" s="446" t="s">
        <v>263</v>
      </c>
    </row>
    <row r="156" spans="1:17" ht="15" thickBot="1" x14ac:dyDescent="0.35">
      <c r="A156" s="336">
        <v>6.24</v>
      </c>
      <c r="B156" s="438" t="s">
        <v>257</v>
      </c>
      <c r="C156" s="405" t="s">
        <v>401</v>
      </c>
      <c r="D156" s="440" t="s">
        <v>329</v>
      </c>
      <c r="E156" s="440" t="s">
        <v>184</v>
      </c>
      <c r="F156" s="476"/>
      <c r="G156" s="477"/>
      <c r="H156" s="441">
        <v>22500</v>
      </c>
      <c r="I156" s="478">
        <v>1</v>
      </c>
      <c r="J156" s="479">
        <v>0</v>
      </c>
      <c r="K156" s="482" t="s">
        <v>331</v>
      </c>
      <c r="L156" s="440" t="s">
        <v>261</v>
      </c>
      <c r="M156" s="445">
        <v>43191</v>
      </c>
      <c r="N156" s="445">
        <v>43374</v>
      </c>
      <c r="O156" s="480" t="s">
        <v>262</v>
      </c>
      <c r="P156" s="440"/>
      <c r="Q156" s="446" t="s">
        <v>263</v>
      </c>
    </row>
    <row r="157" spans="1:17" ht="15" thickBot="1" x14ac:dyDescent="0.35">
      <c r="A157" s="336">
        <v>6.01</v>
      </c>
      <c r="B157" s="438" t="s">
        <v>257</v>
      </c>
      <c r="C157" s="412" t="s">
        <v>402</v>
      </c>
      <c r="D157" s="440" t="s">
        <v>329</v>
      </c>
      <c r="E157" s="440" t="s">
        <v>184</v>
      </c>
      <c r="F157" s="476"/>
      <c r="G157" s="477"/>
      <c r="H157" s="441">
        <v>6666.67</v>
      </c>
      <c r="I157" s="478">
        <v>1</v>
      </c>
      <c r="J157" s="479">
        <v>0</v>
      </c>
      <c r="K157" s="482" t="s">
        <v>331</v>
      </c>
      <c r="L157" s="440" t="s">
        <v>261</v>
      </c>
      <c r="M157" s="445">
        <v>43191</v>
      </c>
      <c r="N157" s="445">
        <v>43282</v>
      </c>
      <c r="O157" s="480" t="s">
        <v>364</v>
      </c>
      <c r="P157" s="440"/>
      <c r="Q157" s="446" t="s">
        <v>263</v>
      </c>
    </row>
    <row r="158" spans="1:17" ht="15" thickBot="1" x14ac:dyDescent="0.35">
      <c r="A158" s="336">
        <v>6.25</v>
      </c>
      <c r="B158" s="438" t="s">
        <v>257</v>
      </c>
      <c r="C158" s="412" t="s">
        <v>403</v>
      </c>
      <c r="D158" s="440" t="s">
        <v>329</v>
      </c>
      <c r="E158" s="440" t="s">
        <v>184</v>
      </c>
      <c r="F158" s="476"/>
      <c r="G158" s="477"/>
      <c r="H158" s="441">
        <v>30000</v>
      </c>
      <c r="I158" s="478">
        <v>1</v>
      </c>
      <c r="J158" s="479">
        <v>0</v>
      </c>
      <c r="K158" s="482" t="s">
        <v>404</v>
      </c>
      <c r="L158" s="440" t="s">
        <v>261</v>
      </c>
      <c r="M158" s="445">
        <v>43191</v>
      </c>
      <c r="N158" s="445">
        <v>43374</v>
      </c>
      <c r="O158" s="480" t="s">
        <v>262</v>
      </c>
      <c r="P158" s="440"/>
      <c r="Q158" s="446" t="s">
        <v>263</v>
      </c>
    </row>
    <row r="159" spans="1:17" ht="15" thickBot="1" x14ac:dyDescent="0.35">
      <c r="A159" s="336">
        <v>6.01</v>
      </c>
      <c r="B159" s="438" t="s">
        <v>257</v>
      </c>
      <c r="C159" s="412" t="s">
        <v>405</v>
      </c>
      <c r="D159" s="440" t="s">
        <v>329</v>
      </c>
      <c r="E159" s="440" t="s">
        <v>184</v>
      </c>
      <c r="F159" s="476"/>
      <c r="G159" s="477"/>
      <c r="H159" s="441">
        <v>25000</v>
      </c>
      <c r="I159" s="478">
        <v>1</v>
      </c>
      <c r="J159" s="479">
        <v>0</v>
      </c>
      <c r="K159" s="482" t="s">
        <v>406</v>
      </c>
      <c r="L159" s="440" t="s">
        <v>261</v>
      </c>
      <c r="M159" s="445">
        <v>43191</v>
      </c>
      <c r="N159" s="445">
        <v>43282</v>
      </c>
      <c r="O159" s="480" t="s">
        <v>364</v>
      </c>
      <c r="P159" s="440"/>
      <c r="Q159" s="446" t="s">
        <v>263</v>
      </c>
    </row>
    <row r="160" spans="1:17" ht="15" thickBot="1" x14ac:dyDescent="0.35">
      <c r="A160" s="336">
        <v>6.26</v>
      </c>
      <c r="B160" s="438" t="s">
        <v>257</v>
      </c>
      <c r="C160" s="405" t="s">
        <v>407</v>
      </c>
      <c r="D160" s="440" t="s">
        <v>329</v>
      </c>
      <c r="E160" s="440" t="s">
        <v>184</v>
      </c>
      <c r="F160" s="476"/>
      <c r="G160" s="477"/>
      <c r="H160" s="441">
        <v>66666.67</v>
      </c>
      <c r="I160" s="478">
        <v>1</v>
      </c>
      <c r="J160" s="479">
        <v>0</v>
      </c>
      <c r="K160" s="444" t="s">
        <v>334</v>
      </c>
      <c r="L160" s="440" t="s">
        <v>261</v>
      </c>
      <c r="M160" s="445">
        <v>43252</v>
      </c>
      <c r="N160" s="445">
        <v>43405</v>
      </c>
      <c r="O160" s="480" t="s">
        <v>262</v>
      </c>
      <c r="P160" s="440"/>
      <c r="Q160" s="446" t="s">
        <v>263</v>
      </c>
    </row>
    <row r="161" spans="1:17" ht="15" thickBot="1" x14ac:dyDescent="0.35">
      <c r="A161" s="336">
        <v>6.01</v>
      </c>
      <c r="B161" s="438" t="s">
        <v>257</v>
      </c>
      <c r="C161" s="412" t="s">
        <v>405</v>
      </c>
      <c r="D161" s="440" t="s">
        <v>329</v>
      </c>
      <c r="E161" s="440" t="s">
        <v>184</v>
      </c>
      <c r="F161" s="476"/>
      <c r="G161" s="477"/>
      <c r="H161" s="441">
        <v>10000</v>
      </c>
      <c r="I161" s="478">
        <v>1</v>
      </c>
      <c r="J161" s="479">
        <v>0</v>
      </c>
      <c r="K161" s="444" t="s">
        <v>334</v>
      </c>
      <c r="L161" s="440" t="s">
        <v>261</v>
      </c>
      <c r="M161" s="445">
        <v>43191</v>
      </c>
      <c r="N161" s="445">
        <v>43282</v>
      </c>
      <c r="O161" s="480" t="s">
        <v>364</v>
      </c>
      <c r="P161" s="440"/>
      <c r="Q161" s="446" t="s">
        <v>263</v>
      </c>
    </row>
    <row r="162" spans="1:17" ht="28.2" thickBot="1" x14ac:dyDescent="0.35">
      <c r="A162" s="336">
        <v>6.3899999999999899</v>
      </c>
      <c r="B162" s="483" t="s">
        <v>257</v>
      </c>
      <c r="C162" s="484" t="s">
        <v>408</v>
      </c>
      <c r="D162" s="440" t="s">
        <v>329</v>
      </c>
      <c r="E162" s="440" t="s">
        <v>184</v>
      </c>
      <c r="F162" s="887"/>
      <c r="G162" s="888"/>
      <c r="H162" s="441">
        <v>14000</v>
      </c>
      <c r="I162" s="478">
        <v>1</v>
      </c>
      <c r="J162" s="479">
        <v>0</v>
      </c>
      <c r="K162" s="444" t="s">
        <v>334</v>
      </c>
      <c r="L162" s="440" t="s">
        <v>261</v>
      </c>
      <c r="M162" s="445">
        <v>43252</v>
      </c>
      <c r="N162" s="445">
        <v>43435</v>
      </c>
      <c r="O162" s="480" t="s">
        <v>262</v>
      </c>
      <c r="P162" s="440"/>
      <c r="Q162" s="446" t="s">
        <v>263</v>
      </c>
    </row>
    <row r="163" spans="1:17" ht="28.2" thickBot="1" x14ac:dyDescent="0.35">
      <c r="A163" s="336">
        <v>6.3999999999999897</v>
      </c>
      <c r="B163" s="483" t="s">
        <v>257</v>
      </c>
      <c r="C163" s="481" t="s">
        <v>409</v>
      </c>
      <c r="D163" s="440" t="s">
        <v>329</v>
      </c>
      <c r="E163" s="406" t="s">
        <v>184</v>
      </c>
      <c r="F163" s="485"/>
      <c r="G163" s="486"/>
      <c r="H163" s="407">
        <v>35000</v>
      </c>
      <c r="I163" s="478">
        <v>1</v>
      </c>
      <c r="J163" s="479">
        <v>0</v>
      </c>
      <c r="K163" s="482" t="s">
        <v>410</v>
      </c>
      <c r="L163" s="406" t="s">
        <v>261</v>
      </c>
      <c r="M163" s="487">
        <v>43191</v>
      </c>
      <c r="N163" s="487">
        <v>43374</v>
      </c>
      <c r="O163" s="480" t="s">
        <v>262</v>
      </c>
      <c r="P163" s="406"/>
      <c r="Q163" s="411" t="s">
        <v>263</v>
      </c>
    </row>
    <row r="164" spans="1:17" ht="15" thickBot="1" x14ac:dyDescent="0.35">
      <c r="A164" s="336">
        <v>6.4099999999999904</v>
      </c>
      <c r="B164" s="483" t="s">
        <v>257</v>
      </c>
      <c r="C164" s="484" t="s">
        <v>411</v>
      </c>
      <c r="D164" s="440" t="s">
        <v>329</v>
      </c>
      <c r="E164" s="406" t="s">
        <v>184</v>
      </c>
      <c r="F164" s="485"/>
      <c r="G164" s="486"/>
      <c r="H164" s="407">
        <v>35000</v>
      </c>
      <c r="I164" s="478">
        <v>1</v>
      </c>
      <c r="J164" s="479">
        <v>0</v>
      </c>
      <c r="K164" s="482" t="s">
        <v>412</v>
      </c>
      <c r="L164" s="406" t="s">
        <v>261</v>
      </c>
      <c r="M164" s="487">
        <v>43525</v>
      </c>
      <c r="N164" s="487">
        <v>43647</v>
      </c>
      <c r="O164" s="480" t="s">
        <v>262</v>
      </c>
      <c r="P164" s="406"/>
      <c r="Q164" s="411" t="s">
        <v>263</v>
      </c>
    </row>
    <row r="165" spans="1:17" ht="15" thickBot="1" x14ac:dyDescent="0.35">
      <c r="A165" s="336">
        <v>6.01</v>
      </c>
      <c r="B165" s="483" t="s">
        <v>257</v>
      </c>
      <c r="C165" s="405" t="s">
        <v>413</v>
      </c>
      <c r="D165" s="440" t="s">
        <v>329</v>
      </c>
      <c r="E165" s="406" t="s">
        <v>184</v>
      </c>
      <c r="F165" s="485"/>
      <c r="G165" s="486"/>
      <c r="H165" s="407">
        <v>12000</v>
      </c>
      <c r="I165" s="478">
        <v>1</v>
      </c>
      <c r="J165" s="479">
        <v>0</v>
      </c>
      <c r="K165" s="482" t="s">
        <v>410</v>
      </c>
      <c r="L165" s="406" t="s">
        <v>261</v>
      </c>
      <c r="M165" s="487">
        <v>43191</v>
      </c>
      <c r="N165" s="487">
        <v>43282</v>
      </c>
      <c r="O165" s="480" t="s">
        <v>364</v>
      </c>
      <c r="P165" s="406"/>
      <c r="Q165" s="411" t="s">
        <v>263</v>
      </c>
    </row>
    <row r="166" spans="1:17" ht="15" thickBot="1" x14ac:dyDescent="0.35">
      <c r="A166" s="336">
        <v>6.4299999999999899</v>
      </c>
      <c r="B166" s="483" t="s">
        <v>257</v>
      </c>
      <c r="C166" s="405" t="s">
        <v>414</v>
      </c>
      <c r="D166" s="440" t="s">
        <v>329</v>
      </c>
      <c r="E166" s="406" t="s">
        <v>184</v>
      </c>
      <c r="F166" s="485"/>
      <c r="G166" s="486"/>
      <c r="H166" s="407">
        <v>13333.33</v>
      </c>
      <c r="I166" s="478">
        <v>1</v>
      </c>
      <c r="J166" s="479">
        <v>0</v>
      </c>
      <c r="K166" s="488" t="s">
        <v>335</v>
      </c>
      <c r="L166" s="406" t="s">
        <v>261</v>
      </c>
      <c r="M166" s="487">
        <v>43221</v>
      </c>
      <c r="N166" s="487">
        <v>43405</v>
      </c>
      <c r="O166" s="480" t="s">
        <v>262</v>
      </c>
      <c r="P166" s="406"/>
      <c r="Q166" s="411" t="s">
        <v>263</v>
      </c>
    </row>
    <row r="167" spans="1:17" ht="15" thickBot="1" x14ac:dyDescent="0.35">
      <c r="A167" s="336">
        <v>6.01</v>
      </c>
      <c r="B167" s="483" t="s">
        <v>257</v>
      </c>
      <c r="C167" s="412" t="s">
        <v>415</v>
      </c>
      <c r="D167" s="440" t="s">
        <v>329</v>
      </c>
      <c r="E167" s="406" t="s">
        <v>184</v>
      </c>
      <c r="F167" s="485"/>
      <c r="G167" s="486"/>
      <c r="H167" s="407">
        <v>53333.33</v>
      </c>
      <c r="I167" s="478">
        <v>1</v>
      </c>
      <c r="J167" s="479">
        <v>0</v>
      </c>
      <c r="K167" s="488" t="s">
        <v>335</v>
      </c>
      <c r="L167" s="406" t="s">
        <v>261</v>
      </c>
      <c r="M167" s="487">
        <v>43191</v>
      </c>
      <c r="N167" s="487">
        <v>43282</v>
      </c>
      <c r="O167" s="480" t="s">
        <v>364</v>
      </c>
      <c r="P167" s="406"/>
      <c r="Q167" s="411" t="s">
        <v>263</v>
      </c>
    </row>
    <row r="168" spans="1:17" ht="28.2" thickBot="1" x14ac:dyDescent="0.35">
      <c r="A168" s="336">
        <v>6.4499999999999904</v>
      </c>
      <c r="B168" s="483" t="s">
        <v>257</v>
      </c>
      <c r="C168" s="405" t="s">
        <v>416</v>
      </c>
      <c r="D168" s="440" t="s">
        <v>329</v>
      </c>
      <c r="E168" s="406" t="s">
        <v>184</v>
      </c>
      <c r="F168" s="485"/>
      <c r="G168" s="486"/>
      <c r="H168" s="407">
        <v>66666.67</v>
      </c>
      <c r="I168" s="478">
        <v>1</v>
      </c>
      <c r="J168" s="479">
        <v>0</v>
      </c>
      <c r="K168" s="488" t="s">
        <v>335</v>
      </c>
      <c r="L168" s="406" t="s">
        <v>261</v>
      </c>
      <c r="M168" s="487">
        <v>43221</v>
      </c>
      <c r="N168" s="487">
        <v>43405</v>
      </c>
      <c r="O168" s="480" t="s">
        <v>262</v>
      </c>
      <c r="P168" s="406"/>
      <c r="Q168" s="411" t="s">
        <v>263</v>
      </c>
    </row>
    <row r="169" spans="1:17" ht="15" thickBot="1" x14ac:dyDescent="0.35">
      <c r="A169" s="336">
        <v>6.4599999999999902</v>
      </c>
      <c r="B169" s="483" t="s">
        <v>257</v>
      </c>
      <c r="C169" s="405" t="s">
        <v>417</v>
      </c>
      <c r="D169" s="440" t="s">
        <v>329</v>
      </c>
      <c r="E169" s="406" t="s">
        <v>184</v>
      </c>
      <c r="F169" s="485"/>
      <c r="G169" s="486"/>
      <c r="H169" s="407">
        <v>25000</v>
      </c>
      <c r="I169" s="478">
        <v>1</v>
      </c>
      <c r="J169" s="479">
        <v>0</v>
      </c>
      <c r="K169" s="488" t="s">
        <v>350</v>
      </c>
      <c r="L169" s="406" t="s">
        <v>261</v>
      </c>
      <c r="M169" s="487">
        <v>43374</v>
      </c>
      <c r="N169" s="487">
        <v>43556</v>
      </c>
      <c r="O169" s="480" t="s">
        <v>262</v>
      </c>
      <c r="P169" s="406"/>
      <c r="Q169" s="411" t="s">
        <v>263</v>
      </c>
    </row>
    <row r="170" spans="1:17" x14ac:dyDescent="0.3">
      <c r="A170" s="336">
        <v>6.01</v>
      </c>
      <c r="B170" s="483" t="s">
        <v>257</v>
      </c>
      <c r="C170" s="412" t="s">
        <v>402</v>
      </c>
      <c r="D170" s="440" t="s">
        <v>329</v>
      </c>
      <c r="E170" s="406" t="s">
        <v>184</v>
      </c>
      <c r="F170" s="485"/>
      <c r="G170" s="486"/>
      <c r="H170" s="407">
        <v>16666.669999999998</v>
      </c>
      <c r="I170" s="478">
        <v>1</v>
      </c>
      <c r="J170" s="479">
        <v>0</v>
      </c>
      <c r="K170" s="488" t="s">
        <v>350</v>
      </c>
      <c r="L170" s="406" t="s">
        <v>261</v>
      </c>
      <c r="M170" s="487">
        <v>43191</v>
      </c>
      <c r="N170" s="487">
        <v>43282</v>
      </c>
      <c r="O170" s="480" t="s">
        <v>418</v>
      </c>
      <c r="P170" s="406"/>
      <c r="Q170" s="411" t="s">
        <v>263</v>
      </c>
    </row>
    <row r="171" spans="1:17" ht="15" thickBot="1" x14ac:dyDescent="0.35">
      <c r="B171" s="357"/>
      <c r="C171" s="357"/>
      <c r="D171" s="362"/>
      <c r="E171" s="362"/>
      <c r="F171" s="889"/>
      <c r="G171" s="890"/>
      <c r="H171" s="422"/>
      <c r="I171" s="358"/>
      <c r="J171" s="364"/>
      <c r="K171" s="364"/>
      <c r="L171" s="362"/>
      <c r="M171" s="362"/>
      <c r="N171" s="362"/>
      <c r="O171" s="447"/>
      <c r="P171" s="362"/>
      <c r="Q171" s="365"/>
    </row>
    <row r="172" spans="1:17" x14ac:dyDescent="0.3">
      <c r="B172" s="366"/>
      <c r="C172" s="366"/>
      <c r="D172" s="366"/>
      <c r="E172" s="366"/>
      <c r="F172" s="366"/>
      <c r="G172" s="424" t="s">
        <v>6</v>
      </c>
      <c r="H172" s="425">
        <f>SUM(H124:H171)</f>
        <v>799833.37999999989</v>
      </c>
      <c r="I172" s="367"/>
      <c r="J172" s="368"/>
      <c r="K172" s="368"/>
      <c r="L172" s="366"/>
      <c r="M172" s="366"/>
      <c r="N172" s="366"/>
      <c r="O172" s="366"/>
      <c r="P172" s="366"/>
      <c r="Q172" s="366"/>
    </row>
    <row r="173" spans="1:17" x14ac:dyDescent="0.3">
      <c r="F173" s="366"/>
      <c r="G173" s="366"/>
      <c r="H173" s="366"/>
      <c r="I173" s="367"/>
      <c r="J173" s="368"/>
      <c r="K173" s="368"/>
      <c r="L173" s="366"/>
      <c r="M173" s="366"/>
      <c r="N173" s="366"/>
      <c r="O173" s="366"/>
      <c r="P173" s="366"/>
      <c r="Q173" s="366"/>
    </row>
    <row r="174" spans="1:17" ht="15.75" customHeight="1" x14ac:dyDescent="0.3">
      <c r="B174" s="891" t="s">
        <v>419</v>
      </c>
      <c r="C174" s="892"/>
      <c r="D174" s="892"/>
      <c r="E174" s="892"/>
      <c r="F174" s="892"/>
      <c r="G174" s="892"/>
      <c r="H174" s="892"/>
      <c r="I174" s="892"/>
      <c r="J174" s="892"/>
      <c r="K174" s="892"/>
      <c r="L174" s="892"/>
      <c r="M174" s="892"/>
      <c r="N174" s="892"/>
      <c r="O174" s="892"/>
      <c r="P174" s="892"/>
      <c r="Q174" s="892"/>
    </row>
    <row r="175" spans="1:17" ht="15" customHeight="1" x14ac:dyDescent="0.3">
      <c r="B175" s="893" t="s">
        <v>251</v>
      </c>
      <c r="C175" s="880" t="s">
        <v>420</v>
      </c>
      <c r="D175" s="880" t="s">
        <v>234</v>
      </c>
      <c r="E175" s="880"/>
      <c r="F175" s="880" t="s">
        <v>237</v>
      </c>
      <c r="G175" s="880"/>
      <c r="H175" s="895" t="s">
        <v>253</v>
      </c>
      <c r="I175" s="895"/>
      <c r="J175" s="895"/>
      <c r="K175" s="880" t="s">
        <v>254</v>
      </c>
      <c r="L175" s="878" t="s">
        <v>421</v>
      </c>
      <c r="M175" s="880" t="s">
        <v>256</v>
      </c>
      <c r="N175" s="880"/>
      <c r="O175" s="881" t="s">
        <v>215</v>
      </c>
      <c r="P175" s="880" t="s">
        <v>243</v>
      </c>
      <c r="Q175" s="880" t="s">
        <v>244</v>
      </c>
    </row>
    <row r="176" spans="1:17" ht="69.599999999999994" thickBot="1" x14ac:dyDescent="0.35">
      <c r="B176" s="894"/>
      <c r="C176" s="883"/>
      <c r="D176" s="883"/>
      <c r="E176" s="883"/>
      <c r="F176" s="883"/>
      <c r="G176" s="883"/>
      <c r="H176" s="350" t="s">
        <v>245</v>
      </c>
      <c r="I176" s="350" t="s">
        <v>246</v>
      </c>
      <c r="J176" s="348" t="s">
        <v>247</v>
      </c>
      <c r="K176" s="883"/>
      <c r="L176" s="879"/>
      <c r="M176" s="350" t="s">
        <v>422</v>
      </c>
      <c r="N176" s="350" t="s">
        <v>423</v>
      </c>
      <c r="O176" s="882"/>
      <c r="P176" s="883"/>
      <c r="Q176" s="883"/>
    </row>
    <row r="177" spans="1:17" x14ac:dyDescent="0.3">
      <c r="B177" s="351"/>
      <c r="C177" s="352"/>
      <c r="D177" s="884"/>
      <c r="E177" s="884"/>
      <c r="F177" s="884"/>
      <c r="G177" s="884"/>
      <c r="H177" s="352"/>
      <c r="I177" s="352"/>
      <c r="J177" s="353"/>
      <c r="K177" s="354"/>
      <c r="L177" s="354"/>
      <c r="M177" s="352"/>
      <c r="N177" s="352"/>
      <c r="O177" s="489"/>
      <c r="P177" s="352"/>
      <c r="Q177" s="355"/>
    </row>
    <row r="178" spans="1:17" x14ac:dyDescent="0.3">
      <c r="B178" s="356"/>
      <c r="C178" s="357"/>
      <c r="D178" s="877"/>
      <c r="E178" s="877"/>
      <c r="F178" s="877"/>
      <c r="G178" s="877"/>
      <c r="H178" s="357"/>
      <c r="I178" s="357"/>
      <c r="J178" s="358"/>
      <c r="K178" s="359"/>
      <c r="L178" s="359"/>
      <c r="M178" s="357"/>
      <c r="N178" s="357"/>
      <c r="O178" s="490"/>
      <c r="P178" s="357"/>
      <c r="Q178" s="360"/>
    </row>
    <row r="179" spans="1:17" x14ac:dyDescent="0.3">
      <c r="B179" s="356"/>
      <c r="C179" s="357"/>
      <c r="D179" s="877"/>
      <c r="E179" s="877"/>
      <c r="F179" s="877"/>
      <c r="G179" s="877"/>
      <c r="H179" s="357"/>
      <c r="I179" s="357"/>
      <c r="J179" s="358"/>
      <c r="K179" s="359"/>
      <c r="L179" s="359"/>
      <c r="M179" s="357"/>
      <c r="N179" s="357"/>
      <c r="O179" s="490"/>
      <c r="P179" s="357"/>
      <c r="Q179" s="360"/>
    </row>
    <row r="180" spans="1:17" x14ac:dyDescent="0.3">
      <c r="B180" s="356"/>
      <c r="C180" s="357"/>
      <c r="D180" s="877"/>
      <c r="E180" s="877"/>
      <c r="F180" s="877"/>
      <c r="G180" s="877"/>
      <c r="H180" s="357"/>
      <c r="I180" s="357"/>
      <c r="J180" s="358"/>
      <c r="K180" s="359"/>
      <c r="L180" s="359"/>
      <c r="M180" s="357"/>
      <c r="N180" s="357"/>
      <c r="O180" s="490"/>
      <c r="P180" s="357"/>
      <c r="Q180" s="360"/>
    </row>
    <row r="181" spans="1:17" ht="15" thickBot="1" x14ac:dyDescent="0.35">
      <c r="B181" s="361"/>
      <c r="C181" s="362"/>
      <c r="D181" s="864"/>
      <c r="E181" s="864"/>
      <c r="F181" s="864"/>
      <c r="G181" s="864"/>
      <c r="H181" s="362"/>
      <c r="I181" s="362"/>
      <c r="J181" s="363"/>
      <c r="K181" s="364"/>
      <c r="L181" s="364"/>
      <c r="M181" s="362"/>
      <c r="N181" s="362"/>
      <c r="O181" s="447"/>
      <c r="P181" s="362"/>
      <c r="Q181" s="365"/>
    </row>
    <row r="182" spans="1:17" ht="15.75" customHeight="1" x14ac:dyDescent="0.3">
      <c r="G182" s="336" t="s">
        <v>6</v>
      </c>
      <c r="H182" s="338">
        <f>SUM(H177:H181)</f>
        <v>0</v>
      </c>
    </row>
    <row r="184" spans="1:17" x14ac:dyDescent="0.3">
      <c r="H184" s="338">
        <f>H182+H172+H119+H111+H89</f>
        <v>19048687.009999998</v>
      </c>
    </row>
    <row r="185" spans="1:17" x14ac:dyDescent="0.3">
      <c r="H185" s="338">
        <v>5990000</v>
      </c>
    </row>
    <row r="186" spans="1:17" x14ac:dyDescent="0.3">
      <c r="A186" s="491"/>
      <c r="B186" s="865" t="s">
        <v>424</v>
      </c>
      <c r="C186" s="492" t="s">
        <v>261</v>
      </c>
      <c r="D186" s="493"/>
      <c r="H186" s="704">
        <f>H185/H184</f>
        <v>0.31445736899637372</v>
      </c>
    </row>
    <row r="187" spans="1:17" x14ac:dyDescent="0.3">
      <c r="A187" s="491"/>
      <c r="B187" s="866"/>
      <c r="C187" s="492" t="s">
        <v>342</v>
      </c>
      <c r="D187" s="493"/>
    </row>
    <row r="188" spans="1:17" x14ac:dyDescent="0.3">
      <c r="A188" s="491"/>
      <c r="B188" s="867"/>
      <c r="C188" s="494" t="s">
        <v>347</v>
      </c>
      <c r="D188" s="493"/>
    </row>
    <row r="189" spans="1:17" x14ac:dyDescent="0.3">
      <c r="A189" s="491"/>
      <c r="B189" s="493"/>
      <c r="C189" s="493"/>
      <c r="D189" s="493"/>
    </row>
    <row r="190" spans="1:17" x14ac:dyDescent="0.3">
      <c r="A190" s="491"/>
      <c r="B190" s="868" t="s">
        <v>244</v>
      </c>
      <c r="C190" s="492" t="s">
        <v>263</v>
      </c>
      <c r="D190" s="493"/>
    </row>
    <row r="191" spans="1:17" x14ac:dyDescent="0.3">
      <c r="A191" s="491"/>
      <c r="B191" s="869"/>
      <c r="C191" s="492" t="s">
        <v>425</v>
      </c>
      <c r="D191" s="493"/>
    </row>
    <row r="192" spans="1:17" x14ac:dyDescent="0.3">
      <c r="A192" s="491"/>
      <c r="B192" s="869"/>
      <c r="C192" s="492" t="s">
        <v>426</v>
      </c>
      <c r="D192" s="493"/>
    </row>
    <row r="193" spans="1:4" x14ac:dyDescent="0.3">
      <c r="A193" s="491"/>
      <c r="B193" s="869"/>
      <c r="C193" s="492" t="s">
        <v>427</v>
      </c>
      <c r="D193" s="493"/>
    </row>
    <row r="194" spans="1:4" x14ac:dyDescent="0.3">
      <c r="A194" s="491"/>
      <c r="B194" s="869"/>
      <c r="C194" s="492" t="s">
        <v>428</v>
      </c>
      <c r="D194" s="493"/>
    </row>
    <row r="195" spans="1:4" x14ac:dyDescent="0.3">
      <c r="A195" s="491"/>
      <c r="B195" s="869"/>
      <c r="C195" s="492" t="s">
        <v>429</v>
      </c>
      <c r="D195" s="493"/>
    </row>
    <row r="196" spans="1:4" x14ac:dyDescent="0.3">
      <c r="A196" s="491"/>
      <c r="B196" s="869"/>
      <c r="C196" s="492" t="s">
        <v>430</v>
      </c>
      <c r="D196" s="493"/>
    </row>
    <row r="197" spans="1:4" x14ac:dyDescent="0.3">
      <c r="A197" s="491"/>
      <c r="B197" s="870"/>
      <c r="C197" s="492" t="s">
        <v>431</v>
      </c>
      <c r="D197" s="493"/>
    </row>
    <row r="198" spans="1:4" x14ac:dyDescent="0.3">
      <c r="A198" s="491"/>
      <c r="B198" s="493"/>
      <c r="C198" s="493"/>
      <c r="D198" s="493"/>
    </row>
    <row r="199" spans="1:4" x14ac:dyDescent="0.3">
      <c r="A199" s="491"/>
      <c r="B199" s="871" t="s">
        <v>432</v>
      </c>
      <c r="C199" s="872" t="s">
        <v>433</v>
      </c>
      <c r="D199" s="492" t="s">
        <v>180</v>
      </c>
    </row>
    <row r="200" spans="1:4" x14ac:dyDescent="0.3">
      <c r="A200" s="491"/>
      <c r="B200" s="871"/>
      <c r="C200" s="872"/>
      <c r="D200" s="492" t="s">
        <v>181</v>
      </c>
    </row>
    <row r="201" spans="1:4" x14ac:dyDescent="0.3">
      <c r="A201" s="491"/>
      <c r="B201" s="871"/>
      <c r="C201" s="872"/>
      <c r="D201" s="492" t="s">
        <v>182</v>
      </c>
    </row>
    <row r="202" spans="1:4" x14ac:dyDescent="0.3">
      <c r="A202" s="491"/>
      <c r="B202" s="871"/>
      <c r="C202" s="872"/>
      <c r="D202" s="492" t="s">
        <v>183</v>
      </c>
    </row>
    <row r="203" spans="1:4" x14ac:dyDescent="0.3">
      <c r="A203" s="491"/>
      <c r="B203" s="871"/>
      <c r="C203" s="872"/>
      <c r="D203" s="492" t="s">
        <v>184</v>
      </c>
    </row>
    <row r="204" spans="1:4" x14ac:dyDescent="0.3">
      <c r="A204" s="491"/>
      <c r="B204" s="871"/>
      <c r="C204" s="872"/>
      <c r="D204" s="492" t="s">
        <v>185</v>
      </c>
    </row>
    <row r="205" spans="1:4" x14ac:dyDescent="0.3">
      <c r="A205" s="491"/>
      <c r="B205" s="871"/>
      <c r="C205" s="872"/>
      <c r="D205" s="492" t="s">
        <v>186</v>
      </c>
    </row>
    <row r="206" spans="1:4" x14ac:dyDescent="0.3">
      <c r="A206" s="491"/>
      <c r="B206" s="871"/>
      <c r="C206" s="873" t="s">
        <v>434</v>
      </c>
      <c r="D206" s="492" t="s">
        <v>187</v>
      </c>
    </row>
    <row r="207" spans="1:4" x14ac:dyDescent="0.3">
      <c r="A207" s="491"/>
      <c r="B207" s="871"/>
      <c r="C207" s="873"/>
      <c r="D207" s="492" t="s">
        <v>188</v>
      </c>
    </row>
    <row r="208" spans="1:4" x14ac:dyDescent="0.3">
      <c r="A208" s="491"/>
      <c r="B208" s="871"/>
      <c r="C208" s="873"/>
      <c r="D208" s="492" t="s">
        <v>189</v>
      </c>
    </row>
    <row r="209" spans="1:4" x14ac:dyDescent="0.3">
      <c r="A209" s="491"/>
      <c r="B209" s="871"/>
      <c r="C209" s="873"/>
      <c r="D209" s="492" t="s">
        <v>183</v>
      </c>
    </row>
    <row r="210" spans="1:4" x14ac:dyDescent="0.3">
      <c r="A210" s="491"/>
      <c r="B210" s="871"/>
      <c r="C210" s="873"/>
      <c r="D210" s="492" t="s">
        <v>184</v>
      </c>
    </row>
    <row r="211" spans="1:4" x14ac:dyDescent="0.3">
      <c r="A211" s="491"/>
      <c r="B211" s="871"/>
      <c r="C211" s="873"/>
      <c r="D211" s="492" t="s">
        <v>190</v>
      </c>
    </row>
    <row r="212" spans="1:4" x14ac:dyDescent="0.3">
      <c r="A212" s="491"/>
      <c r="B212" s="871"/>
      <c r="C212" s="873"/>
      <c r="D212" s="492" t="s">
        <v>191</v>
      </c>
    </row>
    <row r="213" spans="1:4" x14ac:dyDescent="0.3">
      <c r="A213" s="491"/>
      <c r="B213" s="871"/>
      <c r="C213" s="873"/>
      <c r="D213" s="492" t="s">
        <v>192</v>
      </c>
    </row>
    <row r="214" spans="1:4" x14ac:dyDescent="0.3">
      <c r="A214" s="491"/>
      <c r="B214" s="871"/>
      <c r="C214" s="873"/>
      <c r="D214" s="492" t="s">
        <v>193</v>
      </c>
    </row>
    <row r="215" spans="1:4" x14ac:dyDescent="0.3">
      <c r="A215" s="491"/>
      <c r="B215" s="871"/>
      <c r="C215" s="873"/>
      <c r="D215" s="492" t="s">
        <v>194</v>
      </c>
    </row>
    <row r="216" spans="1:4" x14ac:dyDescent="0.3">
      <c r="A216" s="491"/>
      <c r="B216" s="871"/>
      <c r="C216" s="874" t="s">
        <v>435</v>
      </c>
      <c r="D216" s="492" t="s">
        <v>195</v>
      </c>
    </row>
    <row r="217" spans="1:4" x14ac:dyDescent="0.3">
      <c r="A217" s="491"/>
      <c r="B217" s="871"/>
      <c r="C217" s="875"/>
      <c r="D217" s="492" t="s">
        <v>183</v>
      </c>
    </row>
    <row r="218" spans="1:4" x14ac:dyDescent="0.3">
      <c r="A218" s="491"/>
      <c r="B218" s="871"/>
      <c r="C218" s="876"/>
      <c r="D218" s="492" t="s">
        <v>184</v>
      </c>
    </row>
  </sheetData>
  <mergeCells count="126">
    <mergeCell ref="B11:Q11"/>
    <mergeCell ref="B12:Q12"/>
    <mergeCell ref="B13:B14"/>
    <mergeCell ref="C13:C14"/>
    <mergeCell ref="D13:D14"/>
    <mergeCell ref="E13:E14"/>
    <mergeCell ref="F13:F14"/>
    <mergeCell ref="G13:G14"/>
    <mergeCell ref="H13:J13"/>
    <mergeCell ref="K13:K14"/>
    <mergeCell ref="D23:D24"/>
    <mergeCell ref="E23:E24"/>
    <mergeCell ref="F23:F24"/>
    <mergeCell ref="G23:G24"/>
    <mergeCell ref="L13:L14"/>
    <mergeCell ref="M13:N13"/>
    <mergeCell ref="O13:O14"/>
    <mergeCell ref="P13:P14"/>
    <mergeCell ref="Q13:Q14"/>
    <mergeCell ref="B22:Q22"/>
    <mergeCell ref="L92:L93"/>
    <mergeCell ref="M92:N92"/>
    <mergeCell ref="O92:O93"/>
    <mergeCell ref="P92:P93"/>
    <mergeCell ref="Q92:Q93"/>
    <mergeCell ref="B101:Q101"/>
    <mergeCell ref="Q23:Q24"/>
    <mergeCell ref="B91:Q91"/>
    <mergeCell ref="B92:B93"/>
    <mergeCell ref="C92:C93"/>
    <mergeCell ref="D92:D93"/>
    <mergeCell ref="E92:E93"/>
    <mergeCell ref="F92:F93"/>
    <mergeCell ref="G92:G93"/>
    <mergeCell ref="H92:J92"/>
    <mergeCell ref="K92:K93"/>
    <mergeCell ref="H23:J23"/>
    <mergeCell ref="K23:K24"/>
    <mergeCell ref="L23:L24"/>
    <mergeCell ref="M23:N23"/>
    <mergeCell ref="O23:O24"/>
    <mergeCell ref="P23:P24"/>
    <mergeCell ref="B23:B24"/>
    <mergeCell ref="C23:C24"/>
    <mergeCell ref="O102:O103"/>
    <mergeCell ref="P102:P103"/>
    <mergeCell ref="Q102:Q103"/>
    <mergeCell ref="B102:B103"/>
    <mergeCell ref="C102:C103"/>
    <mergeCell ref="D102:D103"/>
    <mergeCell ref="E102:E103"/>
    <mergeCell ref="F102:G102"/>
    <mergeCell ref="H102:J102"/>
    <mergeCell ref="F103:G103"/>
    <mergeCell ref="F104:G104"/>
    <mergeCell ref="F105:G105"/>
    <mergeCell ref="F106:G106"/>
    <mergeCell ref="F107:G107"/>
    <mergeCell ref="F108:G108"/>
    <mergeCell ref="F109:G109"/>
    <mergeCell ref="K102:K103"/>
    <mergeCell ref="L102:L103"/>
    <mergeCell ref="M102:N102"/>
    <mergeCell ref="L114:L115"/>
    <mergeCell ref="M114:N114"/>
    <mergeCell ref="O114:O115"/>
    <mergeCell ref="P114:P115"/>
    <mergeCell ref="Q114:Q115"/>
    <mergeCell ref="F116:G116"/>
    <mergeCell ref="F110:G110"/>
    <mergeCell ref="B113:Q113"/>
    <mergeCell ref="B114:B115"/>
    <mergeCell ref="C114:C115"/>
    <mergeCell ref="D114:D115"/>
    <mergeCell ref="E114:E115"/>
    <mergeCell ref="F114:F115"/>
    <mergeCell ref="G114:I114"/>
    <mergeCell ref="J114:J115"/>
    <mergeCell ref="K114:K115"/>
    <mergeCell ref="L122:L123"/>
    <mergeCell ref="M122:N122"/>
    <mergeCell ref="O122:O123"/>
    <mergeCell ref="P122:P123"/>
    <mergeCell ref="Q122:Q123"/>
    <mergeCell ref="F124:G124"/>
    <mergeCell ref="F117:G117"/>
    <mergeCell ref="F118:G118"/>
    <mergeCell ref="B121:Q121"/>
    <mergeCell ref="B122:B123"/>
    <mergeCell ref="C122:C123"/>
    <mergeCell ref="D122:D123"/>
    <mergeCell ref="E122:E123"/>
    <mergeCell ref="F122:G123"/>
    <mergeCell ref="H122:J122"/>
    <mergeCell ref="K122:K123"/>
    <mergeCell ref="L175:L176"/>
    <mergeCell ref="M175:N175"/>
    <mergeCell ref="O175:O176"/>
    <mergeCell ref="P175:P176"/>
    <mergeCell ref="Q175:Q176"/>
    <mergeCell ref="D177:E177"/>
    <mergeCell ref="F177:G177"/>
    <mergeCell ref="F127:G127"/>
    <mergeCell ref="F162:G162"/>
    <mergeCell ref="F171:G171"/>
    <mergeCell ref="B174:Q174"/>
    <mergeCell ref="B175:B176"/>
    <mergeCell ref="C175:C176"/>
    <mergeCell ref="D175:E176"/>
    <mergeCell ref="F175:G176"/>
    <mergeCell ref="H175:J175"/>
    <mergeCell ref="K175:K176"/>
    <mergeCell ref="D181:E181"/>
    <mergeCell ref="F181:G181"/>
    <mergeCell ref="B186:B188"/>
    <mergeCell ref="B190:B197"/>
    <mergeCell ref="B199:B218"/>
    <mergeCell ref="C199:C205"/>
    <mergeCell ref="C206:C215"/>
    <mergeCell ref="C216:C218"/>
    <mergeCell ref="D178:E178"/>
    <mergeCell ref="F178:G178"/>
    <mergeCell ref="D179:E179"/>
    <mergeCell ref="F179:G179"/>
    <mergeCell ref="D180:E180"/>
    <mergeCell ref="F180:G180"/>
  </mergeCells>
  <dataValidations count="7">
    <dataValidation type="list" allowBlank="1" showInputMessage="1" showErrorMessage="1" sqref="Q15:Q20 Q177:Q181 Q124:Q171 Q116:Q119 Q104:Q111 Q94:Q99 Q25:Q89" xr:uid="{2C54C6DB-466F-43D0-8D9C-88B8BFE9C1F9}">
      <formula1>$C$190:$C$197</formula1>
    </dataValidation>
    <dataValidation type="list" allowBlank="1" showInputMessage="1" showErrorMessage="1" sqref="E15:E20 E94:E99 E25:E89" xr:uid="{FAF7CC29-82FA-4E57-8AF8-11B29D322262}">
      <formula1>$D$206:$D$215</formula1>
    </dataValidation>
    <dataValidation type="list" allowBlank="1" showInputMessage="1" showErrorMessage="1" sqref="E119" xr:uid="{88AFD299-D858-488F-B4B3-7E9641E30AE7}">
      <formula1>$D$216:$D$218</formula1>
    </dataValidation>
    <dataValidation type="list" allowBlank="1" showInputMessage="1" showErrorMessage="1" sqref="E116:E118 E104:E111 E124:E171" xr:uid="{7DE25154-DDC4-43BF-91AE-DDDC5B6F9BC7}">
      <formula1>$D$199:$D$205</formula1>
    </dataValidation>
    <dataValidation type="list" allowBlank="1" showInputMessage="1" showErrorMessage="1" sqref="E172" xr:uid="{EBA847AA-A774-41DF-9ABC-D51D4599B460}">
      <formula1>#REF!</formula1>
    </dataValidation>
    <dataValidation type="list" allowBlank="1" showInputMessage="1" showErrorMessage="1" sqref="L15:L20 L124:L171 L116:L119 L104:L111 L94:L99 L25:L89" xr:uid="{0E85CF91-DDE7-414A-A79F-896CD6F7E51C}">
      <formula1>$C$186:$C$188</formula1>
    </dataValidation>
    <dataValidation type="list" allowBlank="1" showInputMessage="1" showErrorMessage="1" sqref="L172:L173" xr:uid="{620F8829-6419-4A4D-991E-CC3FDB5A17B9}">
      <formula1>#REF!</formula1>
    </dataValidation>
  </dataValidations>
  <pageMargins left="0.7" right="0.7" top="0.75" bottom="0.75" header="0.3" footer="0.3"/>
  <pageSetup orientation="portrait" verticalDpi="9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3F4B7A-8365-4CCA-823B-1C9C19558B45}">
  <dimension ref="A1:RZ746"/>
  <sheetViews>
    <sheetView topLeftCell="A2" zoomScale="70" zoomScaleNormal="70" workbookViewId="0">
      <selection activeCell="C18" sqref="C18"/>
    </sheetView>
  </sheetViews>
  <sheetFormatPr defaultColWidth="8.88671875" defaultRowHeight="13.2" x14ac:dyDescent="0.25"/>
  <cols>
    <col min="1" max="1" width="19.88671875" style="80" bestFit="1" customWidth="1"/>
    <col min="2" max="2" width="14.6640625" style="80" bestFit="1" customWidth="1"/>
    <col min="3" max="3" width="18.33203125" style="80" bestFit="1" customWidth="1"/>
    <col min="4" max="4" width="14.6640625" style="80" bestFit="1" customWidth="1"/>
    <col min="5" max="7" width="18.33203125" style="80" bestFit="1" customWidth="1"/>
    <col min="8" max="9" width="18.33203125" style="92" bestFit="1" customWidth="1"/>
    <col min="10" max="10" width="15" style="80" bestFit="1" customWidth="1"/>
    <col min="11" max="11" width="15" style="92" bestFit="1" customWidth="1"/>
    <col min="12" max="12" width="13.44140625" style="92" customWidth="1"/>
    <col min="13" max="13" width="14.109375" style="80" bestFit="1" customWidth="1"/>
    <col min="14" max="14" width="14.33203125" style="107" bestFit="1" customWidth="1"/>
    <col min="15" max="15" width="13.6640625" style="107" customWidth="1"/>
    <col min="16" max="16" width="14" style="107" bestFit="1" customWidth="1"/>
    <col min="17" max="17" width="14.6640625" style="92" bestFit="1" customWidth="1"/>
    <col min="18" max="18" width="13.88671875" style="92" customWidth="1"/>
    <col min="19" max="19" width="14.6640625" style="80" bestFit="1" customWidth="1"/>
    <col min="20" max="20" width="8.88671875" style="78"/>
    <col min="21" max="21" width="13.44140625" style="79" bestFit="1" customWidth="1"/>
    <col min="22" max="22" width="11.88671875" style="79" bestFit="1" customWidth="1"/>
    <col min="23" max="23" width="13.44140625" style="79" bestFit="1" customWidth="1"/>
    <col min="24" max="494" width="8.88671875" style="79"/>
    <col min="495" max="16384" width="8.88671875" style="80"/>
  </cols>
  <sheetData>
    <row r="1" spans="1:494" ht="41.4" customHeight="1" x14ac:dyDescent="0.25">
      <c r="A1" s="763" t="s">
        <v>34</v>
      </c>
      <c r="B1" s="764"/>
      <c r="C1" s="764"/>
      <c r="D1" s="764"/>
      <c r="E1" s="764"/>
      <c r="F1" s="764"/>
      <c r="G1" s="764"/>
      <c r="H1" s="764"/>
      <c r="I1" s="764"/>
      <c r="J1" s="764"/>
      <c r="K1" s="764"/>
      <c r="L1" s="764"/>
      <c r="M1" s="764"/>
      <c r="N1" s="764"/>
      <c r="O1" s="764"/>
      <c r="P1" s="764"/>
      <c r="Q1" s="764"/>
      <c r="R1" s="764"/>
      <c r="S1" s="764"/>
    </row>
    <row r="2" spans="1:494" s="90" customFormat="1" x14ac:dyDescent="0.25">
      <c r="A2" s="88"/>
      <c r="B2" s="88"/>
      <c r="C2" s="88"/>
      <c r="D2" s="88"/>
      <c r="E2" s="88"/>
      <c r="F2" s="88"/>
      <c r="L2" s="89"/>
      <c r="M2" s="88"/>
      <c r="N2" s="105"/>
      <c r="O2" s="105"/>
      <c r="P2" s="105"/>
      <c r="Q2" s="89"/>
      <c r="R2" s="89"/>
      <c r="S2" s="88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9"/>
      <c r="AH2" s="79"/>
      <c r="AI2" s="79"/>
      <c r="AJ2" s="79"/>
      <c r="AK2" s="79"/>
      <c r="AL2" s="79"/>
      <c r="AM2" s="79"/>
      <c r="AN2" s="79"/>
      <c r="AO2" s="79"/>
      <c r="AP2" s="79"/>
      <c r="AQ2" s="79"/>
      <c r="AR2" s="79"/>
      <c r="AS2" s="79"/>
      <c r="AT2" s="79"/>
      <c r="AU2" s="79"/>
      <c r="AV2" s="79"/>
      <c r="AW2" s="79"/>
      <c r="AX2" s="79"/>
      <c r="AY2" s="79"/>
      <c r="AZ2" s="79"/>
      <c r="BA2" s="79"/>
      <c r="BB2" s="79"/>
      <c r="BC2" s="79"/>
      <c r="BD2" s="79"/>
      <c r="BE2" s="79"/>
      <c r="BF2" s="79"/>
      <c r="BG2" s="79"/>
      <c r="BH2" s="79"/>
      <c r="BI2" s="79"/>
      <c r="BJ2" s="79"/>
      <c r="BK2" s="79"/>
      <c r="BL2" s="79"/>
      <c r="BM2" s="79"/>
      <c r="BN2" s="79"/>
      <c r="BO2" s="79"/>
      <c r="BP2" s="79"/>
      <c r="BQ2" s="79"/>
      <c r="BR2" s="79"/>
      <c r="BS2" s="79"/>
      <c r="BT2" s="79"/>
      <c r="BU2" s="79"/>
      <c r="BV2" s="79"/>
      <c r="BW2" s="79"/>
      <c r="BX2" s="79"/>
      <c r="BY2" s="79"/>
      <c r="BZ2" s="79"/>
      <c r="CA2" s="79"/>
      <c r="CB2" s="79"/>
      <c r="CC2" s="79"/>
      <c r="CD2" s="79"/>
      <c r="CE2" s="79"/>
      <c r="CF2" s="79"/>
      <c r="CG2" s="79"/>
      <c r="CH2" s="79"/>
      <c r="CI2" s="79"/>
      <c r="CJ2" s="79"/>
      <c r="CK2" s="79"/>
      <c r="CL2" s="79"/>
      <c r="CM2" s="79"/>
      <c r="CN2" s="79"/>
      <c r="CO2" s="79"/>
      <c r="CP2" s="79"/>
      <c r="CQ2" s="79"/>
      <c r="CR2" s="79"/>
      <c r="CS2" s="79"/>
      <c r="CT2" s="79"/>
      <c r="CU2" s="79"/>
      <c r="CV2" s="79"/>
      <c r="CW2" s="79"/>
      <c r="CX2" s="79"/>
      <c r="CY2" s="79"/>
      <c r="CZ2" s="79"/>
      <c r="DA2" s="79"/>
      <c r="DB2" s="79"/>
      <c r="DC2" s="79"/>
      <c r="DD2" s="79"/>
      <c r="DE2" s="79"/>
      <c r="DF2" s="79"/>
      <c r="DG2" s="79"/>
      <c r="DH2" s="79"/>
      <c r="DI2" s="79"/>
      <c r="DJ2" s="79"/>
      <c r="DK2" s="79"/>
      <c r="DL2" s="79"/>
      <c r="DM2" s="79"/>
      <c r="DN2" s="79"/>
      <c r="DO2" s="79"/>
      <c r="DP2" s="79"/>
      <c r="DQ2" s="79"/>
      <c r="DR2" s="79"/>
      <c r="DS2" s="79"/>
      <c r="DT2" s="79"/>
      <c r="DU2" s="79"/>
      <c r="DV2" s="79"/>
      <c r="DW2" s="79"/>
      <c r="DX2" s="79"/>
      <c r="DY2" s="79"/>
      <c r="DZ2" s="79"/>
      <c r="EA2" s="79"/>
      <c r="EB2" s="79"/>
      <c r="EC2" s="79"/>
      <c r="ED2" s="79"/>
      <c r="EE2" s="79"/>
      <c r="EF2" s="79"/>
      <c r="EG2" s="79"/>
      <c r="EH2" s="79"/>
      <c r="EI2" s="79"/>
      <c r="EJ2" s="79"/>
      <c r="EK2" s="79"/>
      <c r="EL2" s="79"/>
      <c r="EM2" s="79"/>
      <c r="EN2" s="79"/>
      <c r="EO2" s="79"/>
      <c r="EP2" s="79"/>
      <c r="EQ2" s="79"/>
      <c r="ER2" s="79"/>
      <c r="ES2" s="79"/>
      <c r="ET2" s="79"/>
      <c r="EU2" s="79"/>
      <c r="EV2" s="79"/>
      <c r="EW2" s="79"/>
      <c r="EX2" s="79"/>
      <c r="EY2" s="79"/>
      <c r="EZ2" s="79"/>
      <c r="FA2" s="79"/>
      <c r="FB2" s="79"/>
      <c r="FC2" s="79"/>
      <c r="FD2" s="79"/>
      <c r="FE2" s="79"/>
      <c r="FF2" s="79"/>
      <c r="FG2" s="79"/>
      <c r="FH2" s="79"/>
      <c r="FI2" s="79"/>
      <c r="FJ2" s="79"/>
      <c r="FK2" s="79"/>
      <c r="FL2" s="79"/>
      <c r="FM2" s="79"/>
      <c r="FN2" s="79"/>
      <c r="FO2" s="79"/>
      <c r="FP2" s="79"/>
      <c r="FQ2" s="79"/>
      <c r="FR2" s="79"/>
      <c r="FS2" s="79"/>
      <c r="FT2" s="79"/>
      <c r="FU2" s="79"/>
      <c r="FV2" s="79"/>
      <c r="FW2" s="79"/>
      <c r="FX2" s="79"/>
      <c r="FY2" s="79"/>
      <c r="FZ2" s="79"/>
      <c r="GA2" s="79"/>
      <c r="GB2" s="79"/>
      <c r="GC2" s="79"/>
      <c r="GD2" s="79"/>
      <c r="GE2" s="79"/>
      <c r="GF2" s="79"/>
      <c r="GG2" s="79"/>
      <c r="GH2" s="79"/>
      <c r="GI2" s="79"/>
      <c r="GJ2" s="79"/>
      <c r="GK2" s="79"/>
      <c r="GL2" s="79"/>
      <c r="GM2" s="79"/>
      <c r="GN2" s="79"/>
      <c r="GO2" s="79"/>
      <c r="GP2" s="79"/>
      <c r="GQ2" s="79"/>
      <c r="GR2" s="79"/>
      <c r="GS2" s="79"/>
      <c r="GT2" s="79"/>
      <c r="GU2" s="79"/>
      <c r="GV2" s="79"/>
      <c r="GW2" s="79"/>
      <c r="GX2" s="79"/>
      <c r="GY2" s="79"/>
      <c r="GZ2" s="79"/>
      <c r="HA2" s="79"/>
      <c r="HB2" s="79"/>
      <c r="HC2" s="79"/>
      <c r="HD2" s="79"/>
      <c r="HE2" s="79"/>
      <c r="HF2" s="79"/>
      <c r="HG2" s="79"/>
      <c r="HH2" s="79"/>
      <c r="HI2" s="79"/>
      <c r="HJ2" s="79"/>
      <c r="HK2" s="79"/>
      <c r="HL2" s="79"/>
      <c r="HM2" s="79"/>
      <c r="HN2" s="79"/>
      <c r="HO2" s="79"/>
      <c r="HP2" s="79"/>
      <c r="HQ2" s="79"/>
      <c r="HR2" s="79"/>
      <c r="HS2" s="79"/>
      <c r="HT2" s="79"/>
      <c r="HU2" s="79"/>
      <c r="HV2" s="79"/>
      <c r="HW2" s="79"/>
      <c r="HX2" s="79"/>
      <c r="HY2" s="79"/>
      <c r="HZ2" s="79"/>
      <c r="IA2" s="79"/>
      <c r="IB2" s="79"/>
      <c r="IC2" s="79"/>
      <c r="ID2" s="79"/>
      <c r="IE2" s="79"/>
      <c r="IF2" s="79"/>
      <c r="IG2" s="79"/>
      <c r="IH2" s="79"/>
      <c r="II2" s="79"/>
      <c r="IJ2" s="79"/>
      <c r="IK2" s="79"/>
      <c r="IL2" s="79"/>
      <c r="IM2" s="79"/>
      <c r="IN2" s="79"/>
      <c r="IO2" s="79"/>
      <c r="IP2" s="79"/>
      <c r="IQ2" s="79"/>
      <c r="IR2" s="79"/>
      <c r="IS2" s="79"/>
      <c r="IT2" s="79"/>
      <c r="IU2" s="79"/>
      <c r="IV2" s="79"/>
      <c r="IW2" s="79"/>
      <c r="IX2" s="79"/>
      <c r="IY2" s="79"/>
      <c r="IZ2" s="79"/>
      <c r="JA2" s="79"/>
      <c r="JB2" s="79"/>
      <c r="JC2" s="79"/>
      <c r="JD2" s="79"/>
      <c r="JE2" s="79"/>
      <c r="JF2" s="79"/>
      <c r="JG2" s="79"/>
      <c r="JH2" s="79"/>
      <c r="JI2" s="79"/>
      <c r="JJ2" s="79"/>
      <c r="JK2" s="79"/>
      <c r="JL2" s="79"/>
      <c r="JM2" s="79"/>
      <c r="JN2" s="79"/>
      <c r="JO2" s="79"/>
      <c r="JP2" s="79"/>
      <c r="JQ2" s="79"/>
      <c r="JR2" s="79"/>
      <c r="JS2" s="79"/>
      <c r="JT2" s="79"/>
      <c r="JU2" s="79"/>
      <c r="JV2" s="79"/>
      <c r="JW2" s="79"/>
      <c r="JX2" s="79"/>
      <c r="JY2" s="79"/>
      <c r="JZ2" s="79"/>
      <c r="KA2" s="79"/>
      <c r="KB2" s="79"/>
      <c r="KC2" s="79"/>
      <c r="KD2" s="79"/>
      <c r="KE2" s="79"/>
      <c r="KF2" s="79"/>
      <c r="KG2" s="79"/>
      <c r="KH2" s="79"/>
      <c r="KI2" s="79"/>
      <c r="KJ2" s="79"/>
      <c r="KK2" s="79"/>
      <c r="KL2" s="79"/>
      <c r="KM2" s="79"/>
      <c r="KN2" s="79"/>
      <c r="KO2" s="79"/>
      <c r="KP2" s="79"/>
      <c r="KQ2" s="79"/>
      <c r="KR2" s="79"/>
      <c r="KS2" s="79"/>
      <c r="KT2" s="79"/>
      <c r="KU2" s="79"/>
      <c r="KV2" s="79"/>
      <c r="KW2" s="79"/>
      <c r="KX2" s="79"/>
      <c r="KY2" s="79"/>
      <c r="KZ2" s="79"/>
      <c r="LA2" s="79"/>
      <c r="LB2" s="79"/>
      <c r="LC2" s="79"/>
      <c r="LD2" s="79"/>
      <c r="LE2" s="79"/>
      <c r="LF2" s="79"/>
      <c r="LG2" s="79"/>
      <c r="LH2" s="79"/>
      <c r="LI2" s="79"/>
      <c r="LJ2" s="79"/>
      <c r="LK2" s="79"/>
      <c r="LL2" s="79"/>
      <c r="LM2" s="79"/>
      <c r="LN2" s="79"/>
      <c r="LO2" s="79"/>
      <c r="LP2" s="79"/>
      <c r="LQ2" s="79"/>
      <c r="LR2" s="79"/>
      <c r="LS2" s="79"/>
      <c r="LT2" s="79"/>
      <c r="LU2" s="79"/>
      <c r="LV2" s="79"/>
      <c r="LW2" s="79"/>
      <c r="LX2" s="79"/>
      <c r="LY2" s="79"/>
      <c r="LZ2" s="79"/>
      <c r="MA2" s="79"/>
      <c r="MB2" s="79"/>
      <c r="MC2" s="79"/>
      <c r="MD2" s="79"/>
      <c r="ME2" s="79"/>
      <c r="MF2" s="79"/>
      <c r="MG2" s="79"/>
      <c r="MH2" s="79"/>
      <c r="MI2" s="79"/>
      <c r="MJ2" s="79"/>
      <c r="MK2" s="79"/>
      <c r="ML2" s="79"/>
      <c r="MM2" s="79"/>
      <c r="MN2" s="79"/>
      <c r="MO2" s="79"/>
      <c r="MP2" s="79"/>
      <c r="MQ2" s="79"/>
      <c r="MR2" s="79"/>
      <c r="MS2" s="79"/>
      <c r="MT2" s="79"/>
      <c r="MU2" s="79"/>
      <c r="MV2" s="79"/>
      <c r="MW2" s="79"/>
      <c r="MX2" s="79"/>
      <c r="MY2" s="79"/>
      <c r="MZ2" s="79"/>
      <c r="NA2" s="79"/>
      <c r="NB2" s="79"/>
      <c r="NC2" s="79"/>
      <c r="ND2" s="79"/>
      <c r="NE2" s="79"/>
      <c r="NF2" s="79"/>
      <c r="NG2" s="79"/>
      <c r="NH2" s="79"/>
      <c r="NI2" s="79"/>
      <c r="NJ2" s="79"/>
      <c r="NK2" s="79"/>
      <c r="NL2" s="79"/>
      <c r="NM2" s="79"/>
      <c r="NN2" s="79"/>
      <c r="NO2" s="79"/>
      <c r="NP2" s="79"/>
      <c r="NQ2" s="79"/>
      <c r="NR2" s="79"/>
      <c r="NS2" s="79"/>
      <c r="NT2" s="79"/>
      <c r="NU2" s="79"/>
      <c r="NV2" s="79"/>
      <c r="NW2" s="79"/>
      <c r="NX2" s="79"/>
      <c r="NY2" s="79"/>
      <c r="NZ2" s="79"/>
      <c r="OA2" s="79"/>
      <c r="OB2" s="79"/>
      <c r="OC2" s="79"/>
      <c r="OD2" s="79"/>
      <c r="OE2" s="79"/>
      <c r="OF2" s="79"/>
      <c r="OG2" s="79"/>
      <c r="OH2" s="79"/>
      <c r="OI2" s="79"/>
      <c r="OJ2" s="79"/>
      <c r="OK2" s="79"/>
      <c r="OL2" s="79"/>
      <c r="OM2" s="79"/>
      <c r="ON2" s="79"/>
      <c r="OO2" s="79"/>
      <c r="OP2" s="79"/>
      <c r="OQ2" s="79"/>
      <c r="OR2" s="79"/>
      <c r="OS2" s="79"/>
      <c r="OT2" s="79"/>
      <c r="OU2" s="79"/>
      <c r="OV2" s="79"/>
      <c r="OW2" s="79"/>
      <c r="OX2" s="79"/>
      <c r="OY2" s="79"/>
      <c r="OZ2" s="79"/>
      <c r="PA2" s="79"/>
      <c r="PB2" s="79"/>
      <c r="PC2" s="79"/>
      <c r="PD2" s="79"/>
      <c r="PE2" s="79"/>
      <c r="PF2" s="79"/>
      <c r="PG2" s="79"/>
      <c r="PH2" s="79"/>
      <c r="PI2" s="79"/>
      <c r="PJ2" s="79"/>
      <c r="PK2" s="79"/>
      <c r="PL2" s="79"/>
      <c r="PM2" s="79"/>
      <c r="PN2" s="79"/>
      <c r="PO2" s="79"/>
      <c r="PP2" s="79"/>
      <c r="PQ2" s="79"/>
      <c r="PR2" s="79"/>
      <c r="PS2" s="79"/>
      <c r="PT2" s="79"/>
      <c r="PU2" s="79"/>
      <c r="PV2" s="79"/>
      <c r="PW2" s="79"/>
      <c r="PX2" s="79"/>
      <c r="PY2" s="79"/>
      <c r="PZ2" s="79"/>
      <c r="QA2" s="79"/>
      <c r="QB2" s="79"/>
      <c r="QC2" s="79"/>
      <c r="QD2" s="79"/>
      <c r="QE2" s="79"/>
      <c r="QF2" s="79"/>
      <c r="QG2" s="79"/>
      <c r="QH2" s="79"/>
      <c r="QI2" s="79"/>
      <c r="QJ2" s="79"/>
      <c r="QK2" s="79"/>
      <c r="QL2" s="79"/>
      <c r="QM2" s="79"/>
      <c r="QN2" s="79"/>
      <c r="QO2" s="79"/>
      <c r="QP2" s="79"/>
      <c r="QQ2" s="79"/>
      <c r="QR2" s="79"/>
      <c r="QS2" s="79"/>
      <c r="QT2" s="79"/>
      <c r="QU2" s="79"/>
      <c r="QV2" s="79"/>
      <c r="QW2" s="79"/>
      <c r="QX2" s="79"/>
      <c r="QY2" s="79"/>
      <c r="QZ2" s="79"/>
      <c r="RA2" s="79"/>
      <c r="RB2" s="79"/>
      <c r="RC2" s="79"/>
      <c r="RD2" s="79"/>
      <c r="RE2" s="79"/>
      <c r="RF2" s="79"/>
      <c r="RG2" s="79"/>
      <c r="RH2" s="79"/>
      <c r="RI2" s="79"/>
      <c r="RJ2" s="79"/>
      <c r="RK2" s="79"/>
      <c r="RL2" s="79"/>
      <c r="RM2" s="79"/>
      <c r="RN2" s="79"/>
      <c r="RO2" s="79"/>
      <c r="RP2" s="79"/>
      <c r="RQ2" s="79"/>
      <c r="RR2" s="79"/>
      <c r="RS2" s="79"/>
      <c r="RT2" s="79"/>
      <c r="RU2" s="79"/>
      <c r="RV2" s="79"/>
      <c r="RW2" s="79"/>
      <c r="RX2" s="79"/>
      <c r="RY2" s="79"/>
      <c r="RZ2" s="79"/>
    </row>
    <row r="3" spans="1:494" s="79" customFormat="1" x14ac:dyDescent="0.25">
      <c r="L3" s="91"/>
      <c r="N3" s="106"/>
      <c r="O3" s="106"/>
      <c r="P3" s="106"/>
      <c r="Q3" s="91"/>
      <c r="R3" s="91"/>
    </row>
    <row r="4" spans="1:494" s="79" customFormat="1" x14ac:dyDescent="0.25">
      <c r="H4" s="91"/>
      <c r="I4" s="91"/>
      <c r="K4" s="91"/>
      <c r="L4" s="91"/>
      <c r="N4" s="106"/>
      <c r="O4" s="106"/>
      <c r="P4" s="106"/>
      <c r="Q4" s="91"/>
      <c r="R4" s="91"/>
    </row>
    <row r="5" spans="1:494" s="79" customFormat="1" ht="13.8" thickBot="1" x14ac:dyDescent="0.3">
      <c r="A5" s="226"/>
      <c r="B5" s="226"/>
      <c r="C5" s="226"/>
      <c r="D5" s="226"/>
      <c r="E5" s="226"/>
      <c r="F5" s="226"/>
      <c r="H5" s="91"/>
      <c r="I5" s="91"/>
      <c r="K5" s="91"/>
      <c r="L5" s="91"/>
      <c r="N5" s="106"/>
      <c r="O5" s="106"/>
      <c r="P5" s="106"/>
      <c r="Q5" s="91"/>
      <c r="R5" s="91"/>
    </row>
    <row r="6" spans="1:494" s="79" customFormat="1" x14ac:dyDescent="0.25">
      <c r="A6" s="771" t="s">
        <v>7</v>
      </c>
      <c r="B6" s="228" t="s">
        <v>1</v>
      </c>
      <c r="C6" s="228" t="s">
        <v>2</v>
      </c>
      <c r="D6" s="228" t="s">
        <v>3</v>
      </c>
      <c r="E6" s="228" t="s">
        <v>4</v>
      </c>
      <c r="F6" s="229" t="s">
        <v>5</v>
      </c>
      <c r="G6" s="84"/>
      <c r="H6" s="91"/>
      <c r="I6" s="91"/>
      <c r="K6" s="91"/>
      <c r="L6" s="91"/>
      <c r="N6" s="106"/>
      <c r="O6" s="106"/>
      <c r="P6" s="106"/>
      <c r="Q6" s="91"/>
      <c r="R6" s="91"/>
    </row>
    <row r="7" spans="1:494" s="79" customFormat="1" x14ac:dyDescent="0.25">
      <c r="A7" s="916"/>
      <c r="B7" s="209">
        <f>'PEP Av. Fin.'!H94</f>
        <v>5000899.01</v>
      </c>
      <c r="C7" s="209">
        <f>'PEP Av. Fin.'!L94</f>
        <v>12104718.67</v>
      </c>
      <c r="D7" s="209">
        <f>'PEP Av. Fin.'!P94</f>
        <v>7579547.7700000005</v>
      </c>
      <c r="E7" s="209">
        <f>'PEP Av. Fin.'!T94</f>
        <v>11992864.600000001</v>
      </c>
      <c r="F7" s="230">
        <f>'PEP Av. Fin.'!X94</f>
        <v>8256969.9520531688</v>
      </c>
      <c r="G7" s="84"/>
      <c r="H7" s="91"/>
      <c r="I7" s="91"/>
      <c r="K7" s="91"/>
      <c r="L7" s="91"/>
      <c r="N7" s="106"/>
      <c r="O7" s="106"/>
      <c r="P7" s="106"/>
      <c r="Q7" s="91"/>
      <c r="R7" s="91"/>
    </row>
    <row r="8" spans="1:494" s="79" customFormat="1" x14ac:dyDescent="0.25">
      <c r="A8" s="916"/>
      <c r="B8" s="227">
        <f>B7</f>
        <v>5000899.01</v>
      </c>
      <c r="C8" s="227">
        <f>B8+C7</f>
        <v>17105617.68</v>
      </c>
      <c r="D8" s="227">
        <f>C8+D7</f>
        <v>24685165.449999999</v>
      </c>
      <c r="E8" s="227">
        <f>D8+E7</f>
        <v>36678030.049999997</v>
      </c>
      <c r="F8" s="231">
        <f>E8+F7</f>
        <v>44935000.002053164</v>
      </c>
      <c r="G8" s="84"/>
      <c r="H8" s="91"/>
      <c r="I8" s="91"/>
      <c r="K8" s="91"/>
      <c r="L8" s="91"/>
      <c r="N8" s="106"/>
      <c r="O8" s="106"/>
      <c r="P8" s="106"/>
      <c r="Q8" s="91"/>
      <c r="R8" s="91"/>
    </row>
    <row r="9" spans="1:494" s="79" customFormat="1" ht="13.8" thickBot="1" x14ac:dyDescent="0.3">
      <c r="A9" s="772"/>
      <c r="B9" s="232">
        <f>B8/$F$8</f>
        <v>0.11129184399179926</v>
      </c>
      <c r="C9" s="232">
        <f>C8/$F$8</f>
        <v>0.38067470077263632</v>
      </c>
      <c r="D9" s="232">
        <f>D8/$F$8</f>
        <v>0.54935274171296511</v>
      </c>
      <c r="E9" s="232">
        <f>E8/$F$8</f>
        <v>0.81624635692275749</v>
      </c>
      <c r="F9" s="233">
        <f>F8/$F$8</f>
        <v>1</v>
      </c>
      <c r="G9" s="84"/>
      <c r="H9" s="91"/>
      <c r="I9" s="91"/>
      <c r="K9" s="91"/>
      <c r="L9" s="91"/>
      <c r="N9" s="106"/>
      <c r="O9" s="106"/>
      <c r="P9" s="106"/>
      <c r="Q9" s="91"/>
      <c r="R9" s="91"/>
    </row>
    <row r="10" spans="1:494" s="79" customFormat="1" x14ac:dyDescent="0.25">
      <c r="K10" s="91"/>
      <c r="L10" s="91"/>
      <c r="N10" s="106"/>
      <c r="O10" s="106"/>
      <c r="P10" s="106"/>
      <c r="Q10" s="91"/>
      <c r="R10" s="91"/>
    </row>
    <row r="11" spans="1:494" s="79" customFormat="1" ht="13.8" thickBot="1" x14ac:dyDescent="0.3">
      <c r="A11" s="234"/>
      <c r="B11" s="88"/>
      <c r="C11" s="88"/>
      <c r="D11" s="88"/>
      <c r="E11" s="89"/>
      <c r="F11" s="89"/>
      <c r="H11" s="91"/>
      <c r="I11" s="91"/>
      <c r="K11" s="91"/>
      <c r="L11" s="91"/>
      <c r="N11" s="106"/>
      <c r="O11" s="106"/>
      <c r="P11" s="106"/>
      <c r="Q11" s="91"/>
      <c r="R11" s="91"/>
    </row>
    <row r="12" spans="1:494" s="79" customFormat="1" ht="13.8" thickBot="1" x14ac:dyDescent="0.3">
      <c r="A12" s="777" t="s">
        <v>171</v>
      </c>
      <c r="B12" s="224" t="s">
        <v>1</v>
      </c>
      <c r="C12" s="223" t="s">
        <v>2</v>
      </c>
      <c r="D12" s="223" t="s">
        <v>3</v>
      </c>
      <c r="E12" s="223" t="s">
        <v>4</v>
      </c>
      <c r="F12" s="223" t="s">
        <v>5</v>
      </c>
      <c r="H12" s="91"/>
      <c r="I12" s="91"/>
      <c r="K12" s="91"/>
      <c r="L12" s="91"/>
      <c r="N12" s="106"/>
      <c r="O12" s="106"/>
      <c r="P12" s="106"/>
      <c r="Q12" s="91"/>
      <c r="R12" s="91"/>
    </row>
    <row r="13" spans="1:494" s="79" customFormat="1" ht="13.8" thickBot="1" x14ac:dyDescent="0.3">
      <c r="A13" s="778"/>
      <c r="B13" s="225">
        <f>'PEP Av. Fin.'!I94</f>
        <v>441083.3505</v>
      </c>
      <c r="C13" s="133">
        <f>'PEP Av. Fin.'!M94</f>
        <v>1335599.905</v>
      </c>
      <c r="D13" s="133">
        <f>'PEP Av. Fin.'!Q94</f>
        <v>1414708.2545</v>
      </c>
      <c r="E13" s="133">
        <f>'PEP Av. Fin.'!U94</f>
        <v>1009958.4</v>
      </c>
      <c r="F13" s="133">
        <f>'PEP Av. Fin.'!Y94</f>
        <v>863650.09168123698</v>
      </c>
      <c r="K13" s="91"/>
      <c r="L13" s="91"/>
      <c r="N13" s="106"/>
      <c r="O13" s="106"/>
      <c r="P13" s="106"/>
      <c r="Q13" s="91"/>
      <c r="R13" s="91"/>
    </row>
    <row r="14" spans="1:494" s="79" customFormat="1" x14ac:dyDescent="0.25">
      <c r="E14" s="91"/>
      <c r="F14" s="91"/>
      <c r="K14" s="91"/>
      <c r="L14" s="91"/>
      <c r="N14" s="106"/>
      <c r="O14" s="106"/>
      <c r="P14" s="106"/>
      <c r="Q14" s="91"/>
      <c r="R14" s="91"/>
    </row>
    <row r="15" spans="1:494" s="79" customFormat="1" ht="13.8" thickBot="1" x14ac:dyDescent="0.3">
      <c r="A15" s="226"/>
      <c r="B15" s="226"/>
      <c r="C15" s="226"/>
      <c r="D15" s="226"/>
      <c r="E15" s="235"/>
      <c r="F15" s="235"/>
      <c r="K15" s="91"/>
      <c r="L15" s="91"/>
      <c r="N15" s="106"/>
      <c r="O15" s="106"/>
      <c r="P15" s="106"/>
      <c r="Q15" s="91"/>
      <c r="R15" s="91"/>
    </row>
    <row r="16" spans="1:494" s="79" customFormat="1" x14ac:dyDescent="0.25">
      <c r="A16" s="771" t="s">
        <v>172</v>
      </c>
      <c r="B16" s="228" t="s">
        <v>1</v>
      </c>
      <c r="C16" s="228" t="s">
        <v>2</v>
      </c>
      <c r="D16" s="228" t="s">
        <v>3</v>
      </c>
      <c r="E16" s="228" t="s">
        <v>4</v>
      </c>
      <c r="F16" s="229" t="s">
        <v>5</v>
      </c>
      <c r="G16" s="84"/>
      <c r="K16" s="91"/>
      <c r="L16" s="91"/>
      <c r="N16" s="106"/>
      <c r="O16" s="106"/>
      <c r="P16" s="106"/>
      <c r="Q16" s="91"/>
      <c r="R16" s="91"/>
    </row>
    <row r="17" spans="1:18" s="79" customFormat="1" x14ac:dyDescent="0.25">
      <c r="A17" s="916"/>
      <c r="B17" s="209">
        <f>'PEP Av. Fin.'!J94</f>
        <v>5441982.3605000004</v>
      </c>
      <c r="C17" s="209">
        <f>'PEP Av. Fin.'!N94</f>
        <v>13440318.574999999</v>
      </c>
      <c r="D17" s="209">
        <f>'PEP Av. Fin.'!R94</f>
        <v>8994256.0245000012</v>
      </c>
      <c r="E17" s="209">
        <f>'PEP Av. Fin.'!V94</f>
        <v>13002823</v>
      </c>
      <c r="F17" s="230">
        <f>'PEP Av. Fin.'!Z94</f>
        <v>9120620.0437344052</v>
      </c>
      <c r="G17" s="84"/>
      <c r="K17" s="91"/>
      <c r="L17" s="91"/>
      <c r="N17" s="106"/>
      <c r="O17" s="106"/>
      <c r="P17" s="106"/>
      <c r="Q17" s="91"/>
      <c r="R17" s="91"/>
    </row>
    <row r="18" spans="1:18" s="79" customFormat="1" x14ac:dyDescent="0.25">
      <c r="A18" s="916"/>
      <c r="B18" s="227">
        <f>B17</f>
        <v>5441982.3605000004</v>
      </c>
      <c r="C18" s="227">
        <f>B18+C17</f>
        <v>18882300.9355</v>
      </c>
      <c r="D18" s="227">
        <f>C18+D17</f>
        <v>27876556.960000001</v>
      </c>
      <c r="E18" s="227">
        <f>D18+E17</f>
        <v>40879379.960000001</v>
      </c>
      <c r="F18" s="231">
        <f>E18+F17</f>
        <v>50000000.00373441</v>
      </c>
      <c r="G18" s="84"/>
      <c r="K18" s="91"/>
      <c r="L18" s="91"/>
      <c r="N18" s="106"/>
      <c r="O18" s="106"/>
      <c r="P18" s="106"/>
      <c r="Q18" s="91"/>
      <c r="R18" s="91"/>
    </row>
    <row r="19" spans="1:18" s="79" customFormat="1" ht="13.8" thickBot="1" x14ac:dyDescent="0.3">
      <c r="A19" s="772"/>
      <c r="B19" s="232">
        <f>B18/$D$24</f>
        <v>0.10883964720187099</v>
      </c>
      <c r="C19" s="232">
        <f>C18/$D$24</f>
        <v>0.37764601868179437</v>
      </c>
      <c r="D19" s="232">
        <f>D18/$D$24</f>
        <v>0.55753113915835906</v>
      </c>
      <c r="E19" s="232">
        <f>E18/$D$24</f>
        <v>0.81758759913893597</v>
      </c>
      <c r="F19" s="233">
        <f>F18/$D$24</f>
        <v>1.0000000000000002</v>
      </c>
      <c r="G19" s="84"/>
      <c r="K19" s="91"/>
      <c r="L19" s="91"/>
      <c r="N19" s="106"/>
      <c r="O19" s="106"/>
      <c r="P19" s="106"/>
      <c r="Q19" s="91"/>
      <c r="R19" s="91"/>
    </row>
    <row r="20" spans="1:18" s="79" customFormat="1" x14ac:dyDescent="0.25">
      <c r="A20" s="88"/>
      <c r="B20" s="88"/>
      <c r="C20" s="88"/>
      <c r="D20" s="88"/>
      <c r="E20" s="88"/>
      <c r="F20" s="88"/>
      <c r="K20" s="91"/>
      <c r="L20" s="91"/>
      <c r="N20" s="106"/>
      <c r="O20" s="106"/>
      <c r="P20" s="106"/>
      <c r="Q20" s="91"/>
      <c r="R20" s="91"/>
    </row>
    <row r="21" spans="1:18" s="79" customFormat="1" x14ac:dyDescent="0.25">
      <c r="K21" s="91"/>
      <c r="L21" s="91"/>
      <c r="N21" s="106"/>
      <c r="O21" s="106"/>
      <c r="P21" s="106"/>
      <c r="Q21" s="91"/>
      <c r="R21" s="91"/>
    </row>
    <row r="22" spans="1:18" s="79" customFormat="1" x14ac:dyDescent="0.25">
      <c r="K22" s="91"/>
      <c r="L22" s="91"/>
      <c r="N22" s="106"/>
      <c r="O22" s="106"/>
      <c r="P22" s="106"/>
      <c r="Q22" s="91"/>
      <c r="R22" s="91"/>
    </row>
    <row r="23" spans="1:18" s="79" customFormat="1" x14ac:dyDescent="0.25">
      <c r="B23" s="1" t="s">
        <v>7</v>
      </c>
      <c r="K23" s="91"/>
      <c r="L23" s="91"/>
      <c r="N23" s="106"/>
      <c r="O23" s="106"/>
      <c r="P23" s="106"/>
      <c r="Q23" s="91"/>
      <c r="R23" s="91"/>
    </row>
    <row r="24" spans="1:18" s="79" customFormat="1" ht="27" thickBot="1" x14ac:dyDescent="0.3">
      <c r="A24" s="216" t="s">
        <v>64</v>
      </c>
      <c r="B24" s="132">
        <f>SUM(B7:F7)</f>
        <v>44935000.002053164</v>
      </c>
      <c r="C24" s="133">
        <f>SUM(B13:F13)</f>
        <v>5065000.0016812375</v>
      </c>
      <c r="D24" s="165">
        <f>B24+C24</f>
        <v>50000000.003734402</v>
      </c>
      <c r="K24" s="91"/>
      <c r="L24" s="91"/>
      <c r="N24" s="106"/>
      <c r="O24" s="106"/>
      <c r="P24" s="106"/>
      <c r="Q24" s="91"/>
      <c r="R24" s="91"/>
    </row>
    <row r="25" spans="1:18" s="79" customFormat="1" x14ac:dyDescent="0.25">
      <c r="K25" s="91"/>
      <c r="L25" s="91"/>
      <c r="N25" s="106"/>
      <c r="O25" s="106"/>
      <c r="P25" s="106"/>
      <c r="Q25" s="91"/>
      <c r="R25" s="91"/>
    </row>
    <row r="26" spans="1:18" s="79" customFormat="1" x14ac:dyDescent="0.25">
      <c r="K26" s="91"/>
      <c r="L26" s="91"/>
      <c r="N26" s="106"/>
      <c r="O26" s="106"/>
      <c r="P26" s="106"/>
      <c r="Q26" s="91"/>
      <c r="R26" s="91"/>
    </row>
    <row r="27" spans="1:18" s="79" customFormat="1" x14ac:dyDescent="0.25">
      <c r="K27" s="91"/>
      <c r="L27" s="91"/>
      <c r="N27" s="106"/>
      <c r="O27" s="106"/>
      <c r="P27" s="106"/>
      <c r="Q27" s="91"/>
      <c r="R27" s="91"/>
    </row>
    <row r="28" spans="1:18" s="79" customFormat="1" x14ac:dyDescent="0.25">
      <c r="H28" s="91"/>
      <c r="I28" s="91"/>
      <c r="K28" s="91"/>
      <c r="L28" s="91"/>
      <c r="N28" s="106"/>
      <c r="O28" s="106"/>
      <c r="P28" s="106"/>
      <c r="Q28" s="91"/>
      <c r="R28" s="91"/>
    </row>
    <row r="29" spans="1:18" s="79" customFormat="1" x14ac:dyDescent="0.25">
      <c r="C29" s="275">
        <f>B7/B24</f>
        <v>0.11129184399179926</v>
      </c>
      <c r="H29" s="91"/>
      <c r="I29" s="91"/>
      <c r="K29" s="91"/>
      <c r="L29" s="91"/>
      <c r="N29" s="106"/>
      <c r="O29" s="106"/>
      <c r="P29" s="106"/>
      <c r="Q29" s="91"/>
      <c r="R29" s="91"/>
    </row>
    <row r="30" spans="1:18" s="79" customFormat="1" x14ac:dyDescent="0.25">
      <c r="C30" s="274">
        <f>B13/C24</f>
        <v>8.708457065223893E-2</v>
      </c>
      <c r="H30" s="91"/>
      <c r="I30" s="91"/>
      <c r="K30" s="91"/>
      <c r="L30" s="91"/>
      <c r="N30" s="106"/>
      <c r="O30" s="106"/>
      <c r="P30" s="106"/>
      <c r="Q30" s="91"/>
      <c r="R30" s="91"/>
    </row>
    <row r="31" spans="1:18" s="79" customFormat="1" x14ac:dyDescent="0.25">
      <c r="H31" s="91"/>
      <c r="I31" s="91"/>
      <c r="K31" s="91"/>
      <c r="L31" s="91"/>
      <c r="N31" s="106"/>
      <c r="O31" s="106"/>
      <c r="P31" s="106"/>
      <c r="Q31" s="91"/>
      <c r="R31" s="91"/>
    </row>
    <row r="32" spans="1:18" s="79" customFormat="1" x14ac:dyDescent="0.25">
      <c r="H32" s="91"/>
      <c r="I32" s="91"/>
      <c r="K32" s="91"/>
      <c r="L32" s="91"/>
      <c r="N32" s="106"/>
      <c r="O32" s="106"/>
      <c r="P32" s="106"/>
      <c r="Q32" s="91"/>
      <c r="R32" s="91"/>
    </row>
    <row r="33" spans="8:18" s="79" customFormat="1" x14ac:dyDescent="0.25">
      <c r="H33" s="91"/>
      <c r="I33" s="91"/>
      <c r="K33" s="91"/>
      <c r="L33" s="91"/>
      <c r="N33" s="106"/>
      <c r="O33" s="106"/>
      <c r="P33" s="106"/>
      <c r="Q33" s="91"/>
      <c r="R33" s="91"/>
    </row>
    <row r="34" spans="8:18" s="79" customFormat="1" x14ac:dyDescent="0.25">
      <c r="H34" s="91"/>
      <c r="I34" s="91"/>
      <c r="K34" s="91"/>
      <c r="L34" s="91"/>
      <c r="N34" s="106"/>
      <c r="O34" s="106"/>
      <c r="P34" s="106"/>
      <c r="Q34" s="91"/>
      <c r="R34" s="91"/>
    </row>
    <row r="35" spans="8:18" s="79" customFormat="1" x14ac:dyDescent="0.25">
      <c r="H35" s="91"/>
      <c r="I35" s="91"/>
      <c r="K35" s="91"/>
      <c r="L35" s="91"/>
      <c r="N35" s="106"/>
      <c r="O35" s="106"/>
      <c r="P35" s="106"/>
      <c r="Q35" s="91"/>
      <c r="R35" s="91"/>
    </row>
    <row r="36" spans="8:18" s="79" customFormat="1" x14ac:dyDescent="0.25">
      <c r="H36" s="91"/>
      <c r="I36" s="91"/>
      <c r="K36" s="91"/>
      <c r="L36" s="91"/>
      <c r="N36" s="106"/>
      <c r="O36" s="106"/>
      <c r="P36" s="106"/>
      <c r="Q36" s="91"/>
      <c r="R36" s="91"/>
    </row>
    <row r="37" spans="8:18" s="79" customFormat="1" x14ac:dyDescent="0.25">
      <c r="H37" s="91"/>
      <c r="I37" s="91"/>
      <c r="K37" s="91"/>
      <c r="L37" s="91"/>
      <c r="N37" s="106"/>
      <c r="O37" s="106"/>
      <c r="P37" s="106"/>
      <c r="Q37" s="91"/>
      <c r="R37" s="91"/>
    </row>
    <row r="38" spans="8:18" s="79" customFormat="1" x14ac:dyDescent="0.25">
      <c r="H38" s="91"/>
      <c r="I38" s="91"/>
      <c r="K38" s="91"/>
      <c r="L38" s="91"/>
      <c r="N38" s="106"/>
      <c r="O38" s="106"/>
      <c r="P38" s="106"/>
      <c r="Q38" s="91"/>
      <c r="R38" s="91"/>
    </row>
    <row r="39" spans="8:18" s="79" customFormat="1" x14ac:dyDescent="0.25">
      <c r="H39" s="91"/>
      <c r="I39" s="91"/>
      <c r="K39" s="91"/>
      <c r="L39" s="91"/>
      <c r="N39" s="106"/>
      <c r="O39" s="106"/>
      <c r="P39" s="106"/>
      <c r="Q39" s="91"/>
      <c r="R39" s="91"/>
    </row>
    <row r="40" spans="8:18" s="79" customFormat="1" x14ac:dyDescent="0.25">
      <c r="H40" s="91"/>
      <c r="I40" s="91"/>
      <c r="K40" s="91"/>
      <c r="L40" s="91"/>
      <c r="N40" s="106"/>
      <c r="O40" s="106"/>
      <c r="P40" s="106"/>
      <c r="Q40" s="91"/>
      <c r="R40" s="91"/>
    </row>
    <row r="41" spans="8:18" s="79" customFormat="1" x14ac:dyDescent="0.25">
      <c r="H41" s="91"/>
      <c r="I41" s="91"/>
      <c r="K41" s="91"/>
      <c r="L41" s="91"/>
      <c r="N41" s="106"/>
      <c r="O41" s="106"/>
      <c r="P41" s="106"/>
      <c r="Q41" s="91"/>
      <c r="R41" s="91"/>
    </row>
    <row r="42" spans="8:18" s="79" customFormat="1" x14ac:dyDescent="0.25">
      <c r="H42" s="91"/>
      <c r="I42" s="91"/>
      <c r="K42" s="91"/>
      <c r="L42" s="91"/>
      <c r="N42" s="106"/>
      <c r="O42" s="106"/>
      <c r="P42" s="106"/>
      <c r="Q42" s="91"/>
      <c r="R42" s="91"/>
    </row>
    <row r="43" spans="8:18" s="79" customFormat="1" x14ac:dyDescent="0.25">
      <c r="H43" s="91"/>
      <c r="I43" s="91"/>
      <c r="K43" s="91"/>
      <c r="L43" s="91"/>
      <c r="N43" s="106"/>
      <c r="O43" s="106"/>
      <c r="P43" s="106"/>
      <c r="Q43" s="91"/>
      <c r="R43" s="91"/>
    </row>
    <row r="44" spans="8:18" s="79" customFormat="1" x14ac:dyDescent="0.25">
      <c r="H44" s="91"/>
      <c r="I44" s="91"/>
      <c r="K44" s="91"/>
      <c r="L44" s="91"/>
      <c r="N44" s="106"/>
      <c r="O44" s="106"/>
      <c r="P44" s="106"/>
      <c r="Q44" s="91"/>
      <c r="R44" s="91"/>
    </row>
    <row r="45" spans="8:18" s="79" customFormat="1" x14ac:dyDescent="0.25">
      <c r="H45" s="91"/>
      <c r="I45" s="91"/>
      <c r="K45" s="91"/>
      <c r="L45" s="91"/>
      <c r="N45" s="106"/>
      <c r="O45" s="106"/>
      <c r="P45" s="106"/>
      <c r="Q45" s="91"/>
      <c r="R45" s="91"/>
    </row>
    <row r="46" spans="8:18" s="79" customFormat="1" x14ac:dyDescent="0.25">
      <c r="H46" s="91"/>
      <c r="I46" s="91"/>
      <c r="K46" s="91"/>
      <c r="L46" s="91"/>
      <c r="N46" s="106"/>
      <c r="O46" s="106"/>
      <c r="P46" s="106"/>
      <c r="Q46" s="91"/>
      <c r="R46" s="91"/>
    </row>
    <row r="47" spans="8:18" s="79" customFormat="1" x14ac:dyDescent="0.25">
      <c r="H47" s="91"/>
      <c r="I47" s="91"/>
      <c r="K47" s="91"/>
      <c r="L47" s="91"/>
      <c r="N47" s="106"/>
      <c r="O47" s="106"/>
      <c r="P47" s="106"/>
      <c r="Q47" s="91"/>
      <c r="R47" s="91"/>
    </row>
    <row r="48" spans="8:18" s="79" customFormat="1" x14ac:dyDescent="0.25">
      <c r="H48" s="91"/>
      <c r="I48" s="91"/>
      <c r="K48" s="91"/>
      <c r="L48" s="91"/>
      <c r="N48" s="106"/>
      <c r="O48" s="106"/>
      <c r="P48" s="106"/>
      <c r="Q48" s="91"/>
      <c r="R48" s="91"/>
    </row>
    <row r="49" spans="8:18" s="79" customFormat="1" x14ac:dyDescent="0.25">
      <c r="H49" s="91"/>
      <c r="I49" s="91"/>
      <c r="K49" s="91"/>
      <c r="L49" s="91"/>
      <c r="N49" s="106"/>
      <c r="O49" s="106"/>
      <c r="P49" s="106"/>
      <c r="Q49" s="91"/>
      <c r="R49" s="91"/>
    </row>
    <row r="50" spans="8:18" s="79" customFormat="1" x14ac:dyDescent="0.25">
      <c r="H50" s="91"/>
      <c r="I50" s="91"/>
      <c r="K50" s="91"/>
      <c r="L50" s="91"/>
      <c r="N50" s="106"/>
      <c r="O50" s="106"/>
      <c r="P50" s="106"/>
      <c r="Q50" s="91"/>
      <c r="R50" s="91"/>
    </row>
    <row r="51" spans="8:18" s="79" customFormat="1" x14ac:dyDescent="0.25">
      <c r="H51" s="91"/>
      <c r="I51" s="91"/>
      <c r="K51" s="91"/>
      <c r="L51" s="91"/>
      <c r="N51" s="106"/>
      <c r="O51" s="106"/>
      <c r="P51" s="106"/>
      <c r="Q51" s="91"/>
      <c r="R51" s="91"/>
    </row>
    <row r="52" spans="8:18" s="79" customFormat="1" x14ac:dyDescent="0.25">
      <c r="H52" s="91"/>
      <c r="I52" s="91"/>
      <c r="K52" s="91"/>
      <c r="L52" s="91"/>
      <c r="N52" s="106"/>
      <c r="O52" s="106"/>
      <c r="P52" s="106"/>
      <c r="Q52" s="91"/>
      <c r="R52" s="91"/>
    </row>
    <row r="53" spans="8:18" s="79" customFormat="1" x14ac:dyDescent="0.25">
      <c r="H53" s="91"/>
      <c r="I53" s="91"/>
      <c r="K53" s="91"/>
      <c r="L53" s="91"/>
      <c r="N53" s="106"/>
      <c r="O53" s="106"/>
      <c r="P53" s="106"/>
      <c r="Q53" s="91"/>
      <c r="R53" s="91"/>
    </row>
    <row r="54" spans="8:18" s="79" customFormat="1" x14ac:dyDescent="0.25">
      <c r="H54" s="91"/>
      <c r="I54" s="91"/>
      <c r="K54" s="91"/>
      <c r="L54" s="91"/>
      <c r="N54" s="106"/>
      <c r="O54" s="106"/>
      <c r="P54" s="106"/>
      <c r="Q54" s="91"/>
      <c r="R54" s="91"/>
    </row>
    <row r="55" spans="8:18" s="79" customFormat="1" x14ac:dyDescent="0.25">
      <c r="H55" s="91"/>
      <c r="I55" s="91"/>
      <c r="K55" s="91"/>
      <c r="L55" s="91"/>
      <c r="N55" s="106"/>
      <c r="O55" s="106"/>
      <c r="P55" s="106"/>
      <c r="Q55" s="91"/>
      <c r="R55" s="91"/>
    </row>
    <row r="56" spans="8:18" s="79" customFormat="1" x14ac:dyDescent="0.25">
      <c r="H56" s="91"/>
      <c r="I56" s="91"/>
      <c r="K56" s="91"/>
      <c r="L56" s="91"/>
      <c r="N56" s="106"/>
      <c r="O56" s="106"/>
      <c r="P56" s="106"/>
      <c r="Q56" s="91"/>
      <c r="R56" s="91"/>
    </row>
    <row r="57" spans="8:18" s="79" customFormat="1" x14ac:dyDescent="0.25">
      <c r="H57" s="91"/>
      <c r="I57" s="91"/>
      <c r="K57" s="91"/>
      <c r="L57" s="91"/>
      <c r="N57" s="106"/>
      <c r="O57" s="106"/>
      <c r="P57" s="106"/>
      <c r="Q57" s="91"/>
      <c r="R57" s="91"/>
    </row>
    <row r="58" spans="8:18" s="79" customFormat="1" x14ac:dyDescent="0.25">
      <c r="H58" s="91"/>
      <c r="I58" s="91"/>
      <c r="K58" s="91"/>
      <c r="L58" s="91"/>
      <c r="N58" s="106"/>
      <c r="O58" s="106"/>
      <c r="P58" s="106"/>
      <c r="Q58" s="91"/>
      <c r="R58" s="91"/>
    </row>
    <row r="59" spans="8:18" s="79" customFormat="1" x14ac:dyDescent="0.25">
      <c r="H59" s="91"/>
      <c r="I59" s="91"/>
      <c r="K59" s="91"/>
      <c r="L59" s="91"/>
      <c r="N59" s="106"/>
      <c r="O59" s="106"/>
      <c r="P59" s="106"/>
      <c r="Q59" s="91"/>
      <c r="R59" s="91"/>
    </row>
    <row r="60" spans="8:18" s="79" customFormat="1" x14ac:dyDescent="0.25">
      <c r="H60" s="91"/>
      <c r="I60" s="91"/>
      <c r="K60" s="91"/>
      <c r="L60" s="91"/>
      <c r="N60" s="106"/>
      <c r="O60" s="106"/>
      <c r="P60" s="106"/>
      <c r="Q60" s="91"/>
      <c r="R60" s="91"/>
    </row>
    <row r="61" spans="8:18" s="79" customFormat="1" x14ac:dyDescent="0.25">
      <c r="H61" s="91"/>
      <c r="I61" s="91"/>
      <c r="K61" s="91"/>
      <c r="L61" s="91"/>
      <c r="N61" s="106"/>
      <c r="O61" s="106"/>
      <c r="P61" s="106"/>
      <c r="Q61" s="91"/>
      <c r="R61" s="91"/>
    </row>
    <row r="62" spans="8:18" s="79" customFormat="1" x14ac:dyDescent="0.25">
      <c r="H62" s="91"/>
      <c r="I62" s="91"/>
      <c r="K62" s="91"/>
      <c r="L62" s="91"/>
      <c r="N62" s="106"/>
      <c r="O62" s="106"/>
      <c r="P62" s="106"/>
      <c r="Q62" s="91"/>
      <c r="R62" s="91"/>
    </row>
    <row r="63" spans="8:18" s="79" customFormat="1" x14ac:dyDescent="0.25">
      <c r="H63" s="91"/>
      <c r="I63" s="91"/>
      <c r="K63" s="91"/>
      <c r="L63" s="91"/>
      <c r="N63" s="106"/>
      <c r="O63" s="106"/>
      <c r="P63" s="106"/>
      <c r="Q63" s="91"/>
      <c r="R63" s="91"/>
    </row>
    <row r="64" spans="8:18" s="79" customFormat="1" x14ac:dyDescent="0.25">
      <c r="H64" s="91"/>
      <c r="I64" s="91"/>
      <c r="K64" s="91"/>
      <c r="L64" s="91"/>
      <c r="N64" s="106"/>
      <c r="O64" s="106"/>
      <c r="P64" s="106"/>
      <c r="Q64" s="91"/>
      <c r="R64" s="91"/>
    </row>
    <row r="65" spans="8:18" s="79" customFormat="1" x14ac:dyDescent="0.25">
      <c r="H65" s="91"/>
      <c r="I65" s="91"/>
      <c r="K65" s="91"/>
      <c r="L65" s="91"/>
      <c r="N65" s="106"/>
      <c r="O65" s="106"/>
      <c r="P65" s="106"/>
      <c r="Q65" s="91"/>
      <c r="R65" s="91"/>
    </row>
    <row r="66" spans="8:18" s="79" customFormat="1" x14ac:dyDescent="0.25">
      <c r="H66" s="91"/>
      <c r="I66" s="91"/>
      <c r="K66" s="91"/>
      <c r="L66" s="91"/>
      <c r="N66" s="106"/>
      <c r="O66" s="106"/>
      <c r="P66" s="106"/>
      <c r="Q66" s="91"/>
      <c r="R66" s="91"/>
    </row>
    <row r="67" spans="8:18" s="79" customFormat="1" x14ac:dyDescent="0.25">
      <c r="H67" s="91"/>
      <c r="I67" s="91"/>
      <c r="K67" s="91"/>
      <c r="L67" s="91"/>
      <c r="N67" s="106"/>
      <c r="O67" s="106"/>
      <c r="P67" s="106"/>
      <c r="Q67" s="91"/>
      <c r="R67" s="91"/>
    </row>
    <row r="68" spans="8:18" s="79" customFormat="1" x14ac:dyDescent="0.25">
      <c r="H68" s="91"/>
      <c r="I68" s="91"/>
      <c r="K68" s="91"/>
      <c r="L68" s="91"/>
      <c r="N68" s="106"/>
      <c r="O68" s="106"/>
      <c r="P68" s="106"/>
      <c r="Q68" s="91"/>
      <c r="R68" s="91"/>
    </row>
    <row r="69" spans="8:18" s="79" customFormat="1" x14ac:dyDescent="0.25">
      <c r="H69" s="91"/>
      <c r="I69" s="91"/>
      <c r="K69" s="91"/>
      <c r="L69" s="91"/>
      <c r="N69" s="106"/>
      <c r="O69" s="106"/>
      <c r="P69" s="106"/>
      <c r="Q69" s="91"/>
      <c r="R69" s="91"/>
    </row>
    <row r="70" spans="8:18" s="79" customFormat="1" x14ac:dyDescent="0.25">
      <c r="H70" s="91"/>
      <c r="I70" s="91"/>
      <c r="K70" s="91"/>
      <c r="L70" s="91"/>
      <c r="N70" s="106"/>
      <c r="O70" s="106"/>
      <c r="P70" s="106"/>
      <c r="Q70" s="91"/>
      <c r="R70" s="91"/>
    </row>
    <row r="71" spans="8:18" s="79" customFormat="1" x14ac:dyDescent="0.25">
      <c r="H71" s="91"/>
      <c r="I71" s="91"/>
      <c r="K71" s="91"/>
      <c r="L71" s="91"/>
      <c r="N71" s="106"/>
      <c r="O71" s="106"/>
      <c r="P71" s="106"/>
      <c r="Q71" s="91"/>
      <c r="R71" s="91"/>
    </row>
    <row r="72" spans="8:18" s="79" customFormat="1" x14ac:dyDescent="0.25">
      <c r="H72" s="91"/>
      <c r="I72" s="91"/>
      <c r="K72" s="91"/>
      <c r="L72" s="91"/>
      <c r="N72" s="106"/>
      <c r="O72" s="106"/>
      <c r="P72" s="106"/>
      <c r="Q72" s="91"/>
      <c r="R72" s="91"/>
    </row>
    <row r="73" spans="8:18" s="79" customFormat="1" x14ac:dyDescent="0.25">
      <c r="H73" s="91"/>
      <c r="I73" s="91"/>
      <c r="K73" s="91"/>
      <c r="L73" s="91"/>
      <c r="N73" s="106"/>
      <c r="O73" s="106"/>
      <c r="P73" s="106"/>
      <c r="Q73" s="91"/>
      <c r="R73" s="91"/>
    </row>
    <row r="74" spans="8:18" s="79" customFormat="1" x14ac:dyDescent="0.25">
      <c r="H74" s="91"/>
      <c r="I74" s="91"/>
      <c r="K74" s="91"/>
      <c r="L74" s="91"/>
      <c r="N74" s="106"/>
      <c r="O74" s="106"/>
      <c r="P74" s="106"/>
      <c r="Q74" s="91"/>
      <c r="R74" s="91"/>
    </row>
    <row r="75" spans="8:18" s="79" customFormat="1" x14ac:dyDescent="0.25">
      <c r="H75" s="91"/>
      <c r="I75" s="91"/>
      <c r="K75" s="91"/>
      <c r="L75" s="91"/>
      <c r="N75" s="106"/>
      <c r="O75" s="106"/>
      <c r="P75" s="106"/>
      <c r="Q75" s="91"/>
      <c r="R75" s="91"/>
    </row>
    <row r="76" spans="8:18" s="79" customFormat="1" x14ac:dyDescent="0.25">
      <c r="H76" s="91"/>
      <c r="I76" s="91"/>
      <c r="K76" s="91"/>
      <c r="L76" s="91"/>
      <c r="N76" s="106"/>
      <c r="O76" s="106"/>
      <c r="P76" s="106"/>
      <c r="Q76" s="91"/>
      <c r="R76" s="91"/>
    </row>
    <row r="77" spans="8:18" s="79" customFormat="1" x14ac:dyDescent="0.25">
      <c r="H77" s="91"/>
      <c r="I77" s="91"/>
      <c r="K77" s="91"/>
      <c r="L77" s="91"/>
      <c r="N77" s="106"/>
      <c r="O77" s="106"/>
      <c r="P77" s="106"/>
      <c r="Q77" s="91"/>
      <c r="R77" s="91"/>
    </row>
    <row r="78" spans="8:18" s="79" customFormat="1" x14ac:dyDescent="0.25">
      <c r="H78" s="91"/>
      <c r="I78" s="91"/>
      <c r="K78" s="91"/>
      <c r="L78" s="91"/>
      <c r="N78" s="106"/>
      <c r="O78" s="106"/>
      <c r="P78" s="106"/>
      <c r="Q78" s="91"/>
      <c r="R78" s="91"/>
    </row>
    <row r="79" spans="8:18" s="79" customFormat="1" x14ac:dyDescent="0.25">
      <c r="H79" s="91"/>
      <c r="I79" s="91"/>
      <c r="K79" s="91"/>
      <c r="L79" s="91"/>
      <c r="N79" s="106"/>
      <c r="O79" s="106"/>
      <c r="P79" s="106"/>
      <c r="Q79" s="91"/>
      <c r="R79" s="91"/>
    </row>
    <row r="80" spans="8:18" s="79" customFormat="1" x14ac:dyDescent="0.25">
      <c r="H80" s="91"/>
      <c r="I80" s="91"/>
      <c r="K80" s="91"/>
      <c r="L80" s="91"/>
      <c r="N80" s="106"/>
      <c r="O80" s="106"/>
      <c r="P80" s="106"/>
      <c r="Q80" s="91"/>
      <c r="R80" s="91"/>
    </row>
    <row r="81" spans="8:18" s="79" customFormat="1" x14ac:dyDescent="0.25">
      <c r="H81" s="91"/>
      <c r="I81" s="91"/>
      <c r="K81" s="91"/>
      <c r="L81" s="91"/>
      <c r="N81" s="106"/>
      <c r="O81" s="106"/>
      <c r="P81" s="106"/>
      <c r="Q81" s="91"/>
      <c r="R81" s="91"/>
    </row>
    <row r="82" spans="8:18" s="79" customFormat="1" x14ac:dyDescent="0.25">
      <c r="H82" s="91"/>
      <c r="I82" s="91"/>
      <c r="K82" s="91"/>
      <c r="L82" s="91"/>
      <c r="N82" s="106"/>
      <c r="O82" s="106"/>
      <c r="P82" s="106"/>
      <c r="Q82" s="91"/>
      <c r="R82" s="91"/>
    </row>
    <row r="83" spans="8:18" s="79" customFormat="1" x14ac:dyDescent="0.25">
      <c r="H83" s="91"/>
      <c r="I83" s="91"/>
      <c r="K83" s="91"/>
      <c r="L83" s="91"/>
      <c r="N83" s="106"/>
      <c r="O83" s="106"/>
      <c r="P83" s="106"/>
      <c r="Q83" s="91"/>
      <c r="R83" s="91"/>
    </row>
    <row r="84" spans="8:18" s="79" customFormat="1" x14ac:dyDescent="0.25">
      <c r="H84" s="91"/>
      <c r="I84" s="91"/>
      <c r="K84" s="91"/>
      <c r="L84" s="91"/>
      <c r="N84" s="106"/>
      <c r="O84" s="106"/>
      <c r="P84" s="106"/>
      <c r="Q84" s="91"/>
      <c r="R84" s="91"/>
    </row>
    <row r="85" spans="8:18" s="79" customFormat="1" x14ac:dyDescent="0.25">
      <c r="H85" s="91"/>
      <c r="I85" s="91"/>
      <c r="K85" s="91"/>
      <c r="L85" s="91"/>
      <c r="N85" s="106"/>
      <c r="O85" s="106"/>
      <c r="P85" s="106"/>
      <c r="Q85" s="91"/>
      <c r="R85" s="91"/>
    </row>
    <row r="86" spans="8:18" s="79" customFormat="1" x14ac:dyDescent="0.25">
      <c r="H86" s="91"/>
      <c r="I86" s="91"/>
      <c r="K86" s="91"/>
      <c r="L86" s="91"/>
      <c r="N86" s="106"/>
      <c r="O86" s="106"/>
      <c r="P86" s="106"/>
      <c r="Q86" s="91"/>
      <c r="R86" s="91"/>
    </row>
    <row r="87" spans="8:18" s="79" customFormat="1" x14ac:dyDescent="0.25">
      <c r="H87" s="91"/>
      <c r="I87" s="91"/>
      <c r="K87" s="91"/>
      <c r="L87" s="91"/>
      <c r="N87" s="106"/>
      <c r="O87" s="106"/>
      <c r="P87" s="106"/>
      <c r="Q87" s="91"/>
      <c r="R87" s="91"/>
    </row>
    <row r="88" spans="8:18" s="79" customFormat="1" x14ac:dyDescent="0.25">
      <c r="H88" s="91"/>
      <c r="I88" s="91"/>
      <c r="K88" s="91"/>
      <c r="L88" s="91"/>
      <c r="N88" s="106"/>
      <c r="O88" s="106"/>
      <c r="P88" s="106"/>
      <c r="Q88" s="91"/>
      <c r="R88" s="91"/>
    </row>
    <row r="89" spans="8:18" s="79" customFormat="1" x14ac:dyDescent="0.25">
      <c r="H89" s="91"/>
      <c r="I89" s="91"/>
      <c r="K89" s="91"/>
      <c r="L89" s="91"/>
      <c r="N89" s="106"/>
      <c r="O89" s="106"/>
      <c r="P89" s="106"/>
      <c r="Q89" s="91"/>
      <c r="R89" s="91"/>
    </row>
    <row r="90" spans="8:18" s="79" customFormat="1" x14ac:dyDescent="0.25">
      <c r="H90" s="91"/>
      <c r="I90" s="91"/>
      <c r="K90" s="91"/>
      <c r="L90" s="91"/>
      <c r="N90" s="106"/>
      <c r="O90" s="106"/>
      <c r="P90" s="106"/>
      <c r="Q90" s="91"/>
      <c r="R90" s="91"/>
    </row>
    <row r="91" spans="8:18" s="79" customFormat="1" x14ac:dyDescent="0.25">
      <c r="H91" s="91"/>
      <c r="I91" s="91"/>
      <c r="K91" s="91"/>
      <c r="L91" s="91"/>
      <c r="N91" s="106"/>
      <c r="O91" s="106"/>
      <c r="P91" s="106"/>
      <c r="Q91" s="91"/>
      <c r="R91" s="91"/>
    </row>
    <row r="92" spans="8:18" s="79" customFormat="1" x14ac:dyDescent="0.25">
      <c r="H92" s="91"/>
      <c r="I92" s="91"/>
      <c r="K92" s="91"/>
      <c r="L92" s="91"/>
      <c r="N92" s="106"/>
      <c r="O92" s="106"/>
      <c r="P92" s="106"/>
      <c r="Q92" s="91"/>
      <c r="R92" s="91"/>
    </row>
    <row r="93" spans="8:18" s="79" customFormat="1" x14ac:dyDescent="0.25">
      <c r="H93" s="91"/>
      <c r="I93" s="91"/>
      <c r="K93" s="91"/>
      <c r="L93" s="91"/>
      <c r="N93" s="106"/>
      <c r="O93" s="106"/>
      <c r="P93" s="106"/>
      <c r="Q93" s="91"/>
      <c r="R93" s="91"/>
    </row>
    <row r="94" spans="8:18" s="79" customFormat="1" x14ac:dyDescent="0.25">
      <c r="H94" s="91"/>
      <c r="I94" s="91"/>
      <c r="K94" s="91"/>
      <c r="L94" s="91"/>
      <c r="N94" s="106"/>
      <c r="O94" s="106"/>
      <c r="P94" s="106"/>
      <c r="Q94" s="91"/>
      <c r="R94" s="91"/>
    </row>
    <row r="95" spans="8:18" s="79" customFormat="1" x14ac:dyDescent="0.25">
      <c r="H95" s="91"/>
      <c r="I95" s="91"/>
      <c r="K95" s="91"/>
      <c r="L95" s="91"/>
      <c r="N95" s="106"/>
      <c r="O95" s="106"/>
      <c r="P95" s="106"/>
      <c r="Q95" s="91"/>
      <c r="R95" s="91"/>
    </row>
    <row r="96" spans="8:18" s="79" customFormat="1" x14ac:dyDescent="0.25">
      <c r="H96" s="91"/>
      <c r="I96" s="91"/>
      <c r="K96" s="91"/>
      <c r="L96" s="91"/>
      <c r="N96" s="106"/>
      <c r="O96" s="106"/>
      <c r="P96" s="106"/>
      <c r="Q96" s="91"/>
      <c r="R96" s="91"/>
    </row>
    <row r="97" spans="8:18" s="79" customFormat="1" x14ac:dyDescent="0.25">
      <c r="H97" s="91"/>
      <c r="I97" s="91"/>
      <c r="K97" s="91"/>
      <c r="L97" s="91"/>
      <c r="N97" s="106"/>
      <c r="O97" s="106"/>
      <c r="P97" s="106"/>
      <c r="Q97" s="91"/>
      <c r="R97" s="91"/>
    </row>
    <row r="98" spans="8:18" s="79" customFormat="1" x14ac:dyDescent="0.25">
      <c r="H98" s="91"/>
      <c r="I98" s="91"/>
      <c r="K98" s="91"/>
      <c r="L98" s="91"/>
      <c r="N98" s="106"/>
      <c r="O98" s="106"/>
      <c r="P98" s="106"/>
      <c r="Q98" s="91"/>
      <c r="R98" s="91"/>
    </row>
    <row r="99" spans="8:18" s="79" customFormat="1" x14ac:dyDescent="0.25">
      <c r="H99" s="91"/>
      <c r="I99" s="91"/>
      <c r="K99" s="91"/>
      <c r="L99" s="91"/>
      <c r="N99" s="106"/>
      <c r="O99" s="106"/>
      <c r="P99" s="106"/>
      <c r="Q99" s="91"/>
      <c r="R99" s="91"/>
    </row>
    <row r="100" spans="8:18" s="79" customFormat="1" x14ac:dyDescent="0.25">
      <c r="H100" s="91"/>
      <c r="I100" s="91"/>
      <c r="K100" s="91"/>
      <c r="L100" s="91"/>
      <c r="N100" s="106"/>
      <c r="O100" s="106"/>
      <c r="P100" s="106"/>
      <c r="Q100" s="91"/>
      <c r="R100" s="91"/>
    </row>
    <row r="101" spans="8:18" s="79" customFormat="1" x14ac:dyDescent="0.25">
      <c r="H101" s="91"/>
      <c r="I101" s="91"/>
      <c r="K101" s="91"/>
      <c r="L101" s="91"/>
      <c r="N101" s="106"/>
      <c r="O101" s="106"/>
      <c r="P101" s="106"/>
      <c r="Q101" s="91"/>
      <c r="R101" s="91"/>
    </row>
    <row r="102" spans="8:18" s="79" customFormat="1" x14ac:dyDescent="0.25">
      <c r="H102" s="91"/>
      <c r="I102" s="91"/>
      <c r="K102" s="91"/>
      <c r="L102" s="91"/>
      <c r="N102" s="106"/>
      <c r="O102" s="106"/>
      <c r="P102" s="106"/>
      <c r="Q102" s="91"/>
      <c r="R102" s="91"/>
    </row>
    <row r="103" spans="8:18" s="79" customFormat="1" x14ac:dyDescent="0.25">
      <c r="H103" s="91"/>
      <c r="I103" s="91"/>
      <c r="K103" s="91"/>
      <c r="L103" s="91"/>
      <c r="N103" s="106"/>
      <c r="O103" s="106"/>
      <c r="P103" s="106"/>
      <c r="Q103" s="91"/>
      <c r="R103" s="91"/>
    </row>
    <row r="104" spans="8:18" s="79" customFormat="1" x14ac:dyDescent="0.25">
      <c r="H104" s="91"/>
      <c r="I104" s="91"/>
      <c r="K104" s="91"/>
      <c r="L104" s="91"/>
      <c r="N104" s="106"/>
      <c r="O104" s="106"/>
      <c r="P104" s="106"/>
      <c r="Q104" s="91"/>
      <c r="R104" s="91"/>
    </row>
    <row r="105" spans="8:18" s="79" customFormat="1" x14ac:dyDescent="0.25">
      <c r="H105" s="91"/>
      <c r="I105" s="91"/>
      <c r="K105" s="91"/>
      <c r="L105" s="91"/>
      <c r="N105" s="106"/>
      <c r="O105" s="106"/>
      <c r="P105" s="106"/>
      <c r="Q105" s="91"/>
      <c r="R105" s="91"/>
    </row>
    <row r="106" spans="8:18" s="79" customFormat="1" x14ac:dyDescent="0.25">
      <c r="H106" s="91"/>
      <c r="I106" s="91"/>
      <c r="K106" s="91"/>
      <c r="L106" s="91"/>
      <c r="N106" s="106"/>
      <c r="O106" s="106"/>
      <c r="P106" s="106"/>
      <c r="Q106" s="91"/>
      <c r="R106" s="91"/>
    </row>
    <row r="107" spans="8:18" s="79" customFormat="1" x14ac:dyDescent="0.25">
      <c r="H107" s="91"/>
      <c r="I107" s="91"/>
      <c r="K107" s="91"/>
      <c r="L107" s="91"/>
      <c r="N107" s="106"/>
      <c r="O107" s="106"/>
      <c r="P107" s="106"/>
      <c r="Q107" s="91"/>
      <c r="R107" s="91"/>
    </row>
    <row r="108" spans="8:18" s="79" customFormat="1" x14ac:dyDescent="0.25">
      <c r="H108" s="91"/>
      <c r="I108" s="91"/>
      <c r="K108" s="91"/>
      <c r="L108" s="91"/>
      <c r="N108" s="106"/>
      <c r="O108" s="106"/>
      <c r="P108" s="106"/>
      <c r="Q108" s="91"/>
      <c r="R108" s="91"/>
    </row>
    <row r="109" spans="8:18" s="79" customFormat="1" x14ac:dyDescent="0.25">
      <c r="H109" s="91"/>
      <c r="I109" s="91"/>
      <c r="K109" s="91"/>
      <c r="L109" s="91"/>
      <c r="N109" s="106"/>
      <c r="O109" s="106"/>
      <c r="P109" s="106"/>
      <c r="Q109" s="91"/>
      <c r="R109" s="91"/>
    </row>
    <row r="110" spans="8:18" s="79" customFormat="1" x14ac:dyDescent="0.25">
      <c r="H110" s="91"/>
      <c r="I110" s="91"/>
      <c r="K110" s="91"/>
      <c r="L110" s="91"/>
      <c r="N110" s="106"/>
      <c r="O110" s="106"/>
      <c r="P110" s="106"/>
      <c r="Q110" s="91"/>
      <c r="R110" s="91"/>
    </row>
    <row r="111" spans="8:18" s="79" customFormat="1" x14ac:dyDescent="0.25">
      <c r="H111" s="91"/>
      <c r="I111" s="91"/>
      <c r="K111" s="91"/>
      <c r="L111" s="91"/>
      <c r="N111" s="106"/>
      <c r="O111" s="106"/>
      <c r="P111" s="106"/>
      <c r="Q111" s="91"/>
      <c r="R111" s="91"/>
    </row>
    <row r="112" spans="8:18" s="79" customFormat="1" x14ac:dyDescent="0.25">
      <c r="H112" s="91"/>
      <c r="I112" s="91"/>
      <c r="K112" s="91"/>
      <c r="L112" s="91"/>
      <c r="N112" s="106"/>
      <c r="O112" s="106"/>
      <c r="P112" s="106"/>
      <c r="Q112" s="91"/>
      <c r="R112" s="91"/>
    </row>
    <row r="113" spans="8:18" s="79" customFormat="1" x14ac:dyDescent="0.25">
      <c r="H113" s="91"/>
      <c r="I113" s="91"/>
      <c r="K113" s="91"/>
      <c r="L113" s="91"/>
      <c r="N113" s="106"/>
      <c r="O113" s="106"/>
      <c r="P113" s="106"/>
      <c r="Q113" s="91"/>
      <c r="R113" s="91"/>
    </row>
    <row r="114" spans="8:18" s="79" customFormat="1" x14ac:dyDescent="0.25">
      <c r="H114" s="91"/>
      <c r="I114" s="91"/>
      <c r="K114" s="91"/>
      <c r="L114" s="91"/>
      <c r="N114" s="106"/>
      <c r="O114" s="106"/>
      <c r="P114" s="106"/>
      <c r="Q114" s="91"/>
      <c r="R114" s="91"/>
    </row>
    <row r="115" spans="8:18" s="79" customFormat="1" x14ac:dyDescent="0.25">
      <c r="H115" s="91"/>
      <c r="I115" s="91"/>
      <c r="K115" s="91"/>
      <c r="L115" s="91"/>
      <c r="N115" s="106"/>
      <c r="O115" s="106"/>
      <c r="P115" s="106"/>
      <c r="Q115" s="91"/>
      <c r="R115" s="91"/>
    </row>
    <row r="116" spans="8:18" s="79" customFormat="1" x14ac:dyDescent="0.25">
      <c r="H116" s="91"/>
      <c r="I116" s="91"/>
      <c r="K116" s="91"/>
      <c r="L116" s="91"/>
      <c r="N116" s="106"/>
      <c r="O116" s="106"/>
      <c r="P116" s="106"/>
      <c r="Q116" s="91"/>
      <c r="R116" s="91"/>
    </row>
    <row r="117" spans="8:18" s="79" customFormat="1" x14ac:dyDescent="0.25">
      <c r="H117" s="91"/>
      <c r="I117" s="91"/>
      <c r="K117" s="91"/>
      <c r="L117" s="91"/>
      <c r="N117" s="106"/>
      <c r="O117" s="106"/>
      <c r="P117" s="106"/>
      <c r="Q117" s="91"/>
      <c r="R117" s="91"/>
    </row>
    <row r="118" spans="8:18" s="79" customFormat="1" x14ac:dyDescent="0.25">
      <c r="H118" s="91"/>
      <c r="I118" s="91"/>
      <c r="K118" s="91"/>
      <c r="L118" s="91"/>
      <c r="N118" s="106"/>
      <c r="O118" s="106"/>
      <c r="P118" s="106"/>
      <c r="Q118" s="91"/>
      <c r="R118" s="91"/>
    </row>
    <row r="119" spans="8:18" s="79" customFormat="1" x14ac:dyDescent="0.25">
      <c r="H119" s="91"/>
      <c r="I119" s="91"/>
      <c r="K119" s="91"/>
      <c r="L119" s="91"/>
      <c r="N119" s="106"/>
      <c r="O119" s="106"/>
      <c r="P119" s="106"/>
      <c r="Q119" s="91"/>
      <c r="R119" s="91"/>
    </row>
    <row r="120" spans="8:18" s="79" customFormat="1" x14ac:dyDescent="0.25">
      <c r="H120" s="91"/>
      <c r="I120" s="91"/>
      <c r="K120" s="91"/>
      <c r="L120" s="91"/>
      <c r="N120" s="106"/>
      <c r="O120" s="106"/>
      <c r="P120" s="106"/>
      <c r="Q120" s="91"/>
      <c r="R120" s="91"/>
    </row>
    <row r="121" spans="8:18" s="79" customFormat="1" x14ac:dyDescent="0.25">
      <c r="H121" s="91"/>
      <c r="I121" s="91"/>
      <c r="K121" s="91"/>
      <c r="L121" s="91"/>
      <c r="N121" s="106"/>
      <c r="O121" s="106"/>
      <c r="P121" s="106"/>
      <c r="Q121" s="91"/>
      <c r="R121" s="91"/>
    </row>
    <row r="122" spans="8:18" s="79" customFormat="1" x14ac:dyDescent="0.25">
      <c r="H122" s="91"/>
      <c r="I122" s="91"/>
      <c r="K122" s="91"/>
      <c r="L122" s="91"/>
      <c r="N122" s="106"/>
      <c r="O122" s="106"/>
      <c r="P122" s="106"/>
      <c r="Q122" s="91"/>
      <c r="R122" s="91"/>
    </row>
    <row r="123" spans="8:18" s="79" customFormat="1" x14ac:dyDescent="0.25">
      <c r="H123" s="91"/>
      <c r="I123" s="91"/>
      <c r="K123" s="91"/>
      <c r="L123" s="91"/>
      <c r="N123" s="106"/>
      <c r="O123" s="106"/>
      <c r="P123" s="106"/>
      <c r="Q123" s="91"/>
      <c r="R123" s="91"/>
    </row>
    <row r="124" spans="8:18" s="79" customFormat="1" x14ac:dyDescent="0.25">
      <c r="H124" s="91"/>
      <c r="I124" s="91"/>
      <c r="K124" s="91"/>
      <c r="L124" s="91"/>
      <c r="N124" s="106"/>
      <c r="O124" s="106"/>
      <c r="P124" s="106"/>
      <c r="Q124" s="91"/>
      <c r="R124" s="91"/>
    </row>
    <row r="125" spans="8:18" s="79" customFormat="1" x14ac:dyDescent="0.25">
      <c r="H125" s="91"/>
      <c r="I125" s="91"/>
      <c r="K125" s="91"/>
      <c r="L125" s="91"/>
      <c r="N125" s="106"/>
      <c r="O125" s="106"/>
      <c r="P125" s="106"/>
      <c r="Q125" s="91"/>
      <c r="R125" s="91"/>
    </row>
    <row r="126" spans="8:18" s="79" customFormat="1" x14ac:dyDescent="0.25">
      <c r="H126" s="91"/>
      <c r="I126" s="91"/>
      <c r="K126" s="91"/>
      <c r="L126" s="91"/>
      <c r="N126" s="106"/>
      <c r="O126" s="106"/>
      <c r="P126" s="106"/>
      <c r="Q126" s="91"/>
      <c r="R126" s="91"/>
    </row>
    <row r="127" spans="8:18" s="79" customFormat="1" x14ac:dyDescent="0.25">
      <c r="H127" s="91"/>
      <c r="I127" s="91"/>
      <c r="K127" s="91"/>
      <c r="L127" s="91"/>
      <c r="N127" s="106"/>
      <c r="O127" s="106"/>
      <c r="P127" s="106"/>
      <c r="Q127" s="91"/>
      <c r="R127" s="91"/>
    </row>
    <row r="128" spans="8:18" s="79" customFormat="1" x14ac:dyDescent="0.25">
      <c r="H128" s="91"/>
      <c r="I128" s="91"/>
      <c r="K128" s="91"/>
      <c r="L128" s="91"/>
      <c r="N128" s="106"/>
      <c r="O128" s="106"/>
      <c r="P128" s="106"/>
      <c r="Q128" s="91"/>
      <c r="R128" s="91"/>
    </row>
    <row r="129" spans="8:18" s="79" customFormat="1" x14ac:dyDescent="0.25">
      <c r="H129" s="91"/>
      <c r="I129" s="91"/>
      <c r="K129" s="91"/>
      <c r="L129" s="91"/>
      <c r="N129" s="106"/>
      <c r="O129" s="106"/>
      <c r="P129" s="106"/>
      <c r="Q129" s="91"/>
      <c r="R129" s="91"/>
    </row>
    <row r="130" spans="8:18" s="79" customFormat="1" x14ac:dyDescent="0.25">
      <c r="H130" s="91"/>
      <c r="I130" s="91"/>
      <c r="K130" s="91"/>
      <c r="L130" s="91"/>
      <c r="N130" s="106"/>
      <c r="O130" s="106"/>
      <c r="P130" s="106"/>
      <c r="Q130" s="91"/>
      <c r="R130" s="91"/>
    </row>
    <row r="131" spans="8:18" s="79" customFormat="1" x14ac:dyDescent="0.25">
      <c r="H131" s="91"/>
      <c r="I131" s="91"/>
      <c r="K131" s="91"/>
      <c r="L131" s="91"/>
      <c r="N131" s="106"/>
      <c r="O131" s="106"/>
      <c r="P131" s="106"/>
      <c r="Q131" s="91"/>
      <c r="R131" s="91"/>
    </row>
    <row r="132" spans="8:18" s="79" customFormat="1" x14ac:dyDescent="0.25">
      <c r="H132" s="91"/>
      <c r="I132" s="91"/>
      <c r="K132" s="91"/>
      <c r="L132" s="91"/>
      <c r="N132" s="106"/>
      <c r="O132" s="106"/>
      <c r="P132" s="106"/>
      <c r="Q132" s="91"/>
      <c r="R132" s="91"/>
    </row>
    <row r="133" spans="8:18" s="79" customFormat="1" x14ac:dyDescent="0.25">
      <c r="H133" s="91"/>
      <c r="I133" s="91"/>
      <c r="K133" s="91"/>
      <c r="L133" s="91"/>
      <c r="N133" s="106"/>
      <c r="O133" s="106"/>
      <c r="P133" s="106"/>
      <c r="Q133" s="91"/>
      <c r="R133" s="91"/>
    </row>
    <row r="134" spans="8:18" s="79" customFormat="1" x14ac:dyDescent="0.25">
      <c r="H134" s="91"/>
      <c r="I134" s="91"/>
      <c r="K134" s="91"/>
      <c r="L134" s="91"/>
      <c r="N134" s="106"/>
      <c r="O134" s="106"/>
      <c r="P134" s="106"/>
      <c r="Q134" s="91"/>
      <c r="R134" s="91"/>
    </row>
    <row r="135" spans="8:18" s="79" customFormat="1" x14ac:dyDescent="0.25">
      <c r="H135" s="91"/>
      <c r="I135" s="91"/>
      <c r="K135" s="91"/>
      <c r="L135" s="91"/>
      <c r="N135" s="106"/>
      <c r="O135" s="106"/>
      <c r="P135" s="106"/>
      <c r="Q135" s="91"/>
      <c r="R135" s="91"/>
    </row>
    <row r="136" spans="8:18" s="79" customFormat="1" x14ac:dyDescent="0.25">
      <c r="H136" s="91"/>
      <c r="I136" s="91"/>
      <c r="K136" s="91"/>
      <c r="L136" s="91"/>
      <c r="N136" s="106"/>
      <c r="O136" s="106"/>
      <c r="P136" s="106"/>
      <c r="Q136" s="91"/>
      <c r="R136" s="91"/>
    </row>
    <row r="137" spans="8:18" s="79" customFormat="1" x14ac:dyDescent="0.25">
      <c r="H137" s="91"/>
      <c r="I137" s="91"/>
      <c r="K137" s="91"/>
      <c r="L137" s="91"/>
      <c r="N137" s="106"/>
      <c r="O137" s="106"/>
      <c r="P137" s="106"/>
      <c r="Q137" s="91"/>
      <c r="R137" s="91"/>
    </row>
    <row r="138" spans="8:18" s="79" customFormat="1" x14ac:dyDescent="0.25">
      <c r="H138" s="91"/>
      <c r="I138" s="91"/>
      <c r="K138" s="91"/>
      <c r="L138" s="91"/>
      <c r="N138" s="106"/>
      <c r="O138" s="106"/>
      <c r="P138" s="106"/>
      <c r="Q138" s="91"/>
      <c r="R138" s="91"/>
    </row>
    <row r="139" spans="8:18" s="79" customFormat="1" x14ac:dyDescent="0.25">
      <c r="H139" s="91"/>
      <c r="I139" s="91"/>
      <c r="K139" s="91"/>
      <c r="L139" s="91"/>
      <c r="N139" s="106"/>
      <c r="O139" s="106"/>
      <c r="P139" s="106"/>
      <c r="Q139" s="91"/>
      <c r="R139" s="91"/>
    </row>
    <row r="140" spans="8:18" s="79" customFormat="1" x14ac:dyDescent="0.25">
      <c r="H140" s="91"/>
      <c r="I140" s="91"/>
      <c r="K140" s="91"/>
      <c r="L140" s="91"/>
      <c r="N140" s="106"/>
      <c r="O140" s="106"/>
      <c r="P140" s="106"/>
      <c r="Q140" s="91"/>
      <c r="R140" s="91"/>
    </row>
    <row r="141" spans="8:18" s="79" customFormat="1" x14ac:dyDescent="0.25">
      <c r="H141" s="91"/>
      <c r="I141" s="91"/>
      <c r="K141" s="91"/>
      <c r="L141" s="91"/>
      <c r="N141" s="106"/>
      <c r="O141" s="106"/>
      <c r="P141" s="106"/>
      <c r="Q141" s="91"/>
      <c r="R141" s="91"/>
    </row>
    <row r="142" spans="8:18" s="79" customFormat="1" x14ac:dyDescent="0.25">
      <c r="H142" s="91"/>
      <c r="I142" s="91"/>
      <c r="K142" s="91"/>
      <c r="L142" s="91"/>
      <c r="N142" s="106"/>
      <c r="O142" s="106"/>
      <c r="P142" s="106"/>
      <c r="Q142" s="91"/>
      <c r="R142" s="91"/>
    </row>
    <row r="143" spans="8:18" s="79" customFormat="1" x14ac:dyDescent="0.25">
      <c r="H143" s="91"/>
      <c r="I143" s="91"/>
      <c r="K143" s="91"/>
      <c r="L143" s="91"/>
      <c r="N143" s="106"/>
      <c r="O143" s="106"/>
      <c r="P143" s="106"/>
      <c r="Q143" s="91"/>
      <c r="R143" s="91"/>
    </row>
    <row r="144" spans="8:18" s="79" customFormat="1" x14ac:dyDescent="0.25">
      <c r="H144" s="91"/>
      <c r="I144" s="91"/>
      <c r="K144" s="91"/>
      <c r="L144" s="91"/>
      <c r="N144" s="106"/>
      <c r="O144" s="106"/>
      <c r="P144" s="106"/>
      <c r="Q144" s="91"/>
      <c r="R144" s="91"/>
    </row>
    <row r="145" spans="8:18" s="79" customFormat="1" x14ac:dyDescent="0.25">
      <c r="H145" s="91"/>
      <c r="I145" s="91"/>
      <c r="K145" s="91"/>
      <c r="L145" s="91"/>
      <c r="N145" s="106"/>
      <c r="O145" s="106"/>
      <c r="P145" s="106"/>
      <c r="Q145" s="91"/>
      <c r="R145" s="91"/>
    </row>
    <row r="146" spans="8:18" s="79" customFormat="1" x14ac:dyDescent="0.25">
      <c r="H146" s="91"/>
      <c r="I146" s="91"/>
      <c r="K146" s="91"/>
      <c r="L146" s="91"/>
      <c r="N146" s="106"/>
      <c r="O146" s="106"/>
      <c r="P146" s="106"/>
      <c r="Q146" s="91"/>
      <c r="R146" s="91"/>
    </row>
    <row r="147" spans="8:18" s="79" customFormat="1" x14ac:dyDescent="0.25">
      <c r="H147" s="91"/>
      <c r="I147" s="91"/>
      <c r="K147" s="91"/>
      <c r="L147" s="91"/>
      <c r="N147" s="106"/>
      <c r="O147" s="106"/>
      <c r="P147" s="106"/>
      <c r="Q147" s="91"/>
      <c r="R147" s="91"/>
    </row>
    <row r="148" spans="8:18" s="79" customFormat="1" x14ac:dyDescent="0.25">
      <c r="H148" s="91"/>
      <c r="I148" s="91"/>
      <c r="K148" s="91"/>
      <c r="L148" s="91"/>
      <c r="N148" s="106"/>
      <c r="O148" s="106"/>
      <c r="P148" s="106"/>
      <c r="Q148" s="91"/>
      <c r="R148" s="91"/>
    </row>
    <row r="149" spans="8:18" s="79" customFormat="1" x14ac:dyDescent="0.25">
      <c r="H149" s="91"/>
      <c r="I149" s="91"/>
      <c r="K149" s="91"/>
      <c r="L149" s="91"/>
      <c r="N149" s="106"/>
      <c r="O149" s="106"/>
      <c r="P149" s="106"/>
      <c r="Q149" s="91"/>
      <c r="R149" s="91"/>
    </row>
    <row r="150" spans="8:18" s="79" customFormat="1" x14ac:dyDescent="0.25">
      <c r="H150" s="91"/>
      <c r="I150" s="91"/>
      <c r="K150" s="91"/>
      <c r="L150" s="91"/>
      <c r="N150" s="106"/>
      <c r="O150" s="106"/>
      <c r="P150" s="106"/>
      <c r="Q150" s="91"/>
      <c r="R150" s="91"/>
    </row>
    <row r="151" spans="8:18" s="79" customFormat="1" x14ac:dyDescent="0.25">
      <c r="H151" s="91"/>
      <c r="I151" s="91"/>
      <c r="K151" s="91"/>
      <c r="L151" s="91"/>
      <c r="N151" s="106"/>
      <c r="O151" s="106"/>
      <c r="P151" s="106"/>
      <c r="Q151" s="91"/>
      <c r="R151" s="91"/>
    </row>
    <row r="152" spans="8:18" s="79" customFormat="1" x14ac:dyDescent="0.25">
      <c r="H152" s="91"/>
      <c r="I152" s="91"/>
      <c r="K152" s="91"/>
      <c r="L152" s="91"/>
      <c r="N152" s="106"/>
      <c r="O152" s="106"/>
      <c r="P152" s="106"/>
      <c r="Q152" s="91"/>
      <c r="R152" s="91"/>
    </row>
    <row r="153" spans="8:18" s="79" customFormat="1" x14ac:dyDescent="0.25">
      <c r="H153" s="91"/>
      <c r="I153" s="91"/>
      <c r="K153" s="91"/>
      <c r="L153" s="91"/>
      <c r="N153" s="106"/>
      <c r="O153" s="106"/>
      <c r="P153" s="106"/>
      <c r="Q153" s="91"/>
      <c r="R153" s="91"/>
    </row>
    <row r="154" spans="8:18" s="79" customFormat="1" x14ac:dyDescent="0.25">
      <c r="H154" s="91"/>
      <c r="I154" s="91"/>
      <c r="K154" s="91"/>
      <c r="L154" s="91"/>
      <c r="N154" s="106"/>
      <c r="O154" s="106"/>
      <c r="P154" s="106"/>
      <c r="Q154" s="91"/>
      <c r="R154" s="91"/>
    </row>
    <row r="155" spans="8:18" s="79" customFormat="1" x14ac:dyDescent="0.25">
      <c r="H155" s="91"/>
      <c r="I155" s="91"/>
      <c r="K155" s="91"/>
      <c r="L155" s="91"/>
      <c r="N155" s="106"/>
      <c r="O155" s="106"/>
      <c r="P155" s="106"/>
      <c r="Q155" s="91"/>
      <c r="R155" s="91"/>
    </row>
    <row r="156" spans="8:18" s="79" customFormat="1" x14ac:dyDescent="0.25">
      <c r="H156" s="91"/>
      <c r="I156" s="91"/>
      <c r="K156" s="91"/>
      <c r="L156" s="91"/>
      <c r="N156" s="106"/>
      <c r="O156" s="106"/>
      <c r="P156" s="106"/>
      <c r="Q156" s="91"/>
      <c r="R156" s="91"/>
    </row>
    <row r="157" spans="8:18" s="79" customFormat="1" x14ac:dyDescent="0.25">
      <c r="H157" s="91"/>
      <c r="I157" s="91"/>
      <c r="K157" s="91"/>
      <c r="L157" s="91"/>
      <c r="N157" s="106"/>
      <c r="O157" s="106"/>
      <c r="P157" s="106"/>
      <c r="Q157" s="91"/>
      <c r="R157" s="91"/>
    </row>
    <row r="158" spans="8:18" s="79" customFormat="1" x14ac:dyDescent="0.25">
      <c r="H158" s="91"/>
      <c r="I158" s="91"/>
      <c r="K158" s="91"/>
      <c r="L158" s="91"/>
      <c r="N158" s="106"/>
      <c r="O158" s="106"/>
      <c r="P158" s="106"/>
      <c r="Q158" s="91"/>
      <c r="R158" s="91"/>
    </row>
    <row r="159" spans="8:18" s="79" customFormat="1" x14ac:dyDescent="0.25">
      <c r="H159" s="91"/>
      <c r="I159" s="91"/>
      <c r="K159" s="91"/>
      <c r="L159" s="91"/>
      <c r="N159" s="106"/>
      <c r="O159" s="106"/>
      <c r="P159" s="106"/>
      <c r="Q159" s="91"/>
      <c r="R159" s="91"/>
    </row>
    <row r="160" spans="8:18" s="79" customFormat="1" x14ac:dyDescent="0.25">
      <c r="H160" s="91"/>
      <c r="I160" s="91"/>
      <c r="K160" s="91"/>
      <c r="L160" s="91"/>
      <c r="N160" s="106"/>
      <c r="O160" s="106"/>
      <c r="P160" s="106"/>
      <c r="Q160" s="91"/>
      <c r="R160" s="91"/>
    </row>
    <row r="161" spans="8:18" s="79" customFormat="1" x14ac:dyDescent="0.25">
      <c r="H161" s="91"/>
      <c r="I161" s="91"/>
      <c r="K161" s="91"/>
      <c r="L161" s="91"/>
      <c r="N161" s="106"/>
      <c r="O161" s="106"/>
      <c r="P161" s="106"/>
      <c r="Q161" s="91"/>
      <c r="R161" s="91"/>
    </row>
    <row r="162" spans="8:18" s="79" customFormat="1" x14ac:dyDescent="0.25">
      <c r="H162" s="91"/>
      <c r="I162" s="91"/>
      <c r="K162" s="91"/>
      <c r="L162" s="91"/>
      <c r="N162" s="106"/>
      <c r="O162" s="106"/>
      <c r="P162" s="106"/>
      <c r="Q162" s="91"/>
      <c r="R162" s="91"/>
    </row>
    <row r="163" spans="8:18" s="79" customFormat="1" x14ac:dyDescent="0.25">
      <c r="H163" s="91"/>
      <c r="I163" s="91"/>
      <c r="K163" s="91"/>
      <c r="L163" s="91"/>
      <c r="N163" s="106"/>
      <c r="O163" s="106"/>
      <c r="P163" s="106"/>
      <c r="Q163" s="91"/>
      <c r="R163" s="91"/>
    </row>
    <row r="164" spans="8:18" s="79" customFormat="1" x14ac:dyDescent="0.25">
      <c r="H164" s="91"/>
      <c r="I164" s="91"/>
      <c r="K164" s="91"/>
      <c r="L164" s="91"/>
      <c r="N164" s="106"/>
      <c r="O164" s="106"/>
      <c r="P164" s="106"/>
      <c r="Q164" s="91"/>
      <c r="R164" s="91"/>
    </row>
    <row r="165" spans="8:18" s="79" customFormat="1" x14ac:dyDescent="0.25">
      <c r="H165" s="91"/>
      <c r="I165" s="91"/>
      <c r="K165" s="91"/>
      <c r="L165" s="91"/>
      <c r="N165" s="106"/>
      <c r="O165" s="106"/>
      <c r="P165" s="106"/>
      <c r="Q165" s="91"/>
      <c r="R165" s="91"/>
    </row>
    <row r="166" spans="8:18" s="79" customFormat="1" x14ac:dyDescent="0.25">
      <c r="H166" s="91"/>
      <c r="I166" s="91"/>
      <c r="K166" s="91"/>
      <c r="L166" s="91"/>
      <c r="N166" s="106"/>
      <c r="O166" s="106"/>
      <c r="P166" s="106"/>
      <c r="Q166" s="91"/>
      <c r="R166" s="91"/>
    </row>
    <row r="167" spans="8:18" s="79" customFormat="1" x14ac:dyDescent="0.25">
      <c r="H167" s="91"/>
      <c r="I167" s="91"/>
      <c r="K167" s="91"/>
      <c r="L167" s="91"/>
      <c r="N167" s="106"/>
      <c r="O167" s="106"/>
      <c r="P167" s="106"/>
      <c r="Q167" s="91"/>
      <c r="R167" s="91"/>
    </row>
    <row r="168" spans="8:18" s="79" customFormat="1" x14ac:dyDescent="0.25">
      <c r="H168" s="91"/>
      <c r="I168" s="91"/>
      <c r="K168" s="91"/>
      <c r="L168" s="91"/>
      <c r="N168" s="106"/>
      <c r="O168" s="106"/>
      <c r="P168" s="106"/>
      <c r="Q168" s="91"/>
      <c r="R168" s="91"/>
    </row>
    <row r="169" spans="8:18" s="79" customFormat="1" x14ac:dyDescent="0.25">
      <c r="H169" s="91"/>
      <c r="I169" s="91"/>
      <c r="K169" s="91"/>
      <c r="L169" s="91"/>
      <c r="N169" s="106"/>
      <c r="O169" s="106"/>
      <c r="P169" s="106"/>
      <c r="Q169" s="91"/>
      <c r="R169" s="91"/>
    </row>
    <row r="170" spans="8:18" s="79" customFormat="1" x14ac:dyDescent="0.25">
      <c r="H170" s="91"/>
      <c r="I170" s="91"/>
      <c r="K170" s="91"/>
      <c r="L170" s="91"/>
      <c r="N170" s="106"/>
      <c r="O170" s="106"/>
      <c r="P170" s="106"/>
      <c r="Q170" s="91"/>
      <c r="R170" s="91"/>
    </row>
    <row r="171" spans="8:18" s="79" customFormat="1" x14ac:dyDescent="0.25">
      <c r="H171" s="91"/>
      <c r="I171" s="91"/>
      <c r="K171" s="91"/>
      <c r="L171" s="91"/>
      <c r="N171" s="106"/>
      <c r="O171" s="106"/>
      <c r="P171" s="106"/>
      <c r="Q171" s="91"/>
      <c r="R171" s="91"/>
    </row>
    <row r="172" spans="8:18" s="79" customFormat="1" x14ac:dyDescent="0.25">
      <c r="H172" s="91"/>
      <c r="I172" s="91"/>
      <c r="K172" s="91"/>
      <c r="L172" s="91"/>
      <c r="N172" s="106"/>
      <c r="O172" s="106"/>
      <c r="P172" s="106"/>
      <c r="Q172" s="91"/>
      <c r="R172" s="91"/>
    </row>
    <row r="173" spans="8:18" s="79" customFormat="1" x14ac:dyDescent="0.25">
      <c r="H173" s="91"/>
      <c r="I173" s="91"/>
      <c r="K173" s="91"/>
      <c r="L173" s="91"/>
      <c r="N173" s="106"/>
      <c r="O173" s="106"/>
      <c r="P173" s="106"/>
      <c r="Q173" s="91"/>
      <c r="R173" s="91"/>
    </row>
    <row r="174" spans="8:18" s="79" customFormat="1" x14ac:dyDescent="0.25">
      <c r="H174" s="91"/>
      <c r="I174" s="91"/>
      <c r="K174" s="91"/>
      <c r="L174" s="91"/>
      <c r="N174" s="106"/>
      <c r="O174" s="106"/>
      <c r="P174" s="106"/>
      <c r="Q174" s="91"/>
      <c r="R174" s="91"/>
    </row>
    <row r="175" spans="8:18" s="79" customFormat="1" x14ac:dyDescent="0.25">
      <c r="H175" s="91"/>
      <c r="I175" s="91"/>
      <c r="K175" s="91"/>
      <c r="L175" s="91"/>
      <c r="N175" s="106"/>
      <c r="O175" s="106"/>
      <c r="P175" s="106"/>
      <c r="Q175" s="91"/>
      <c r="R175" s="91"/>
    </row>
    <row r="176" spans="8:18" s="79" customFormat="1" x14ac:dyDescent="0.25">
      <c r="H176" s="91"/>
      <c r="I176" s="91"/>
      <c r="K176" s="91"/>
      <c r="L176" s="91"/>
      <c r="N176" s="106"/>
      <c r="O176" s="106"/>
      <c r="P176" s="106"/>
      <c r="Q176" s="91"/>
      <c r="R176" s="91"/>
    </row>
    <row r="177" spans="8:18" s="79" customFormat="1" x14ac:dyDescent="0.25">
      <c r="H177" s="91"/>
      <c r="I177" s="91"/>
      <c r="K177" s="91"/>
      <c r="L177" s="91"/>
      <c r="N177" s="106"/>
      <c r="O177" s="106"/>
      <c r="P177" s="106"/>
      <c r="Q177" s="91"/>
      <c r="R177" s="91"/>
    </row>
    <row r="178" spans="8:18" s="79" customFormat="1" x14ac:dyDescent="0.25">
      <c r="H178" s="91"/>
      <c r="I178" s="91"/>
      <c r="K178" s="91"/>
      <c r="L178" s="91"/>
      <c r="N178" s="106"/>
      <c r="O178" s="106"/>
      <c r="P178" s="106"/>
      <c r="Q178" s="91"/>
      <c r="R178" s="91"/>
    </row>
    <row r="179" spans="8:18" s="79" customFormat="1" x14ac:dyDescent="0.25">
      <c r="H179" s="91"/>
      <c r="I179" s="91"/>
      <c r="K179" s="91"/>
      <c r="L179" s="91"/>
      <c r="N179" s="106"/>
      <c r="O179" s="106"/>
      <c r="P179" s="106"/>
      <c r="Q179" s="91"/>
      <c r="R179" s="91"/>
    </row>
    <row r="180" spans="8:18" s="79" customFormat="1" x14ac:dyDescent="0.25">
      <c r="H180" s="91"/>
      <c r="I180" s="91"/>
      <c r="K180" s="91"/>
      <c r="L180" s="91"/>
      <c r="N180" s="106"/>
      <c r="O180" s="106"/>
      <c r="P180" s="106"/>
      <c r="Q180" s="91"/>
      <c r="R180" s="91"/>
    </row>
    <row r="181" spans="8:18" s="79" customFormat="1" x14ac:dyDescent="0.25">
      <c r="H181" s="91"/>
      <c r="I181" s="91"/>
      <c r="K181" s="91"/>
      <c r="L181" s="91"/>
      <c r="N181" s="106"/>
      <c r="O181" s="106"/>
      <c r="P181" s="106"/>
      <c r="Q181" s="91"/>
      <c r="R181" s="91"/>
    </row>
    <row r="182" spans="8:18" s="79" customFormat="1" x14ac:dyDescent="0.25">
      <c r="H182" s="91"/>
      <c r="I182" s="91"/>
      <c r="K182" s="91"/>
      <c r="L182" s="91"/>
      <c r="N182" s="106"/>
      <c r="O182" s="106"/>
      <c r="P182" s="106"/>
      <c r="Q182" s="91"/>
      <c r="R182" s="91"/>
    </row>
    <row r="183" spans="8:18" s="79" customFormat="1" x14ac:dyDescent="0.25">
      <c r="H183" s="91"/>
      <c r="I183" s="91"/>
      <c r="K183" s="91"/>
      <c r="L183" s="91"/>
      <c r="N183" s="106"/>
      <c r="O183" s="106"/>
      <c r="P183" s="106"/>
      <c r="Q183" s="91"/>
      <c r="R183" s="91"/>
    </row>
    <row r="184" spans="8:18" s="79" customFormat="1" x14ac:dyDescent="0.25">
      <c r="H184" s="91"/>
      <c r="I184" s="91"/>
      <c r="K184" s="91"/>
      <c r="L184" s="91"/>
      <c r="N184" s="106"/>
      <c r="O184" s="106"/>
      <c r="P184" s="106"/>
      <c r="Q184" s="91"/>
      <c r="R184" s="91"/>
    </row>
    <row r="185" spans="8:18" s="79" customFormat="1" x14ac:dyDescent="0.25">
      <c r="H185" s="91"/>
      <c r="I185" s="91"/>
      <c r="K185" s="91"/>
      <c r="L185" s="91"/>
      <c r="N185" s="106"/>
      <c r="O185" s="106"/>
      <c r="P185" s="106"/>
      <c r="Q185" s="91"/>
      <c r="R185" s="91"/>
    </row>
    <row r="186" spans="8:18" s="79" customFormat="1" x14ac:dyDescent="0.25">
      <c r="H186" s="91"/>
      <c r="I186" s="91"/>
      <c r="K186" s="91"/>
      <c r="L186" s="91"/>
      <c r="N186" s="106"/>
      <c r="O186" s="106"/>
      <c r="P186" s="106"/>
      <c r="Q186" s="91"/>
      <c r="R186" s="91"/>
    </row>
    <row r="187" spans="8:18" s="79" customFormat="1" x14ac:dyDescent="0.25">
      <c r="H187" s="91"/>
      <c r="I187" s="91"/>
      <c r="K187" s="91"/>
      <c r="L187" s="91"/>
      <c r="N187" s="106"/>
      <c r="O187" s="106"/>
      <c r="P187" s="106"/>
      <c r="Q187" s="91"/>
      <c r="R187" s="91"/>
    </row>
    <row r="188" spans="8:18" s="79" customFormat="1" x14ac:dyDescent="0.25">
      <c r="H188" s="91"/>
      <c r="I188" s="91"/>
      <c r="K188" s="91"/>
      <c r="L188" s="91"/>
      <c r="N188" s="106"/>
      <c r="O188" s="106"/>
      <c r="P188" s="106"/>
      <c r="Q188" s="91"/>
      <c r="R188" s="91"/>
    </row>
    <row r="189" spans="8:18" s="79" customFormat="1" x14ac:dyDescent="0.25">
      <c r="H189" s="91"/>
      <c r="I189" s="91"/>
      <c r="K189" s="91"/>
      <c r="L189" s="91"/>
      <c r="N189" s="106"/>
      <c r="O189" s="106"/>
      <c r="P189" s="106"/>
      <c r="Q189" s="91"/>
      <c r="R189" s="91"/>
    </row>
    <row r="190" spans="8:18" s="79" customFormat="1" x14ac:dyDescent="0.25">
      <c r="H190" s="91"/>
      <c r="I190" s="91"/>
      <c r="K190" s="91"/>
      <c r="L190" s="91"/>
      <c r="N190" s="106"/>
      <c r="O190" s="106"/>
      <c r="P190" s="106"/>
      <c r="Q190" s="91"/>
      <c r="R190" s="91"/>
    </row>
    <row r="191" spans="8:18" s="79" customFormat="1" x14ac:dyDescent="0.25">
      <c r="H191" s="91"/>
      <c r="I191" s="91"/>
      <c r="K191" s="91"/>
      <c r="L191" s="91"/>
      <c r="N191" s="106"/>
      <c r="O191" s="106"/>
      <c r="P191" s="106"/>
      <c r="Q191" s="91"/>
      <c r="R191" s="91"/>
    </row>
    <row r="192" spans="8:18" s="79" customFormat="1" x14ac:dyDescent="0.25">
      <c r="H192" s="91"/>
      <c r="I192" s="91"/>
      <c r="K192" s="91"/>
      <c r="L192" s="91"/>
      <c r="N192" s="106"/>
      <c r="O192" s="106"/>
      <c r="P192" s="106"/>
      <c r="Q192" s="91"/>
      <c r="R192" s="91"/>
    </row>
    <row r="193" spans="8:18" s="79" customFormat="1" x14ac:dyDescent="0.25">
      <c r="H193" s="91"/>
      <c r="I193" s="91"/>
      <c r="K193" s="91"/>
      <c r="L193" s="91"/>
      <c r="N193" s="106"/>
      <c r="O193" s="106"/>
      <c r="P193" s="106"/>
      <c r="Q193" s="91"/>
      <c r="R193" s="91"/>
    </row>
    <row r="194" spans="8:18" s="79" customFormat="1" x14ac:dyDescent="0.25">
      <c r="H194" s="91"/>
      <c r="I194" s="91"/>
      <c r="K194" s="91"/>
      <c r="L194" s="91"/>
      <c r="N194" s="106"/>
      <c r="O194" s="106"/>
      <c r="P194" s="106"/>
      <c r="Q194" s="91"/>
      <c r="R194" s="91"/>
    </row>
    <row r="195" spans="8:18" s="79" customFormat="1" x14ac:dyDescent="0.25">
      <c r="H195" s="91"/>
      <c r="I195" s="91"/>
      <c r="K195" s="91"/>
      <c r="L195" s="91"/>
      <c r="N195" s="106"/>
      <c r="O195" s="106"/>
      <c r="P195" s="106"/>
      <c r="Q195" s="91"/>
      <c r="R195" s="91"/>
    </row>
    <row r="196" spans="8:18" s="79" customFormat="1" x14ac:dyDescent="0.25">
      <c r="H196" s="91"/>
      <c r="I196" s="91"/>
      <c r="K196" s="91"/>
      <c r="L196" s="91"/>
      <c r="N196" s="106"/>
      <c r="O196" s="106"/>
      <c r="P196" s="106"/>
      <c r="Q196" s="91"/>
      <c r="R196" s="91"/>
    </row>
    <row r="197" spans="8:18" s="79" customFormat="1" x14ac:dyDescent="0.25">
      <c r="H197" s="91"/>
      <c r="I197" s="91"/>
      <c r="K197" s="91"/>
      <c r="L197" s="91"/>
      <c r="N197" s="106"/>
      <c r="O197" s="106"/>
      <c r="P197" s="106"/>
      <c r="Q197" s="91"/>
      <c r="R197" s="91"/>
    </row>
    <row r="198" spans="8:18" s="79" customFormat="1" x14ac:dyDescent="0.25">
      <c r="H198" s="91"/>
      <c r="I198" s="91"/>
      <c r="K198" s="91"/>
      <c r="L198" s="91"/>
      <c r="N198" s="106"/>
      <c r="O198" s="106"/>
      <c r="P198" s="106"/>
      <c r="Q198" s="91"/>
      <c r="R198" s="91"/>
    </row>
    <row r="199" spans="8:18" s="79" customFormat="1" x14ac:dyDescent="0.25">
      <c r="H199" s="91"/>
      <c r="I199" s="91"/>
      <c r="K199" s="91"/>
      <c r="L199" s="91"/>
      <c r="N199" s="106"/>
      <c r="O199" s="106"/>
      <c r="P199" s="106"/>
      <c r="Q199" s="91"/>
      <c r="R199" s="91"/>
    </row>
    <row r="200" spans="8:18" s="79" customFormat="1" x14ac:dyDescent="0.25">
      <c r="H200" s="91"/>
      <c r="I200" s="91"/>
      <c r="K200" s="91"/>
      <c r="L200" s="91"/>
      <c r="N200" s="106"/>
      <c r="O200" s="106"/>
      <c r="P200" s="106"/>
      <c r="Q200" s="91"/>
      <c r="R200" s="91"/>
    </row>
    <row r="201" spans="8:18" s="79" customFormat="1" x14ac:dyDescent="0.25">
      <c r="H201" s="91"/>
      <c r="I201" s="91"/>
      <c r="K201" s="91"/>
      <c r="L201" s="91"/>
      <c r="N201" s="106"/>
      <c r="O201" s="106"/>
      <c r="P201" s="106"/>
      <c r="Q201" s="91"/>
      <c r="R201" s="91"/>
    </row>
    <row r="202" spans="8:18" s="79" customFormat="1" x14ac:dyDescent="0.25">
      <c r="H202" s="91"/>
      <c r="I202" s="91"/>
      <c r="K202" s="91"/>
      <c r="L202" s="91"/>
      <c r="N202" s="106"/>
      <c r="O202" s="106"/>
      <c r="P202" s="106"/>
      <c r="Q202" s="91"/>
      <c r="R202" s="91"/>
    </row>
    <row r="203" spans="8:18" s="79" customFormat="1" x14ac:dyDescent="0.25">
      <c r="H203" s="91"/>
      <c r="I203" s="91"/>
      <c r="K203" s="91"/>
      <c r="L203" s="91"/>
      <c r="N203" s="106"/>
      <c r="O203" s="106"/>
      <c r="P203" s="106"/>
      <c r="Q203" s="91"/>
      <c r="R203" s="91"/>
    </row>
    <row r="204" spans="8:18" s="79" customFormat="1" x14ac:dyDescent="0.25">
      <c r="H204" s="91"/>
      <c r="I204" s="91"/>
      <c r="K204" s="91"/>
      <c r="L204" s="91"/>
      <c r="N204" s="106"/>
      <c r="O204" s="106"/>
      <c r="P204" s="106"/>
      <c r="Q204" s="91"/>
      <c r="R204" s="91"/>
    </row>
    <row r="205" spans="8:18" s="79" customFormat="1" x14ac:dyDescent="0.25">
      <c r="H205" s="91"/>
      <c r="I205" s="91"/>
      <c r="K205" s="91"/>
      <c r="L205" s="91"/>
      <c r="N205" s="106"/>
      <c r="O205" s="106"/>
      <c r="P205" s="106"/>
      <c r="Q205" s="91"/>
      <c r="R205" s="91"/>
    </row>
    <row r="206" spans="8:18" s="79" customFormat="1" x14ac:dyDescent="0.25">
      <c r="H206" s="91"/>
      <c r="I206" s="91"/>
      <c r="K206" s="91"/>
      <c r="L206" s="91"/>
      <c r="N206" s="106"/>
      <c r="O206" s="106"/>
      <c r="P206" s="106"/>
      <c r="Q206" s="91"/>
      <c r="R206" s="91"/>
    </row>
    <row r="207" spans="8:18" s="79" customFormat="1" x14ac:dyDescent="0.25">
      <c r="H207" s="91"/>
      <c r="I207" s="91"/>
      <c r="K207" s="91"/>
      <c r="L207" s="91"/>
      <c r="N207" s="106"/>
      <c r="O207" s="106"/>
      <c r="P207" s="106"/>
      <c r="Q207" s="91"/>
      <c r="R207" s="91"/>
    </row>
    <row r="208" spans="8:18" s="79" customFormat="1" x14ac:dyDescent="0.25">
      <c r="H208" s="91"/>
      <c r="I208" s="91"/>
      <c r="K208" s="91"/>
      <c r="L208" s="91"/>
      <c r="N208" s="106"/>
      <c r="O208" s="106"/>
      <c r="P208" s="106"/>
      <c r="Q208" s="91"/>
      <c r="R208" s="91"/>
    </row>
    <row r="209" spans="8:18" s="79" customFormat="1" x14ac:dyDescent="0.25">
      <c r="H209" s="91"/>
      <c r="I209" s="91"/>
      <c r="K209" s="91"/>
      <c r="L209" s="91"/>
      <c r="N209" s="106"/>
      <c r="O209" s="106"/>
      <c r="P209" s="106"/>
      <c r="Q209" s="91"/>
      <c r="R209" s="91"/>
    </row>
    <row r="210" spans="8:18" s="79" customFormat="1" x14ac:dyDescent="0.25">
      <c r="H210" s="91"/>
      <c r="I210" s="91"/>
      <c r="K210" s="91"/>
      <c r="L210" s="91"/>
      <c r="N210" s="106"/>
      <c r="O210" s="106"/>
      <c r="P210" s="106"/>
      <c r="Q210" s="91"/>
      <c r="R210" s="91"/>
    </row>
    <row r="211" spans="8:18" s="79" customFormat="1" x14ac:dyDescent="0.25">
      <c r="H211" s="91"/>
      <c r="I211" s="91"/>
      <c r="K211" s="91"/>
      <c r="L211" s="91"/>
      <c r="N211" s="106"/>
      <c r="O211" s="106"/>
      <c r="P211" s="106"/>
      <c r="Q211" s="91"/>
      <c r="R211" s="91"/>
    </row>
    <row r="212" spans="8:18" s="79" customFormat="1" x14ac:dyDescent="0.25">
      <c r="H212" s="91"/>
      <c r="I212" s="91"/>
      <c r="K212" s="91"/>
      <c r="L212" s="91"/>
      <c r="N212" s="106"/>
      <c r="O212" s="106"/>
      <c r="P212" s="106"/>
      <c r="Q212" s="91"/>
      <c r="R212" s="91"/>
    </row>
    <row r="213" spans="8:18" s="79" customFormat="1" x14ac:dyDescent="0.25">
      <c r="H213" s="91"/>
      <c r="I213" s="91"/>
      <c r="K213" s="91"/>
      <c r="L213" s="91"/>
      <c r="N213" s="106"/>
      <c r="O213" s="106"/>
      <c r="P213" s="106"/>
      <c r="Q213" s="91"/>
      <c r="R213" s="91"/>
    </row>
    <row r="214" spans="8:18" s="79" customFormat="1" x14ac:dyDescent="0.25">
      <c r="H214" s="91"/>
      <c r="I214" s="91"/>
      <c r="K214" s="91"/>
      <c r="L214" s="91"/>
      <c r="N214" s="106"/>
      <c r="O214" s="106"/>
      <c r="P214" s="106"/>
      <c r="Q214" s="91"/>
      <c r="R214" s="91"/>
    </row>
    <row r="215" spans="8:18" s="79" customFormat="1" x14ac:dyDescent="0.25">
      <c r="H215" s="91"/>
      <c r="I215" s="91"/>
      <c r="K215" s="91"/>
      <c r="L215" s="91"/>
      <c r="N215" s="106"/>
      <c r="O215" s="106"/>
      <c r="P215" s="106"/>
      <c r="Q215" s="91"/>
      <c r="R215" s="91"/>
    </row>
    <row r="216" spans="8:18" s="79" customFormat="1" x14ac:dyDescent="0.25">
      <c r="H216" s="91"/>
      <c r="I216" s="91"/>
      <c r="K216" s="91"/>
      <c r="L216" s="91"/>
      <c r="N216" s="106"/>
      <c r="O216" s="106"/>
      <c r="P216" s="106"/>
      <c r="Q216" s="91"/>
      <c r="R216" s="91"/>
    </row>
    <row r="217" spans="8:18" s="79" customFormat="1" x14ac:dyDescent="0.25">
      <c r="H217" s="91"/>
      <c r="I217" s="91"/>
      <c r="K217" s="91"/>
      <c r="L217" s="91"/>
      <c r="N217" s="106"/>
      <c r="O217" s="106"/>
      <c r="P217" s="106"/>
      <c r="Q217" s="91"/>
      <c r="R217" s="91"/>
    </row>
    <row r="218" spans="8:18" s="79" customFormat="1" x14ac:dyDescent="0.25">
      <c r="H218" s="91"/>
      <c r="I218" s="91"/>
      <c r="K218" s="91"/>
      <c r="L218" s="91"/>
      <c r="N218" s="106"/>
      <c r="O218" s="106"/>
      <c r="P218" s="106"/>
      <c r="Q218" s="91"/>
      <c r="R218" s="91"/>
    </row>
    <row r="219" spans="8:18" s="79" customFormat="1" x14ac:dyDescent="0.25">
      <c r="H219" s="91"/>
      <c r="I219" s="91"/>
      <c r="K219" s="91"/>
      <c r="L219" s="91"/>
      <c r="N219" s="106"/>
      <c r="O219" s="106"/>
      <c r="P219" s="106"/>
      <c r="Q219" s="91"/>
      <c r="R219" s="91"/>
    </row>
    <row r="220" spans="8:18" s="79" customFormat="1" x14ac:dyDescent="0.25">
      <c r="H220" s="91"/>
      <c r="I220" s="91"/>
      <c r="K220" s="91"/>
      <c r="L220" s="91"/>
      <c r="N220" s="106"/>
      <c r="O220" s="106"/>
      <c r="P220" s="106"/>
      <c r="Q220" s="91"/>
      <c r="R220" s="91"/>
    </row>
    <row r="221" spans="8:18" s="79" customFormat="1" x14ac:dyDescent="0.25">
      <c r="H221" s="91"/>
      <c r="I221" s="91"/>
      <c r="K221" s="91"/>
      <c r="L221" s="91"/>
      <c r="N221" s="106"/>
      <c r="O221" s="106"/>
      <c r="P221" s="106"/>
      <c r="Q221" s="91"/>
      <c r="R221" s="91"/>
    </row>
    <row r="222" spans="8:18" s="79" customFormat="1" x14ac:dyDescent="0.25">
      <c r="H222" s="91"/>
      <c r="I222" s="91"/>
      <c r="K222" s="91"/>
      <c r="L222" s="91"/>
      <c r="N222" s="106"/>
      <c r="O222" s="106"/>
      <c r="P222" s="106"/>
      <c r="Q222" s="91"/>
      <c r="R222" s="91"/>
    </row>
    <row r="223" spans="8:18" s="79" customFormat="1" x14ac:dyDescent="0.25">
      <c r="H223" s="91"/>
      <c r="I223" s="91"/>
      <c r="K223" s="91"/>
      <c r="L223" s="91"/>
      <c r="N223" s="106"/>
      <c r="O223" s="106"/>
      <c r="P223" s="106"/>
      <c r="Q223" s="91"/>
      <c r="R223" s="91"/>
    </row>
    <row r="224" spans="8:18" s="79" customFormat="1" x14ac:dyDescent="0.25">
      <c r="H224" s="91"/>
      <c r="I224" s="91"/>
      <c r="K224" s="91"/>
      <c r="L224" s="91"/>
      <c r="N224" s="106"/>
      <c r="O224" s="106"/>
      <c r="P224" s="106"/>
      <c r="Q224" s="91"/>
      <c r="R224" s="91"/>
    </row>
    <row r="225" spans="8:18" s="79" customFormat="1" x14ac:dyDescent="0.25">
      <c r="H225" s="91"/>
      <c r="I225" s="91"/>
      <c r="K225" s="91"/>
      <c r="L225" s="91"/>
      <c r="N225" s="106"/>
      <c r="O225" s="106"/>
      <c r="P225" s="106"/>
      <c r="Q225" s="91"/>
      <c r="R225" s="91"/>
    </row>
    <row r="226" spans="8:18" s="79" customFormat="1" x14ac:dyDescent="0.25">
      <c r="H226" s="91"/>
      <c r="I226" s="91"/>
      <c r="K226" s="91"/>
      <c r="L226" s="91"/>
      <c r="N226" s="106"/>
      <c r="O226" s="106"/>
      <c r="P226" s="106"/>
      <c r="Q226" s="91"/>
      <c r="R226" s="91"/>
    </row>
    <row r="227" spans="8:18" s="79" customFormat="1" x14ac:dyDescent="0.25">
      <c r="H227" s="91"/>
      <c r="I227" s="91"/>
      <c r="K227" s="91"/>
      <c r="L227" s="91"/>
      <c r="N227" s="106"/>
      <c r="O227" s="106"/>
      <c r="P227" s="106"/>
      <c r="Q227" s="91"/>
      <c r="R227" s="91"/>
    </row>
    <row r="228" spans="8:18" s="79" customFormat="1" x14ac:dyDescent="0.25">
      <c r="H228" s="91"/>
      <c r="I228" s="91"/>
      <c r="K228" s="91"/>
      <c r="L228" s="91"/>
      <c r="N228" s="106"/>
      <c r="O228" s="106"/>
      <c r="P228" s="106"/>
      <c r="Q228" s="91"/>
      <c r="R228" s="91"/>
    </row>
    <row r="229" spans="8:18" s="79" customFormat="1" x14ac:dyDescent="0.25">
      <c r="H229" s="91"/>
      <c r="I229" s="91"/>
      <c r="K229" s="91"/>
      <c r="L229" s="91"/>
      <c r="N229" s="106"/>
      <c r="O229" s="106"/>
      <c r="P229" s="106"/>
      <c r="Q229" s="91"/>
      <c r="R229" s="91"/>
    </row>
    <row r="230" spans="8:18" s="79" customFormat="1" x14ac:dyDescent="0.25">
      <c r="H230" s="91"/>
      <c r="I230" s="91"/>
      <c r="K230" s="91"/>
      <c r="L230" s="91"/>
      <c r="N230" s="106"/>
      <c r="O230" s="106"/>
      <c r="P230" s="106"/>
      <c r="Q230" s="91"/>
      <c r="R230" s="91"/>
    </row>
    <row r="231" spans="8:18" s="79" customFormat="1" x14ac:dyDescent="0.25">
      <c r="H231" s="91"/>
      <c r="I231" s="91"/>
      <c r="K231" s="91"/>
      <c r="L231" s="91"/>
      <c r="N231" s="106"/>
      <c r="O231" s="106"/>
      <c r="P231" s="106"/>
      <c r="Q231" s="91"/>
      <c r="R231" s="91"/>
    </row>
    <row r="232" spans="8:18" s="79" customFormat="1" x14ac:dyDescent="0.25">
      <c r="H232" s="91"/>
      <c r="I232" s="91"/>
      <c r="K232" s="91"/>
      <c r="L232" s="91"/>
      <c r="N232" s="106"/>
      <c r="O232" s="106"/>
      <c r="P232" s="106"/>
      <c r="Q232" s="91"/>
      <c r="R232" s="91"/>
    </row>
    <row r="233" spans="8:18" s="79" customFormat="1" x14ac:dyDescent="0.25">
      <c r="H233" s="91"/>
      <c r="I233" s="91"/>
      <c r="K233" s="91"/>
      <c r="L233" s="91"/>
      <c r="N233" s="106"/>
      <c r="O233" s="106"/>
      <c r="P233" s="106"/>
      <c r="Q233" s="91"/>
      <c r="R233" s="91"/>
    </row>
    <row r="234" spans="8:18" s="79" customFormat="1" x14ac:dyDescent="0.25">
      <c r="H234" s="91"/>
      <c r="I234" s="91"/>
      <c r="K234" s="91"/>
      <c r="L234" s="91"/>
      <c r="N234" s="106"/>
      <c r="O234" s="106"/>
      <c r="P234" s="106"/>
      <c r="Q234" s="91"/>
      <c r="R234" s="91"/>
    </row>
    <row r="235" spans="8:18" s="79" customFormat="1" x14ac:dyDescent="0.25">
      <c r="H235" s="91"/>
      <c r="I235" s="91"/>
      <c r="K235" s="91"/>
      <c r="L235" s="91"/>
      <c r="N235" s="106"/>
      <c r="O235" s="106"/>
      <c r="P235" s="106"/>
      <c r="Q235" s="91"/>
      <c r="R235" s="91"/>
    </row>
    <row r="236" spans="8:18" s="79" customFormat="1" x14ac:dyDescent="0.25">
      <c r="H236" s="91"/>
      <c r="I236" s="91"/>
      <c r="K236" s="91"/>
      <c r="L236" s="91"/>
      <c r="N236" s="106"/>
      <c r="O236" s="106"/>
      <c r="P236" s="106"/>
      <c r="Q236" s="91"/>
      <c r="R236" s="91"/>
    </row>
    <row r="237" spans="8:18" s="79" customFormat="1" x14ac:dyDescent="0.25">
      <c r="H237" s="91"/>
      <c r="I237" s="91"/>
      <c r="K237" s="91"/>
      <c r="L237" s="91"/>
      <c r="N237" s="106"/>
      <c r="O237" s="106"/>
      <c r="P237" s="106"/>
      <c r="Q237" s="91"/>
      <c r="R237" s="91"/>
    </row>
    <row r="238" spans="8:18" s="79" customFormat="1" x14ac:dyDescent="0.25">
      <c r="H238" s="91"/>
      <c r="I238" s="91"/>
      <c r="K238" s="91"/>
      <c r="L238" s="91"/>
      <c r="N238" s="106"/>
      <c r="O238" s="106"/>
      <c r="P238" s="106"/>
      <c r="Q238" s="91"/>
      <c r="R238" s="91"/>
    </row>
    <row r="239" spans="8:18" s="79" customFormat="1" x14ac:dyDescent="0.25">
      <c r="H239" s="91"/>
      <c r="I239" s="91"/>
      <c r="K239" s="91"/>
      <c r="L239" s="91"/>
      <c r="N239" s="106"/>
      <c r="O239" s="106"/>
      <c r="P239" s="106"/>
      <c r="Q239" s="91"/>
      <c r="R239" s="91"/>
    </row>
    <row r="240" spans="8:18" s="79" customFormat="1" x14ac:dyDescent="0.25">
      <c r="H240" s="91"/>
      <c r="I240" s="91"/>
      <c r="K240" s="91"/>
      <c r="L240" s="91"/>
      <c r="N240" s="106"/>
      <c r="O240" s="106"/>
      <c r="P240" s="106"/>
      <c r="Q240" s="91"/>
      <c r="R240" s="91"/>
    </row>
    <row r="241" spans="8:18" s="79" customFormat="1" x14ac:dyDescent="0.25">
      <c r="H241" s="91"/>
      <c r="I241" s="91"/>
      <c r="K241" s="91"/>
      <c r="L241" s="91"/>
      <c r="N241" s="106"/>
      <c r="O241" s="106"/>
      <c r="P241" s="106"/>
      <c r="Q241" s="91"/>
      <c r="R241" s="91"/>
    </row>
    <row r="242" spans="8:18" s="79" customFormat="1" x14ac:dyDescent="0.25">
      <c r="H242" s="91"/>
      <c r="I242" s="91"/>
      <c r="K242" s="91"/>
      <c r="L242" s="91"/>
      <c r="N242" s="106"/>
      <c r="O242" s="106"/>
      <c r="P242" s="106"/>
      <c r="Q242" s="91"/>
      <c r="R242" s="91"/>
    </row>
    <row r="243" spans="8:18" s="79" customFormat="1" x14ac:dyDescent="0.25">
      <c r="H243" s="91"/>
      <c r="I243" s="91"/>
      <c r="K243" s="91"/>
      <c r="L243" s="91"/>
      <c r="N243" s="106"/>
      <c r="O243" s="106"/>
      <c r="P243" s="106"/>
      <c r="Q243" s="91"/>
      <c r="R243" s="91"/>
    </row>
    <row r="244" spans="8:18" s="79" customFormat="1" x14ac:dyDescent="0.25">
      <c r="H244" s="91"/>
      <c r="I244" s="91"/>
      <c r="K244" s="91"/>
      <c r="L244" s="91"/>
      <c r="N244" s="106"/>
      <c r="O244" s="106"/>
      <c r="P244" s="106"/>
      <c r="Q244" s="91"/>
      <c r="R244" s="91"/>
    </row>
    <row r="245" spans="8:18" s="79" customFormat="1" x14ac:dyDescent="0.25">
      <c r="H245" s="91"/>
      <c r="I245" s="91"/>
      <c r="K245" s="91"/>
      <c r="L245" s="91"/>
      <c r="N245" s="106"/>
      <c r="O245" s="106"/>
      <c r="P245" s="106"/>
      <c r="Q245" s="91"/>
      <c r="R245" s="91"/>
    </row>
    <row r="246" spans="8:18" s="79" customFormat="1" x14ac:dyDescent="0.25">
      <c r="H246" s="91"/>
      <c r="I246" s="91"/>
      <c r="K246" s="91"/>
      <c r="L246" s="91"/>
      <c r="N246" s="106"/>
      <c r="O246" s="106"/>
      <c r="P246" s="106"/>
      <c r="Q246" s="91"/>
      <c r="R246" s="91"/>
    </row>
    <row r="247" spans="8:18" s="79" customFormat="1" x14ac:dyDescent="0.25">
      <c r="H247" s="91"/>
      <c r="I247" s="91"/>
      <c r="K247" s="91"/>
      <c r="L247" s="91"/>
      <c r="N247" s="106"/>
      <c r="O247" s="106"/>
      <c r="P247" s="106"/>
      <c r="Q247" s="91"/>
      <c r="R247" s="91"/>
    </row>
    <row r="248" spans="8:18" s="79" customFormat="1" x14ac:dyDescent="0.25">
      <c r="H248" s="91"/>
      <c r="I248" s="91"/>
      <c r="K248" s="91"/>
      <c r="L248" s="91"/>
      <c r="N248" s="106"/>
      <c r="O248" s="106"/>
      <c r="P248" s="106"/>
      <c r="Q248" s="91"/>
      <c r="R248" s="91"/>
    </row>
    <row r="249" spans="8:18" s="79" customFormat="1" x14ac:dyDescent="0.25">
      <c r="H249" s="91"/>
      <c r="I249" s="91"/>
      <c r="K249" s="91"/>
      <c r="L249" s="91"/>
      <c r="N249" s="106"/>
      <c r="O249" s="106"/>
      <c r="P249" s="106"/>
      <c r="Q249" s="91"/>
      <c r="R249" s="91"/>
    </row>
    <row r="250" spans="8:18" s="79" customFormat="1" x14ac:dyDescent="0.25">
      <c r="H250" s="91"/>
      <c r="I250" s="91"/>
      <c r="K250" s="91"/>
      <c r="L250" s="91"/>
      <c r="N250" s="106"/>
      <c r="O250" s="106"/>
      <c r="P250" s="106"/>
      <c r="Q250" s="91"/>
      <c r="R250" s="91"/>
    </row>
    <row r="251" spans="8:18" s="79" customFormat="1" x14ac:dyDescent="0.25">
      <c r="H251" s="91"/>
      <c r="I251" s="91"/>
      <c r="K251" s="91"/>
      <c r="L251" s="91"/>
      <c r="N251" s="106"/>
      <c r="O251" s="106"/>
      <c r="P251" s="106"/>
      <c r="Q251" s="91"/>
      <c r="R251" s="91"/>
    </row>
    <row r="252" spans="8:18" s="79" customFormat="1" x14ac:dyDescent="0.25">
      <c r="H252" s="91"/>
      <c r="I252" s="91"/>
      <c r="K252" s="91"/>
      <c r="L252" s="91"/>
      <c r="N252" s="106"/>
      <c r="O252" s="106"/>
      <c r="P252" s="106"/>
      <c r="Q252" s="91"/>
      <c r="R252" s="91"/>
    </row>
    <row r="253" spans="8:18" s="79" customFormat="1" x14ac:dyDescent="0.25">
      <c r="H253" s="91"/>
      <c r="I253" s="91"/>
      <c r="K253" s="91"/>
      <c r="L253" s="91"/>
      <c r="N253" s="106"/>
      <c r="O253" s="106"/>
      <c r="P253" s="106"/>
      <c r="Q253" s="91"/>
      <c r="R253" s="91"/>
    </row>
    <row r="254" spans="8:18" s="79" customFormat="1" x14ac:dyDescent="0.25">
      <c r="H254" s="91"/>
      <c r="I254" s="91"/>
      <c r="K254" s="91"/>
      <c r="L254" s="91"/>
      <c r="N254" s="106"/>
      <c r="O254" s="106"/>
      <c r="P254" s="106"/>
      <c r="Q254" s="91"/>
      <c r="R254" s="91"/>
    </row>
    <row r="255" spans="8:18" s="79" customFormat="1" x14ac:dyDescent="0.25">
      <c r="H255" s="91"/>
      <c r="I255" s="91"/>
      <c r="K255" s="91"/>
      <c r="L255" s="91"/>
      <c r="N255" s="106"/>
      <c r="O255" s="106"/>
      <c r="P255" s="106"/>
      <c r="Q255" s="91"/>
      <c r="R255" s="91"/>
    </row>
    <row r="256" spans="8:18" s="79" customFormat="1" x14ac:dyDescent="0.25">
      <c r="H256" s="91"/>
      <c r="I256" s="91"/>
      <c r="K256" s="91"/>
      <c r="L256" s="91"/>
      <c r="N256" s="106"/>
      <c r="O256" s="106"/>
      <c r="P256" s="106"/>
      <c r="Q256" s="91"/>
      <c r="R256" s="91"/>
    </row>
    <row r="257" spans="8:18" s="79" customFormat="1" x14ac:dyDescent="0.25">
      <c r="H257" s="91"/>
      <c r="I257" s="91"/>
      <c r="K257" s="91"/>
      <c r="L257" s="91"/>
      <c r="N257" s="106"/>
      <c r="O257" s="106"/>
      <c r="P257" s="106"/>
      <c r="Q257" s="91"/>
      <c r="R257" s="91"/>
    </row>
    <row r="258" spans="8:18" s="79" customFormat="1" x14ac:dyDescent="0.25">
      <c r="H258" s="91"/>
      <c r="I258" s="91"/>
      <c r="K258" s="91"/>
      <c r="L258" s="91"/>
      <c r="N258" s="106"/>
      <c r="O258" s="106"/>
      <c r="P258" s="106"/>
      <c r="Q258" s="91"/>
      <c r="R258" s="91"/>
    </row>
    <row r="259" spans="8:18" s="79" customFormat="1" x14ac:dyDescent="0.25">
      <c r="H259" s="91"/>
      <c r="I259" s="91"/>
      <c r="K259" s="91"/>
      <c r="L259" s="91"/>
      <c r="N259" s="106"/>
      <c r="O259" s="106"/>
      <c r="P259" s="106"/>
      <c r="Q259" s="91"/>
      <c r="R259" s="91"/>
    </row>
    <row r="260" spans="8:18" s="79" customFormat="1" x14ac:dyDescent="0.25">
      <c r="H260" s="91"/>
      <c r="I260" s="91"/>
      <c r="K260" s="91"/>
      <c r="L260" s="91"/>
      <c r="N260" s="106"/>
      <c r="O260" s="106"/>
      <c r="P260" s="106"/>
      <c r="Q260" s="91"/>
      <c r="R260" s="91"/>
    </row>
    <row r="261" spans="8:18" s="79" customFormat="1" x14ac:dyDescent="0.25">
      <c r="H261" s="91"/>
      <c r="I261" s="91"/>
      <c r="K261" s="91"/>
      <c r="L261" s="91"/>
      <c r="N261" s="106"/>
      <c r="O261" s="106"/>
      <c r="P261" s="106"/>
      <c r="Q261" s="91"/>
      <c r="R261" s="91"/>
    </row>
    <row r="262" spans="8:18" s="79" customFormat="1" x14ac:dyDescent="0.25">
      <c r="H262" s="91"/>
      <c r="I262" s="91"/>
      <c r="K262" s="91"/>
      <c r="L262" s="91"/>
      <c r="N262" s="106"/>
      <c r="O262" s="106"/>
      <c r="P262" s="106"/>
      <c r="Q262" s="91"/>
      <c r="R262" s="91"/>
    </row>
    <row r="263" spans="8:18" s="79" customFormat="1" x14ac:dyDescent="0.25">
      <c r="H263" s="91"/>
      <c r="I263" s="91"/>
      <c r="K263" s="91"/>
      <c r="L263" s="91"/>
      <c r="N263" s="106"/>
      <c r="O263" s="106"/>
      <c r="P263" s="106"/>
      <c r="Q263" s="91"/>
      <c r="R263" s="91"/>
    </row>
    <row r="264" spans="8:18" s="79" customFormat="1" x14ac:dyDescent="0.25">
      <c r="H264" s="91"/>
      <c r="I264" s="91"/>
      <c r="K264" s="91"/>
      <c r="L264" s="91"/>
      <c r="N264" s="106"/>
      <c r="O264" s="106"/>
      <c r="P264" s="106"/>
      <c r="Q264" s="91"/>
      <c r="R264" s="91"/>
    </row>
    <row r="265" spans="8:18" s="79" customFormat="1" x14ac:dyDescent="0.25">
      <c r="H265" s="91"/>
      <c r="I265" s="91"/>
      <c r="K265" s="91"/>
      <c r="L265" s="91"/>
      <c r="N265" s="106"/>
      <c r="O265" s="106"/>
      <c r="P265" s="106"/>
      <c r="Q265" s="91"/>
      <c r="R265" s="91"/>
    </row>
    <row r="266" spans="8:18" s="79" customFormat="1" x14ac:dyDescent="0.25">
      <c r="H266" s="91"/>
      <c r="I266" s="91"/>
      <c r="K266" s="91"/>
      <c r="L266" s="91"/>
      <c r="N266" s="106"/>
      <c r="O266" s="106"/>
      <c r="P266" s="106"/>
      <c r="Q266" s="91"/>
      <c r="R266" s="91"/>
    </row>
    <row r="267" spans="8:18" s="79" customFormat="1" x14ac:dyDescent="0.25">
      <c r="H267" s="91"/>
      <c r="I267" s="91"/>
      <c r="K267" s="91"/>
      <c r="L267" s="91"/>
      <c r="N267" s="106"/>
      <c r="O267" s="106"/>
      <c r="P267" s="106"/>
      <c r="Q267" s="91"/>
      <c r="R267" s="91"/>
    </row>
    <row r="268" spans="8:18" s="79" customFormat="1" x14ac:dyDescent="0.25">
      <c r="H268" s="91"/>
      <c r="I268" s="91"/>
      <c r="K268" s="91"/>
      <c r="L268" s="91"/>
      <c r="N268" s="106"/>
      <c r="O268" s="106"/>
      <c r="P268" s="106"/>
      <c r="Q268" s="91"/>
      <c r="R268" s="91"/>
    </row>
    <row r="269" spans="8:18" s="79" customFormat="1" x14ac:dyDescent="0.25">
      <c r="H269" s="91"/>
      <c r="I269" s="91"/>
      <c r="K269" s="91"/>
      <c r="L269" s="91"/>
      <c r="N269" s="106"/>
      <c r="O269" s="106"/>
      <c r="P269" s="106"/>
      <c r="Q269" s="91"/>
      <c r="R269" s="91"/>
    </row>
    <row r="270" spans="8:18" s="79" customFormat="1" x14ac:dyDescent="0.25">
      <c r="H270" s="91"/>
      <c r="I270" s="91"/>
      <c r="K270" s="91"/>
      <c r="L270" s="91"/>
      <c r="N270" s="106"/>
      <c r="O270" s="106"/>
      <c r="P270" s="106"/>
      <c r="Q270" s="91"/>
      <c r="R270" s="91"/>
    </row>
    <row r="271" spans="8:18" s="79" customFormat="1" x14ac:dyDescent="0.25">
      <c r="H271" s="91"/>
      <c r="I271" s="91"/>
      <c r="K271" s="91"/>
      <c r="L271" s="91"/>
      <c r="N271" s="106"/>
      <c r="O271" s="106"/>
      <c r="P271" s="106"/>
      <c r="Q271" s="91"/>
      <c r="R271" s="91"/>
    </row>
    <row r="272" spans="8:18" s="79" customFormat="1" x14ac:dyDescent="0.25">
      <c r="H272" s="91"/>
      <c r="I272" s="91"/>
      <c r="K272" s="91"/>
      <c r="L272" s="91"/>
      <c r="N272" s="106"/>
      <c r="O272" s="106"/>
      <c r="P272" s="106"/>
      <c r="Q272" s="91"/>
      <c r="R272" s="91"/>
    </row>
    <row r="273" spans="8:18" s="79" customFormat="1" x14ac:dyDescent="0.25">
      <c r="H273" s="91"/>
      <c r="I273" s="91"/>
      <c r="K273" s="91"/>
      <c r="L273" s="91"/>
      <c r="N273" s="106"/>
      <c r="O273" s="106"/>
      <c r="P273" s="106"/>
      <c r="Q273" s="91"/>
      <c r="R273" s="91"/>
    </row>
    <row r="274" spans="8:18" s="79" customFormat="1" x14ac:dyDescent="0.25">
      <c r="H274" s="91"/>
      <c r="I274" s="91"/>
      <c r="K274" s="91"/>
      <c r="L274" s="91"/>
      <c r="N274" s="106"/>
      <c r="O274" s="106"/>
      <c r="P274" s="106"/>
      <c r="Q274" s="91"/>
      <c r="R274" s="91"/>
    </row>
    <row r="275" spans="8:18" s="79" customFormat="1" x14ac:dyDescent="0.25">
      <c r="H275" s="91"/>
      <c r="I275" s="91"/>
      <c r="K275" s="91"/>
      <c r="L275" s="91"/>
      <c r="N275" s="106"/>
      <c r="O275" s="106"/>
      <c r="P275" s="106"/>
      <c r="Q275" s="91"/>
      <c r="R275" s="91"/>
    </row>
    <row r="276" spans="8:18" s="79" customFormat="1" x14ac:dyDescent="0.25">
      <c r="H276" s="91"/>
      <c r="I276" s="91"/>
      <c r="K276" s="91"/>
      <c r="L276" s="91"/>
      <c r="N276" s="106"/>
      <c r="O276" s="106"/>
      <c r="P276" s="106"/>
      <c r="Q276" s="91"/>
      <c r="R276" s="91"/>
    </row>
    <row r="277" spans="8:18" s="79" customFormat="1" x14ac:dyDescent="0.25">
      <c r="H277" s="91"/>
      <c r="I277" s="91"/>
      <c r="K277" s="91"/>
      <c r="L277" s="91"/>
      <c r="N277" s="106"/>
      <c r="O277" s="106"/>
      <c r="P277" s="106"/>
      <c r="Q277" s="91"/>
      <c r="R277" s="91"/>
    </row>
    <row r="278" spans="8:18" s="79" customFormat="1" x14ac:dyDescent="0.25">
      <c r="H278" s="91"/>
      <c r="I278" s="91"/>
      <c r="K278" s="91"/>
      <c r="L278" s="91"/>
      <c r="N278" s="106"/>
      <c r="O278" s="106"/>
      <c r="P278" s="106"/>
      <c r="Q278" s="91"/>
      <c r="R278" s="91"/>
    </row>
    <row r="279" spans="8:18" s="79" customFormat="1" x14ac:dyDescent="0.25">
      <c r="H279" s="91"/>
      <c r="I279" s="91"/>
      <c r="K279" s="91"/>
      <c r="L279" s="91"/>
      <c r="N279" s="106"/>
      <c r="O279" s="106"/>
      <c r="P279" s="106"/>
      <c r="Q279" s="91"/>
      <c r="R279" s="91"/>
    </row>
    <row r="280" spans="8:18" s="79" customFormat="1" x14ac:dyDescent="0.25">
      <c r="H280" s="91"/>
      <c r="I280" s="91"/>
      <c r="K280" s="91"/>
      <c r="L280" s="91"/>
      <c r="N280" s="106"/>
      <c r="O280" s="106"/>
      <c r="P280" s="106"/>
      <c r="Q280" s="91"/>
      <c r="R280" s="91"/>
    </row>
    <row r="281" spans="8:18" s="79" customFormat="1" x14ac:dyDescent="0.25">
      <c r="H281" s="91"/>
      <c r="I281" s="91"/>
      <c r="K281" s="91"/>
      <c r="L281" s="91"/>
      <c r="N281" s="106"/>
      <c r="O281" s="106"/>
      <c r="P281" s="106"/>
      <c r="Q281" s="91"/>
      <c r="R281" s="91"/>
    </row>
    <row r="282" spans="8:18" s="79" customFormat="1" x14ac:dyDescent="0.25">
      <c r="H282" s="91"/>
      <c r="I282" s="91"/>
      <c r="K282" s="91"/>
      <c r="L282" s="91"/>
      <c r="N282" s="106"/>
      <c r="O282" s="106"/>
      <c r="P282" s="106"/>
      <c r="Q282" s="91"/>
      <c r="R282" s="91"/>
    </row>
    <row r="283" spans="8:18" s="79" customFormat="1" x14ac:dyDescent="0.25">
      <c r="H283" s="91"/>
      <c r="I283" s="91"/>
      <c r="K283" s="91"/>
      <c r="L283" s="91"/>
      <c r="N283" s="106"/>
      <c r="O283" s="106"/>
      <c r="P283" s="106"/>
      <c r="Q283" s="91"/>
      <c r="R283" s="91"/>
    </row>
    <row r="284" spans="8:18" s="79" customFormat="1" x14ac:dyDescent="0.25">
      <c r="H284" s="91"/>
      <c r="I284" s="91"/>
      <c r="K284" s="91"/>
      <c r="L284" s="91"/>
      <c r="N284" s="106"/>
      <c r="O284" s="106"/>
      <c r="P284" s="106"/>
      <c r="Q284" s="91"/>
      <c r="R284" s="91"/>
    </row>
    <row r="285" spans="8:18" s="79" customFormat="1" x14ac:dyDescent="0.25">
      <c r="H285" s="91"/>
      <c r="I285" s="91"/>
      <c r="K285" s="91"/>
      <c r="L285" s="91"/>
      <c r="N285" s="106"/>
      <c r="O285" s="106"/>
      <c r="P285" s="106"/>
      <c r="Q285" s="91"/>
      <c r="R285" s="91"/>
    </row>
    <row r="286" spans="8:18" s="79" customFormat="1" x14ac:dyDescent="0.25">
      <c r="H286" s="91"/>
      <c r="I286" s="91"/>
      <c r="K286" s="91"/>
      <c r="L286" s="91"/>
      <c r="N286" s="106"/>
      <c r="O286" s="106"/>
      <c r="P286" s="106"/>
      <c r="Q286" s="91"/>
      <c r="R286" s="91"/>
    </row>
    <row r="287" spans="8:18" s="79" customFormat="1" x14ac:dyDescent="0.25">
      <c r="H287" s="91"/>
      <c r="I287" s="91"/>
      <c r="K287" s="91"/>
      <c r="L287" s="91"/>
      <c r="N287" s="106"/>
      <c r="O287" s="106"/>
      <c r="P287" s="106"/>
      <c r="Q287" s="91"/>
      <c r="R287" s="91"/>
    </row>
    <row r="288" spans="8:18" s="79" customFormat="1" x14ac:dyDescent="0.25">
      <c r="H288" s="91"/>
      <c r="I288" s="91"/>
      <c r="K288" s="91"/>
      <c r="L288" s="91"/>
      <c r="N288" s="106"/>
      <c r="O288" s="106"/>
      <c r="P288" s="106"/>
      <c r="Q288" s="91"/>
      <c r="R288" s="91"/>
    </row>
    <row r="289" spans="8:18" s="79" customFormat="1" x14ac:dyDescent="0.25">
      <c r="H289" s="91"/>
      <c r="I289" s="91"/>
      <c r="K289" s="91"/>
      <c r="L289" s="91"/>
      <c r="N289" s="106"/>
      <c r="O289" s="106"/>
      <c r="P289" s="106"/>
      <c r="Q289" s="91"/>
      <c r="R289" s="91"/>
    </row>
    <row r="290" spans="8:18" s="79" customFormat="1" x14ac:dyDescent="0.25">
      <c r="H290" s="91"/>
      <c r="I290" s="91"/>
      <c r="K290" s="91"/>
      <c r="L290" s="91"/>
      <c r="N290" s="106"/>
      <c r="O290" s="106"/>
      <c r="P290" s="106"/>
      <c r="Q290" s="91"/>
      <c r="R290" s="91"/>
    </row>
    <row r="291" spans="8:18" s="79" customFormat="1" x14ac:dyDescent="0.25">
      <c r="H291" s="91"/>
      <c r="I291" s="91"/>
      <c r="K291" s="91"/>
      <c r="L291" s="91"/>
      <c r="N291" s="106"/>
      <c r="O291" s="106"/>
      <c r="P291" s="106"/>
      <c r="Q291" s="91"/>
      <c r="R291" s="91"/>
    </row>
    <row r="292" spans="8:18" s="79" customFormat="1" x14ac:dyDescent="0.25">
      <c r="H292" s="91"/>
      <c r="I292" s="91"/>
      <c r="K292" s="91"/>
      <c r="L292" s="91"/>
      <c r="N292" s="106"/>
      <c r="O292" s="106"/>
      <c r="P292" s="106"/>
      <c r="Q292" s="91"/>
      <c r="R292" s="91"/>
    </row>
    <row r="293" spans="8:18" s="79" customFormat="1" x14ac:dyDescent="0.25">
      <c r="H293" s="91"/>
      <c r="I293" s="91"/>
      <c r="K293" s="91"/>
      <c r="L293" s="91"/>
      <c r="N293" s="106"/>
      <c r="O293" s="106"/>
      <c r="P293" s="106"/>
      <c r="Q293" s="91"/>
      <c r="R293" s="91"/>
    </row>
    <row r="294" spans="8:18" s="79" customFormat="1" x14ac:dyDescent="0.25">
      <c r="H294" s="91"/>
      <c r="I294" s="91"/>
      <c r="K294" s="91"/>
      <c r="L294" s="91"/>
      <c r="N294" s="106"/>
      <c r="O294" s="106"/>
      <c r="P294" s="106"/>
      <c r="Q294" s="91"/>
      <c r="R294" s="91"/>
    </row>
    <row r="295" spans="8:18" s="79" customFormat="1" x14ac:dyDescent="0.25">
      <c r="H295" s="91"/>
      <c r="I295" s="91"/>
      <c r="K295" s="91"/>
      <c r="L295" s="91"/>
      <c r="N295" s="106"/>
      <c r="O295" s="106"/>
      <c r="P295" s="106"/>
      <c r="Q295" s="91"/>
      <c r="R295" s="91"/>
    </row>
    <row r="296" spans="8:18" s="79" customFormat="1" x14ac:dyDescent="0.25">
      <c r="H296" s="91"/>
      <c r="I296" s="91"/>
      <c r="K296" s="91"/>
      <c r="L296" s="91"/>
      <c r="N296" s="106"/>
      <c r="O296" s="106"/>
      <c r="P296" s="106"/>
      <c r="Q296" s="91"/>
      <c r="R296" s="91"/>
    </row>
    <row r="297" spans="8:18" s="79" customFormat="1" x14ac:dyDescent="0.25">
      <c r="H297" s="91"/>
      <c r="I297" s="91"/>
      <c r="K297" s="91"/>
      <c r="L297" s="91"/>
      <c r="N297" s="106"/>
      <c r="O297" s="106"/>
      <c r="P297" s="106"/>
      <c r="Q297" s="91"/>
      <c r="R297" s="91"/>
    </row>
    <row r="298" spans="8:18" s="79" customFormat="1" x14ac:dyDescent="0.25">
      <c r="H298" s="91"/>
      <c r="I298" s="91"/>
      <c r="K298" s="91"/>
      <c r="L298" s="91"/>
      <c r="N298" s="106"/>
      <c r="O298" s="106"/>
      <c r="P298" s="106"/>
      <c r="Q298" s="91"/>
      <c r="R298" s="91"/>
    </row>
    <row r="299" spans="8:18" s="79" customFormat="1" x14ac:dyDescent="0.25">
      <c r="H299" s="91"/>
      <c r="I299" s="91"/>
      <c r="K299" s="91"/>
      <c r="L299" s="91"/>
      <c r="N299" s="106"/>
      <c r="O299" s="106"/>
      <c r="P299" s="106"/>
      <c r="Q299" s="91"/>
      <c r="R299" s="91"/>
    </row>
    <row r="300" spans="8:18" s="79" customFormat="1" x14ac:dyDescent="0.25">
      <c r="H300" s="91"/>
      <c r="I300" s="91"/>
      <c r="K300" s="91"/>
      <c r="L300" s="91"/>
      <c r="N300" s="106"/>
      <c r="O300" s="106"/>
      <c r="P300" s="106"/>
      <c r="Q300" s="91"/>
      <c r="R300" s="91"/>
    </row>
    <row r="301" spans="8:18" s="79" customFormat="1" x14ac:dyDescent="0.25">
      <c r="H301" s="91"/>
      <c r="I301" s="91"/>
      <c r="K301" s="91"/>
      <c r="L301" s="91"/>
      <c r="N301" s="106"/>
      <c r="O301" s="106"/>
      <c r="P301" s="106"/>
      <c r="Q301" s="91"/>
      <c r="R301" s="91"/>
    </row>
    <row r="302" spans="8:18" s="79" customFormat="1" x14ac:dyDescent="0.25">
      <c r="H302" s="91"/>
      <c r="I302" s="91"/>
      <c r="K302" s="91"/>
      <c r="L302" s="91"/>
      <c r="N302" s="106"/>
      <c r="O302" s="106"/>
      <c r="P302" s="106"/>
      <c r="Q302" s="91"/>
      <c r="R302" s="91"/>
    </row>
    <row r="303" spans="8:18" s="79" customFormat="1" x14ac:dyDescent="0.25">
      <c r="H303" s="91"/>
      <c r="I303" s="91"/>
      <c r="K303" s="91"/>
      <c r="L303" s="91"/>
      <c r="N303" s="106"/>
      <c r="O303" s="106"/>
      <c r="P303" s="106"/>
      <c r="Q303" s="91"/>
      <c r="R303" s="91"/>
    </row>
    <row r="304" spans="8:18" s="79" customFormat="1" x14ac:dyDescent="0.25">
      <c r="H304" s="91"/>
      <c r="I304" s="91"/>
      <c r="K304" s="91"/>
      <c r="L304" s="91"/>
      <c r="N304" s="106"/>
      <c r="O304" s="106"/>
      <c r="P304" s="106"/>
      <c r="Q304" s="91"/>
      <c r="R304" s="91"/>
    </row>
    <row r="305" spans="8:18" s="79" customFormat="1" x14ac:dyDescent="0.25">
      <c r="H305" s="91"/>
      <c r="I305" s="91"/>
      <c r="K305" s="91"/>
      <c r="L305" s="91"/>
      <c r="N305" s="106"/>
      <c r="O305" s="106"/>
      <c r="P305" s="106"/>
      <c r="Q305" s="91"/>
      <c r="R305" s="91"/>
    </row>
    <row r="306" spans="8:18" s="79" customFormat="1" x14ac:dyDescent="0.25">
      <c r="H306" s="91"/>
      <c r="I306" s="91"/>
      <c r="K306" s="91"/>
      <c r="L306" s="91"/>
      <c r="N306" s="106"/>
      <c r="O306" s="106"/>
      <c r="P306" s="106"/>
      <c r="Q306" s="91"/>
      <c r="R306" s="91"/>
    </row>
    <row r="307" spans="8:18" s="79" customFormat="1" x14ac:dyDescent="0.25">
      <c r="H307" s="91"/>
      <c r="I307" s="91"/>
      <c r="K307" s="91"/>
      <c r="L307" s="91"/>
      <c r="N307" s="106"/>
      <c r="O307" s="106"/>
      <c r="P307" s="106"/>
      <c r="Q307" s="91"/>
      <c r="R307" s="91"/>
    </row>
    <row r="308" spans="8:18" s="79" customFormat="1" x14ac:dyDescent="0.25">
      <c r="H308" s="91"/>
      <c r="I308" s="91"/>
      <c r="K308" s="91"/>
      <c r="L308" s="91"/>
      <c r="N308" s="106"/>
      <c r="O308" s="106"/>
      <c r="P308" s="106"/>
      <c r="Q308" s="91"/>
      <c r="R308" s="91"/>
    </row>
    <row r="309" spans="8:18" s="79" customFormat="1" x14ac:dyDescent="0.25">
      <c r="H309" s="91"/>
      <c r="I309" s="91"/>
      <c r="K309" s="91"/>
      <c r="L309" s="91"/>
      <c r="N309" s="106"/>
      <c r="O309" s="106"/>
      <c r="P309" s="106"/>
      <c r="Q309" s="91"/>
      <c r="R309" s="91"/>
    </row>
    <row r="310" spans="8:18" s="79" customFormat="1" x14ac:dyDescent="0.25">
      <c r="H310" s="91"/>
      <c r="I310" s="91"/>
      <c r="K310" s="91"/>
      <c r="L310" s="91"/>
      <c r="N310" s="106"/>
      <c r="O310" s="106"/>
      <c r="P310" s="106"/>
      <c r="Q310" s="91"/>
      <c r="R310" s="91"/>
    </row>
    <row r="311" spans="8:18" s="79" customFormat="1" x14ac:dyDescent="0.25">
      <c r="H311" s="91"/>
      <c r="I311" s="91"/>
      <c r="K311" s="91"/>
      <c r="L311" s="91"/>
      <c r="N311" s="106"/>
      <c r="O311" s="106"/>
      <c r="P311" s="106"/>
      <c r="Q311" s="91"/>
      <c r="R311" s="91"/>
    </row>
    <row r="312" spans="8:18" s="79" customFormat="1" x14ac:dyDescent="0.25">
      <c r="H312" s="91"/>
      <c r="I312" s="91"/>
      <c r="K312" s="91"/>
      <c r="L312" s="91"/>
      <c r="N312" s="106"/>
      <c r="O312" s="106"/>
      <c r="P312" s="106"/>
      <c r="Q312" s="91"/>
      <c r="R312" s="91"/>
    </row>
    <row r="313" spans="8:18" s="79" customFormat="1" x14ac:dyDescent="0.25">
      <c r="H313" s="91"/>
      <c r="I313" s="91"/>
      <c r="K313" s="91"/>
      <c r="L313" s="91"/>
      <c r="N313" s="106"/>
      <c r="O313" s="106"/>
      <c r="P313" s="106"/>
      <c r="Q313" s="91"/>
      <c r="R313" s="91"/>
    </row>
    <row r="314" spans="8:18" s="79" customFormat="1" x14ac:dyDescent="0.25">
      <c r="H314" s="91"/>
      <c r="I314" s="91"/>
      <c r="K314" s="91"/>
      <c r="L314" s="91"/>
      <c r="N314" s="106"/>
      <c r="O314" s="106"/>
      <c r="P314" s="106"/>
      <c r="Q314" s="91"/>
      <c r="R314" s="91"/>
    </row>
    <row r="315" spans="8:18" s="79" customFormat="1" x14ac:dyDescent="0.25">
      <c r="H315" s="91"/>
      <c r="I315" s="91"/>
      <c r="K315" s="91"/>
      <c r="L315" s="91"/>
      <c r="N315" s="106"/>
      <c r="O315" s="106"/>
      <c r="P315" s="106"/>
      <c r="Q315" s="91"/>
      <c r="R315" s="91"/>
    </row>
    <row r="316" spans="8:18" s="79" customFormat="1" x14ac:dyDescent="0.25">
      <c r="H316" s="91"/>
      <c r="I316" s="91"/>
      <c r="K316" s="91"/>
      <c r="L316" s="91"/>
      <c r="N316" s="106"/>
      <c r="O316" s="106"/>
      <c r="P316" s="106"/>
      <c r="Q316" s="91"/>
      <c r="R316" s="91"/>
    </row>
    <row r="317" spans="8:18" s="79" customFormat="1" x14ac:dyDescent="0.25">
      <c r="H317" s="91"/>
      <c r="I317" s="91"/>
      <c r="K317" s="91"/>
      <c r="L317" s="91"/>
      <c r="N317" s="106"/>
      <c r="O317" s="106"/>
      <c r="P317" s="106"/>
      <c r="Q317" s="91"/>
      <c r="R317" s="91"/>
    </row>
    <row r="318" spans="8:18" s="79" customFormat="1" x14ac:dyDescent="0.25">
      <c r="H318" s="91"/>
      <c r="I318" s="91"/>
      <c r="K318" s="91"/>
      <c r="L318" s="91"/>
      <c r="N318" s="106"/>
      <c r="O318" s="106"/>
      <c r="P318" s="106"/>
      <c r="Q318" s="91"/>
      <c r="R318" s="91"/>
    </row>
    <row r="319" spans="8:18" s="79" customFormat="1" x14ac:dyDescent="0.25">
      <c r="H319" s="91"/>
      <c r="I319" s="91"/>
      <c r="K319" s="91"/>
      <c r="L319" s="91"/>
      <c r="N319" s="106"/>
      <c r="O319" s="106"/>
      <c r="P319" s="106"/>
      <c r="Q319" s="91"/>
      <c r="R319" s="91"/>
    </row>
    <row r="320" spans="8:18" s="79" customFormat="1" x14ac:dyDescent="0.25">
      <c r="H320" s="91"/>
      <c r="I320" s="91"/>
      <c r="K320" s="91"/>
      <c r="L320" s="91"/>
      <c r="N320" s="106"/>
      <c r="O320" s="106"/>
      <c r="P320" s="106"/>
      <c r="Q320" s="91"/>
      <c r="R320" s="91"/>
    </row>
    <row r="321" spans="8:18" s="79" customFormat="1" x14ac:dyDescent="0.25">
      <c r="H321" s="91"/>
      <c r="I321" s="91"/>
      <c r="K321" s="91"/>
      <c r="L321" s="91"/>
      <c r="N321" s="106"/>
      <c r="O321" s="106"/>
      <c r="P321" s="106"/>
      <c r="Q321" s="91"/>
      <c r="R321" s="91"/>
    </row>
    <row r="322" spans="8:18" s="79" customFormat="1" x14ac:dyDescent="0.25">
      <c r="H322" s="91"/>
      <c r="I322" s="91"/>
      <c r="K322" s="91"/>
      <c r="L322" s="91"/>
      <c r="N322" s="106"/>
      <c r="O322" s="106"/>
      <c r="P322" s="106"/>
      <c r="Q322" s="91"/>
      <c r="R322" s="91"/>
    </row>
    <row r="323" spans="8:18" s="79" customFormat="1" x14ac:dyDescent="0.25">
      <c r="H323" s="91"/>
      <c r="I323" s="91"/>
      <c r="K323" s="91"/>
      <c r="L323" s="91"/>
      <c r="N323" s="106"/>
      <c r="O323" s="106"/>
      <c r="P323" s="106"/>
      <c r="Q323" s="91"/>
      <c r="R323" s="91"/>
    </row>
    <row r="324" spans="8:18" s="79" customFormat="1" x14ac:dyDescent="0.25">
      <c r="H324" s="91"/>
      <c r="I324" s="91"/>
      <c r="K324" s="91"/>
      <c r="L324" s="91"/>
      <c r="N324" s="106"/>
      <c r="O324" s="106"/>
      <c r="P324" s="106"/>
      <c r="Q324" s="91"/>
      <c r="R324" s="91"/>
    </row>
    <row r="325" spans="8:18" s="79" customFormat="1" x14ac:dyDescent="0.25">
      <c r="H325" s="91"/>
      <c r="I325" s="91"/>
      <c r="K325" s="91"/>
      <c r="L325" s="91"/>
      <c r="N325" s="106"/>
      <c r="O325" s="106"/>
      <c r="P325" s="106"/>
      <c r="Q325" s="91"/>
      <c r="R325" s="91"/>
    </row>
    <row r="326" spans="8:18" s="79" customFormat="1" x14ac:dyDescent="0.25">
      <c r="H326" s="91"/>
      <c r="I326" s="91"/>
      <c r="K326" s="91"/>
      <c r="L326" s="91"/>
      <c r="N326" s="106"/>
      <c r="O326" s="106"/>
      <c r="P326" s="106"/>
      <c r="Q326" s="91"/>
      <c r="R326" s="91"/>
    </row>
    <row r="327" spans="8:18" s="79" customFormat="1" x14ac:dyDescent="0.25">
      <c r="H327" s="91"/>
      <c r="I327" s="91"/>
      <c r="K327" s="91"/>
      <c r="L327" s="91"/>
      <c r="N327" s="106"/>
      <c r="O327" s="106"/>
      <c r="P327" s="106"/>
      <c r="Q327" s="91"/>
      <c r="R327" s="91"/>
    </row>
    <row r="328" spans="8:18" s="79" customFormat="1" x14ac:dyDescent="0.25">
      <c r="H328" s="91"/>
      <c r="I328" s="91"/>
      <c r="K328" s="91"/>
      <c r="L328" s="91"/>
      <c r="N328" s="106"/>
      <c r="O328" s="106"/>
      <c r="P328" s="106"/>
      <c r="Q328" s="91"/>
      <c r="R328" s="91"/>
    </row>
    <row r="329" spans="8:18" s="79" customFormat="1" x14ac:dyDescent="0.25">
      <c r="H329" s="91"/>
      <c r="I329" s="91"/>
      <c r="K329" s="91"/>
      <c r="L329" s="91"/>
      <c r="N329" s="106"/>
      <c r="O329" s="106"/>
      <c r="P329" s="106"/>
      <c r="Q329" s="91"/>
      <c r="R329" s="91"/>
    </row>
    <row r="330" spans="8:18" s="79" customFormat="1" x14ac:dyDescent="0.25">
      <c r="H330" s="91"/>
      <c r="I330" s="91"/>
      <c r="K330" s="91"/>
      <c r="L330" s="91"/>
      <c r="N330" s="106"/>
      <c r="O330" s="106"/>
      <c r="P330" s="106"/>
      <c r="Q330" s="91"/>
      <c r="R330" s="91"/>
    </row>
    <row r="331" spans="8:18" s="79" customFormat="1" x14ac:dyDescent="0.25">
      <c r="H331" s="91"/>
      <c r="I331" s="91"/>
      <c r="K331" s="91"/>
      <c r="L331" s="91"/>
      <c r="N331" s="106"/>
      <c r="O331" s="106"/>
      <c r="P331" s="106"/>
      <c r="Q331" s="91"/>
      <c r="R331" s="91"/>
    </row>
    <row r="332" spans="8:18" s="79" customFormat="1" x14ac:dyDescent="0.25">
      <c r="H332" s="91"/>
      <c r="I332" s="91"/>
      <c r="K332" s="91"/>
      <c r="L332" s="91"/>
      <c r="N332" s="106"/>
      <c r="O332" s="106"/>
      <c r="P332" s="106"/>
      <c r="Q332" s="91"/>
      <c r="R332" s="91"/>
    </row>
    <row r="333" spans="8:18" s="79" customFormat="1" x14ac:dyDescent="0.25">
      <c r="H333" s="91"/>
      <c r="I333" s="91"/>
      <c r="K333" s="91"/>
      <c r="L333" s="91"/>
      <c r="N333" s="106"/>
      <c r="O333" s="106"/>
      <c r="P333" s="106"/>
      <c r="Q333" s="91"/>
      <c r="R333" s="91"/>
    </row>
    <row r="334" spans="8:18" s="79" customFormat="1" x14ac:dyDescent="0.25">
      <c r="H334" s="91"/>
      <c r="I334" s="91"/>
      <c r="K334" s="91"/>
      <c r="L334" s="91"/>
      <c r="N334" s="106"/>
      <c r="O334" s="106"/>
      <c r="P334" s="106"/>
      <c r="Q334" s="91"/>
      <c r="R334" s="91"/>
    </row>
    <row r="335" spans="8:18" s="79" customFormat="1" x14ac:dyDescent="0.25">
      <c r="H335" s="91"/>
      <c r="I335" s="91"/>
      <c r="K335" s="91"/>
      <c r="L335" s="91"/>
      <c r="N335" s="106"/>
      <c r="O335" s="106"/>
      <c r="P335" s="106"/>
      <c r="Q335" s="91"/>
      <c r="R335" s="91"/>
    </row>
    <row r="336" spans="8:18" s="79" customFormat="1" x14ac:dyDescent="0.25">
      <c r="H336" s="91"/>
      <c r="I336" s="91"/>
      <c r="K336" s="91"/>
      <c r="L336" s="91"/>
      <c r="N336" s="106"/>
      <c r="O336" s="106"/>
      <c r="P336" s="106"/>
      <c r="Q336" s="91"/>
      <c r="R336" s="91"/>
    </row>
    <row r="337" spans="8:18" s="79" customFormat="1" x14ac:dyDescent="0.25">
      <c r="H337" s="91"/>
      <c r="I337" s="91"/>
      <c r="K337" s="91"/>
      <c r="L337" s="91"/>
      <c r="N337" s="106"/>
      <c r="O337" s="106"/>
      <c r="P337" s="106"/>
      <c r="Q337" s="91"/>
      <c r="R337" s="91"/>
    </row>
    <row r="338" spans="8:18" s="79" customFormat="1" x14ac:dyDescent="0.25">
      <c r="H338" s="91"/>
      <c r="I338" s="91"/>
      <c r="K338" s="91"/>
      <c r="L338" s="91"/>
      <c r="N338" s="106"/>
      <c r="O338" s="106"/>
      <c r="P338" s="106"/>
      <c r="Q338" s="91"/>
      <c r="R338" s="91"/>
    </row>
    <row r="339" spans="8:18" s="79" customFormat="1" x14ac:dyDescent="0.25">
      <c r="H339" s="91"/>
      <c r="I339" s="91"/>
      <c r="K339" s="91"/>
      <c r="L339" s="91"/>
      <c r="N339" s="106"/>
      <c r="O339" s="106"/>
      <c r="P339" s="106"/>
      <c r="Q339" s="91"/>
      <c r="R339" s="91"/>
    </row>
    <row r="340" spans="8:18" s="79" customFormat="1" x14ac:dyDescent="0.25">
      <c r="H340" s="91"/>
      <c r="I340" s="91"/>
      <c r="K340" s="91"/>
      <c r="L340" s="91"/>
      <c r="N340" s="106"/>
      <c r="O340" s="106"/>
      <c r="P340" s="106"/>
      <c r="Q340" s="91"/>
      <c r="R340" s="91"/>
    </row>
    <row r="341" spans="8:18" s="79" customFormat="1" x14ac:dyDescent="0.25">
      <c r="H341" s="91"/>
      <c r="I341" s="91"/>
      <c r="K341" s="91"/>
      <c r="L341" s="91"/>
      <c r="N341" s="106"/>
      <c r="O341" s="106"/>
      <c r="P341" s="106"/>
      <c r="Q341" s="91"/>
      <c r="R341" s="91"/>
    </row>
    <row r="342" spans="8:18" s="79" customFormat="1" x14ac:dyDescent="0.25">
      <c r="H342" s="91"/>
      <c r="I342" s="91"/>
      <c r="K342" s="91"/>
      <c r="L342" s="91"/>
      <c r="N342" s="106"/>
      <c r="O342" s="106"/>
      <c r="P342" s="106"/>
      <c r="Q342" s="91"/>
      <c r="R342" s="91"/>
    </row>
    <row r="343" spans="8:18" s="79" customFormat="1" x14ac:dyDescent="0.25">
      <c r="H343" s="91"/>
      <c r="I343" s="91"/>
      <c r="K343" s="91"/>
      <c r="L343" s="91"/>
      <c r="N343" s="106"/>
      <c r="O343" s="106"/>
      <c r="P343" s="106"/>
      <c r="Q343" s="91"/>
      <c r="R343" s="91"/>
    </row>
    <row r="344" spans="8:18" s="79" customFormat="1" x14ac:dyDescent="0.25">
      <c r="H344" s="91"/>
      <c r="I344" s="91"/>
      <c r="K344" s="91"/>
      <c r="L344" s="91"/>
      <c r="N344" s="106"/>
      <c r="O344" s="106"/>
      <c r="P344" s="106"/>
      <c r="Q344" s="91"/>
      <c r="R344" s="91"/>
    </row>
    <row r="345" spans="8:18" s="79" customFormat="1" x14ac:dyDescent="0.25">
      <c r="H345" s="91"/>
      <c r="I345" s="91"/>
      <c r="K345" s="91"/>
      <c r="L345" s="91"/>
      <c r="N345" s="106"/>
      <c r="O345" s="106"/>
      <c r="P345" s="106"/>
      <c r="Q345" s="91"/>
      <c r="R345" s="91"/>
    </row>
    <row r="346" spans="8:18" s="79" customFormat="1" x14ac:dyDescent="0.25">
      <c r="H346" s="91"/>
      <c r="I346" s="91"/>
      <c r="K346" s="91"/>
      <c r="L346" s="91"/>
      <c r="N346" s="106"/>
      <c r="O346" s="106"/>
      <c r="P346" s="106"/>
      <c r="Q346" s="91"/>
      <c r="R346" s="91"/>
    </row>
    <row r="347" spans="8:18" s="79" customFormat="1" x14ac:dyDescent="0.25">
      <c r="H347" s="91"/>
      <c r="I347" s="91"/>
      <c r="K347" s="91"/>
      <c r="L347" s="91"/>
      <c r="N347" s="106"/>
      <c r="O347" s="106"/>
      <c r="P347" s="106"/>
      <c r="Q347" s="91"/>
      <c r="R347" s="91"/>
    </row>
    <row r="348" spans="8:18" s="79" customFormat="1" x14ac:dyDescent="0.25">
      <c r="H348" s="91"/>
      <c r="I348" s="91"/>
      <c r="K348" s="91"/>
      <c r="L348" s="91"/>
      <c r="N348" s="106"/>
      <c r="O348" s="106"/>
      <c r="P348" s="106"/>
      <c r="Q348" s="91"/>
      <c r="R348" s="91"/>
    </row>
    <row r="349" spans="8:18" s="79" customFormat="1" x14ac:dyDescent="0.25">
      <c r="H349" s="91"/>
      <c r="I349" s="91"/>
      <c r="K349" s="91"/>
      <c r="L349" s="91"/>
      <c r="N349" s="106"/>
      <c r="O349" s="106"/>
      <c r="P349" s="106"/>
      <c r="Q349" s="91"/>
      <c r="R349" s="91"/>
    </row>
    <row r="350" spans="8:18" s="79" customFormat="1" x14ac:dyDescent="0.25">
      <c r="H350" s="91"/>
      <c r="I350" s="91"/>
      <c r="K350" s="91"/>
      <c r="L350" s="91"/>
      <c r="N350" s="106"/>
      <c r="O350" s="106"/>
      <c r="P350" s="106"/>
      <c r="Q350" s="91"/>
      <c r="R350" s="91"/>
    </row>
    <row r="351" spans="8:18" s="79" customFormat="1" x14ac:dyDescent="0.25">
      <c r="H351" s="91"/>
      <c r="I351" s="91"/>
      <c r="K351" s="91"/>
      <c r="L351" s="91"/>
      <c r="N351" s="106"/>
      <c r="O351" s="106"/>
      <c r="P351" s="106"/>
      <c r="Q351" s="91"/>
      <c r="R351" s="91"/>
    </row>
    <row r="352" spans="8:18" s="79" customFormat="1" x14ac:dyDescent="0.25">
      <c r="H352" s="91"/>
      <c r="I352" s="91"/>
      <c r="K352" s="91"/>
      <c r="L352" s="91"/>
      <c r="N352" s="106"/>
      <c r="O352" s="106"/>
      <c r="P352" s="106"/>
      <c r="Q352" s="91"/>
      <c r="R352" s="91"/>
    </row>
    <row r="353" spans="8:18" s="79" customFormat="1" x14ac:dyDescent="0.25">
      <c r="H353" s="91"/>
      <c r="I353" s="91"/>
      <c r="K353" s="91"/>
      <c r="L353" s="91"/>
      <c r="N353" s="106"/>
      <c r="O353" s="106"/>
      <c r="P353" s="106"/>
      <c r="Q353" s="91"/>
      <c r="R353" s="91"/>
    </row>
    <row r="354" spans="8:18" s="79" customFormat="1" x14ac:dyDescent="0.25">
      <c r="H354" s="91"/>
      <c r="I354" s="91"/>
      <c r="K354" s="91"/>
      <c r="L354" s="91"/>
      <c r="N354" s="106"/>
      <c r="O354" s="106"/>
      <c r="P354" s="106"/>
      <c r="Q354" s="91"/>
      <c r="R354" s="91"/>
    </row>
    <row r="355" spans="8:18" s="79" customFormat="1" x14ac:dyDescent="0.25">
      <c r="H355" s="91"/>
      <c r="I355" s="91"/>
      <c r="K355" s="91"/>
      <c r="L355" s="91"/>
      <c r="N355" s="106"/>
      <c r="O355" s="106"/>
      <c r="P355" s="106"/>
      <c r="Q355" s="91"/>
      <c r="R355" s="91"/>
    </row>
    <row r="356" spans="8:18" s="79" customFormat="1" x14ac:dyDescent="0.25">
      <c r="H356" s="91"/>
      <c r="I356" s="91"/>
      <c r="K356" s="91"/>
      <c r="L356" s="91"/>
      <c r="N356" s="106"/>
      <c r="O356" s="106"/>
      <c r="P356" s="106"/>
      <c r="Q356" s="91"/>
      <c r="R356" s="91"/>
    </row>
    <row r="357" spans="8:18" s="79" customFormat="1" x14ac:dyDescent="0.25">
      <c r="H357" s="91"/>
      <c r="I357" s="91"/>
      <c r="K357" s="91"/>
      <c r="L357" s="91"/>
      <c r="N357" s="106"/>
      <c r="O357" s="106"/>
      <c r="P357" s="106"/>
      <c r="Q357" s="91"/>
      <c r="R357" s="91"/>
    </row>
    <row r="358" spans="8:18" s="79" customFormat="1" x14ac:dyDescent="0.25">
      <c r="H358" s="91"/>
      <c r="I358" s="91"/>
      <c r="K358" s="91"/>
      <c r="L358" s="91"/>
      <c r="N358" s="106"/>
      <c r="O358" s="106"/>
      <c r="P358" s="106"/>
      <c r="Q358" s="91"/>
      <c r="R358" s="91"/>
    </row>
    <row r="359" spans="8:18" s="79" customFormat="1" x14ac:dyDescent="0.25">
      <c r="H359" s="91"/>
      <c r="I359" s="91"/>
      <c r="K359" s="91"/>
      <c r="L359" s="91"/>
      <c r="N359" s="106"/>
      <c r="O359" s="106"/>
      <c r="P359" s="106"/>
      <c r="Q359" s="91"/>
      <c r="R359" s="91"/>
    </row>
    <row r="360" spans="8:18" s="79" customFormat="1" x14ac:dyDescent="0.25">
      <c r="H360" s="91"/>
      <c r="I360" s="91"/>
      <c r="K360" s="91"/>
      <c r="L360" s="91"/>
      <c r="N360" s="106"/>
      <c r="O360" s="106"/>
      <c r="P360" s="106"/>
      <c r="Q360" s="91"/>
      <c r="R360" s="91"/>
    </row>
    <row r="361" spans="8:18" s="79" customFormat="1" x14ac:dyDescent="0.25">
      <c r="H361" s="91"/>
      <c r="I361" s="91"/>
      <c r="K361" s="91"/>
      <c r="L361" s="91"/>
      <c r="N361" s="106"/>
      <c r="O361" s="106"/>
      <c r="P361" s="106"/>
      <c r="Q361" s="91"/>
      <c r="R361" s="91"/>
    </row>
    <row r="362" spans="8:18" s="79" customFormat="1" x14ac:dyDescent="0.25">
      <c r="H362" s="91"/>
      <c r="I362" s="91"/>
      <c r="K362" s="91"/>
      <c r="L362" s="91"/>
      <c r="N362" s="106"/>
      <c r="O362" s="106"/>
      <c r="P362" s="106"/>
      <c r="Q362" s="91"/>
      <c r="R362" s="91"/>
    </row>
    <row r="363" spans="8:18" s="79" customFormat="1" x14ac:dyDescent="0.25">
      <c r="H363" s="91"/>
      <c r="I363" s="91"/>
      <c r="K363" s="91"/>
      <c r="L363" s="91"/>
      <c r="N363" s="106"/>
      <c r="O363" s="106"/>
      <c r="P363" s="106"/>
      <c r="Q363" s="91"/>
      <c r="R363" s="91"/>
    </row>
    <row r="364" spans="8:18" s="79" customFormat="1" x14ac:dyDescent="0.25">
      <c r="H364" s="91"/>
      <c r="I364" s="91"/>
      <c r="K364" s="91"/>
      <c r="L364" s="91"/>
      <c r="N364" s="106"/>
      <c r="O364" s="106"/>
      <c r="P364" s="106"/>
      <c r="Q364" s="91"/>
      <c r="R364" s="91"/>
    </row>
    <row r="365" spans="8:18" s="79" customFormat="1" x14ac:dyDescent="0.25">
      <c r="H365" s="91"/>
      <c r="I365" s="91"/>
      <c r="K365" s="91"/>
      <c r="L365" s="91"/>
      <c r="N365" s="106"/>
      <c r="O365" s="106"/>
      <c r="P365" s="106"/>
      <c r="Q365" s="91"/>
      <c r="R365" s="91"/>
    </row>
    <row r="366" spans="8:18" s="79" customFormat="1" x14ac:dyDescent="0.25">
      <c r="H366" s="91"/>
      <c r="I366" s="91"/>
      <c r="K366" s="91"/>
      <c r="L366" s="91"/>
      <c r="N366" s="106"/>
      <c r="O366" s="106"/>
      <c r="P366" s="106"/>
      <c r="Q366" s="91"/>
      <c r="R366" s="91"/>
    </row>
    <row r="367" spans="8:18" s="79" customFormat="1" x14ac:dyDescent="0.25">
      <c r="H367" s="91"/>
      <c r="I367" s="91"/>
      <c r="K367" s="91"/>
      <c r="L367" s="91"/>
      <c r="N367" s="106"/>
      <c r="O367" s="106"/>
      <c r="P367" s="106"/>
      <c r="Q367" s="91"/>
      <c r="R367" s="91"/>
    </row>
    <row r="368" spans="8:18" s="79" customFormat="1" x14ac:dyDescent="0.25">
      <c r="H368" s="91"/>
      <c r="I368" s="91"/>
      <c r="K368" s="91"/>
      <c r="L368" s="91"/>
      <c r="N368" s="106"/>
      <c r="O368" s="106"/>
      <c r="P368" s="106"/>
      <c r="Q368" s="91"/>
      <c r="R368" s="91"/>
    </row>
    <row r="369" spans="8:18" s="79" customFormat="1" x14ac:dyDescent="0.25">
      <c r="H369" s="91"/>
      <c r="I369" s="91"/>
      <c r="K369" s="91"/>
      <c r="L369" s="91"/>
      <c r="N369" s="106"/>
      <c r="O369" s="106"/>
      <c r="P369" s="106"/>
      <c r="Q369" s="91"/>
      <c r="R369" s="91"/>
    </row>
    <row r="370" spans="8:18" s="79" customFormat="1" x14ac:dyDescent="0.25">
      <c r="H370" s="91"/>
      <c r="I370" s="91"/>
      <c r="K370" s="91"/>
      <c r="L370" s="91"/>
      <c r="N370" s="106"/>
      <c r="O370" s="106"/>
      <c r="P370" s="106"/>
      <c r="Q370" s="91"/>
      <c r="R370" s="91"/>
    </row>
    <row r="371" spans="8:18" s="79" customFormat="1" x14ac:dyDescent="0.25">
      <c r="H371" s="91"/>
      <c r="I371" s="91"/>
      <c r="K371" s="91"/>
      <c r="L371" s="91"/>
      <c r="N371" s="106"/>
      <c r="O371" s="106"/>
      <c r="P371" s="106"/>
      <c r="Q371" s="91"/>
      <c r="R371" s="91"/>
    </row>
    <row r="372" spans="8:18" s="79" customFormat="1" x14ac:dyDescent="0.25">
      <c r="H372" s="91"/>
      <c r="I372" s="91"/>
      <c r="K372" s="91"/>
      <c r="L372" s="91"/>
      <c r="N372" s="106"/>
      <c r="O372" s="106"/>
      <c r="P372" s="106"/>
      <c r="Q372" s="91"/>
      <c r="R372" s="91"/>
    </row>
    <row r="373" spans="8:18" s="79" customFormat="1" x14ac:dyDescent="0.25">
      <c r="H373" s="91"/>
      <c r="I373" s="91"/>
      <c r="K373" s="91"/>
      <c r="L373" s="91"/>
      <c r="N373" s="106"/>
      <c r="O373" s="106"/>
      <c r="P373" s="106"/>
      <c r="Q373" s="91"/>
      <c r="R373" s="91"/>
    </row>
    <row r="374" spans="8:18" s="79" customFormat="1" x14ac:dyDescent="0.25">
      <c r="H374" s="91"/>
      <c r="I374" s="91"/>
      <c r="K374" s="91"/>
      <c r="L374" s="91"/>
      <c r="N374" s="106"/>
      <c r="O374" s="106"/>
      <c r="P374" s="106"/>
      <c r="Q374" s="91"/>
      <c r="R374" s="91"/>
    </row>
    <row r="375" spans="8:18" s="79" customFormat="1" x14ac:dyDescent="0.25">
      <c r="H375" s="91"/>
      <c r="I375" s="91"/>
      <c r="K375" s="91"/>
      <c r="L375" s="91"/>
      <c r="N375" s="106"/>
      <c r="O375" s="106"/>
      <c r="P375" s="106"/>
      <c r="Q375" s="91"/>
      <c r="R375" s="91"/>
    </row>
    <row r="376" spans="8:18" s="79" customFormat="1" x14ac:dyDescent="0.25">
      <c r="H376" s="91"/>
      <c r="I376" s="91"/>
      <c r="K376" s="91"/>
      <c r="L376" s="91"/>
      <c r="N376" s="106"/>
      <c r="O376" s="106"/>
      <c r="P376" s="106"/>
      <c r="Q376" s="91"/>
      <c r="R376" s="91"/>
    </row>
    <row r="377" spans="8:18" s="79" customFormat="1" x14ac:dyDescent="0.25">
      <c r="H377" s="91"/>
      <c r="I377" s="91"/>
      <c r="K377" s="91"/>
      <c r="L377" s="91"/>
      <c r="N377" s="106"/>
      <c r="O377" s="106"/>
      <c r="P377" s="106"/>
      <c r="Q377" s="91"/>
      <c r="R377" s="91"/>
    </row>
    <row r="378" spans="8:18" s="79" customFormat="1" x14ac:dyDescent="0.25">
      <c r="H378" s="91"/>
      <c r="I378" s="91"/>
      <c r="K378" s="91"/>
      <c r="L378" s="91"/>
      <c r="N378" s="106"/>
      <c r="O378" s="106"/>
      <c r="P378" s="106"/>
      <c r="Q378" s="91"/>
      <c r="R378" s="91"/>
    </row>
    <row r="379" spans="8:18" s="79" customFormat="1" x14ac:dyDescent="0.25">
      <c r="H379" s="91"/>
      <c r="I379" s="91"/>
      <c r="K379" s="91"/>
      <c r="L379" s="91"/>
      <c r="N379" s="106"/>
      <c r="O379" s="106"/>
      <c r="P379" s="106"/>
      <c r="Q379" s="91"/>
      <c r="R379" s="91"/>
    </row>
    <row r="380" spans="8:18" s="79" customFormat="1" x14ac:dyDescent="0.25">
      <c r="H380" s="91"/>
      <c r="I380" s="91"/>
      <c r="K380" s="91"/>
      <c r="L380" s="91"/>
      <c r="N380" s="106"/>
      <c r="O380" s="106"/>
      <c r="P380" s="106"/>
      <c r="Q380" s="91"/>
      <c r="R380" s="91"/>
    </row>
    <row r="381" spans="8:18" s="79" customFormat="1" x14ac:dyDescent="0.25">
      <c r="H381" s="91"/>
      <c r="I381" s="91"/>
      <c r="K381" s="91"/>
      <c r="L381" s="91"/>
      <c r="N381" s="106"/>
      <c r="O381" s="106"/>
      <c r="P381" s="106"/>
      <c r="Q381" s="91"/>
      <c r="R381" s="91"/>
    </row>
    <row r="382" spans="8:18" s="79" customFormat="1" x14ac:dyDescent="0.25">
      <c r="H382" s="91"/>
      <c r="I382" s="91"/>
      <c r="K382" s="91"/>
      <c r="L382" s="91"/>
      <c r="N382" s="106"/>
      <c r="O382" s="106"/>
      <c r="P382" s="106"/>
      <c r="Q382" s="91"/>
      <c r="R382" s="91"/>
    </row>
    <row r="383" spans="8:18" s="79" customFormat="1" x14ac:dyDescent="0.25">
      <c r="H383" s="91"/>
      <c r="I383" s="91"/>
      <c r="K383" s="91"/>
      <c r="L383" s="91"/>
      <c r="N383" s="106"/>
      <c r="O383" s="106"/>
      <c r="P383" s="106"/>
      <c r="Q383" s="91"/>
      <c r="R383" s="91"/>
    </row>
    <row r="384" spans="8:18" s="79" customFormat="1" x14ac:dyDescent="0.25">
      <c r="H384" s="91"/>
      <c r="I384" s="91"/>
      <c r="K384" s="91"/>
      <c r="L384" s="91"/>
      <c r="N384" s="106"/>
      <c r="O384" s="106"/>
      <c r="P384" s="106"/>
      <c r="Q384" s="91"/>
      <c r="R384" s="91"/>
    </row>
    <row r="385" spans="8:18" s="79" customFormat="1" x14ac:dyDescent="0.25">
      <c r="H385" s="91"/>
      <c r="I385" s="91"/>
      <c r="K385" s="91"/>
      <c r="L385" s="91"/>
      <c r="N385" s="106"/>
      <c r="O385" s="106"/>
      <c r="P385" s="106"/>
      <c r="Q385" s="91"/>
      <c r="R385" s="91"/>
    </row>
    <row r="386" spans="8:18" s="79" customFormat="1" x14ac:dyDescent="0.25">
      <c r="H386" s="91"/>
      <c r="I386" s="91"/>
      <c r="K386" s="91"/>
      <c r="L386" s="91"/>
      <c r="N386" s="106"/>
      <c r="O386" s="106"/>
      <c r="P386" s="106"/>
      <c r="Q386" s="91"/>
      <c r="R386" s="91"/>
    </row>
    <row r="387" spans="8:18" s="79" customFormat="1" x14ac:dyDescent="0.25">
      <c r="H387" s="91"/>
      <c r="I387" s="91"/>
      <c r="K387" s="91"/>
      <c r="L387" s="91"/>
      <c r="N387" s="106"/>
      <c r="O387" s="106"/>
      <c r="P387" s="106"/>
      <c r="Q387" s="91"/>
      <c r="R387" s="91"/>
    </row>
    <row r="388" spans="8:18" s="79" customFormat="1" x14ac:dyDescent="0.25">
      <c r="H388" s="91"/>
      <c r="I388" s="91"/>
      <c r="K388" s="91"/>
      <c r="L388" s="91"/>
      <c r="N388" s="106"/>
      <c r="O388" s="106"/>
      <c r="P388" s="106"/>
      <c r="Q388" s="91"/>
      <c r="R388" s="91"/>
    </row>
    <row r="389" spans="8:18" s="79" customFormat="1" x14ac:dyDescent="0.25">
      <c r="H389" s="91"/>
      <c r="I389" s="91"/>
      <c r="K389" s="91"/>
      <c r="L389" s="91"/>
      <c r="N389" s="106"/>
      <c r="O389" s="106"/>
      <c r="P389" s="106"/>
      <c r="Q389" s="91"/>
      <c r="R389" s="91"/>
    </row>
    <row r="390" spans="8:18" s="79" customFormat="1" x14ac:dyDescent="0.25">
      <c r="H390" s="91"/>
      <c r="I390" s="91"/>
      <c r="K390" s="91"/>
      <c r="L390" s="91"/>
      <c r="N390" s="106"/>
      <c r="O390" s="106"/>
      <c r="P390" s="106"/>
      <c r="Q390" s="91"/>
      <c r="R390" s="91"/>
    </row>
    <row r="391" spans="8:18" s="79" customFormat="1" x14ac:dyDescent="0.25">
      <c r="H391" s="91"/>
      <c r="I391" s="91"/>
      <c r="K391" s="91"/>
      <c r="L391" s="91"/>
      <c r="N391" s="106"/>
      <c r="O391" s="106"/>
      <c r="P391" s="106"/>
      <c r="Q391" s="91"/>
      <c r="R391" s="91"/>
    </row>
    <row r="392" spans="8:18" s="79" customFormat="1" x14ac:dyDescent="0.25">
      <c r="H392" s="91"/>
      <c r="I392" s="91"/>
      <c r="K392" s="91"/>
      <c r="L392" s="91"/>
      <c r="N392" s="106"/>
      <c r="O392" s="106"/>
      <c r="P392" s="106"/>
      <c r="Q392" s="91"/>
      <c r="R392" s="91"/>
    </row>
    <row r="393" spans="8:18" s="79" customFormat="1" x14ac:dyDescent="0.25">
      <c r="H393" s="91"/>
      <c r="I393" s="91"/>
      <c r="K393" s="91"/>
      <c r="L393" s="91"/>
      <c r="N393" s="106"/>
      <c r="O393" s="106"/>
      <c r="P393" s="106"/>
      <c r="Q393" s="91"/>
      <c r="R393" s="91"/>
    </row>
    <row r="394" spans="8:18" s="79" customFormat="1" x14ac:dyDescent="0.25">
      <c r="H394" s="91"/>
      <c r="I394" s="91"/>
      <c r="K394" s="91"/>
      <c r="L394" s="91"/>
      <c r="N394" s="106"/>
      <c r="O394" s="106"/>
      <c r="P394" s="106"/>
      <c r="Q394" s="91"/>
      <c r="R394" s="91"/>
    </row>
    <row r="395" spans="8:18" s="79" customFormat="1" x14ac:dyDescent="0.25">
      <c r="H395" s="91"/>
      <c r="I395" s="91"/>
      <c r="K395" s="91"/>
      <c r="L395" s="91"/>
      <c r="N395" s="106"/>
      <c r="O395" s="106"/>
      <c r="P395" s="106"/>
      <c r="Q395" s="91"/>
      <c r="R395" s="91"/>
    </row>
    <row r="396" spans="8:18" s="79" customFormat="1" x14ac:dyDescent="0.25">
      <c r="H396" s="91"/>
      <c r="I396" s="91"/>
      <c r="K396" s="91"/>
      <c r="L396" s="91"/>
      <c r="N396" s="106"/>
      <c r="O396" s="106"/>
      <c r="P396" s="106"/>
      <c r="Q396" s="91"/>
      <c r="R396" s="91"/>
    </row>
    <row r="397" spans="8:18" s="79" customFormat="1" x14ac:dyDescent="0.25">
      <c r="H397" s="91"/>
      <c r="I397" s="91"/>
      <c r="K397" s="91"/>
      <c r="L397" s="91"/>
      <c r="N397" s="106"/>
      <c r="O397" s="106"/>
      <c r="P397" s="106"/>
      <c r="Q397" s="91"/>
      <c r="R397" s="91"/>
    </row>
    <row r="398" spans="8:18" s="79" customFormat="1" x14ac:dyDescent="0.25">
      <c r="H398" s="91"/>
      <c r="I398" s="91"/>
      <c r="K398" s="91"/>
      <c r="L398" s="91"/>
      <c r="N398" s="106"/>
      <c r="O398" s="106"/>
      <c r="P398" s="106"/>
      <c r="Q398" s="91"/>
      <c r="R398" s="91"/>
    </row>
    <row r="399" spans="8:18" s="79" customFormat="1" x14ac:dyDescent="0.25">
      <c r="H399" s="91"/>
      <c r="I399" s="91"/>
      <c r="K399" s="91"/>
      <c r="L399" s="91"/>
      <c r="N399" s="106"/>
      <c r="O399" s="106"/>
      <c r="P399" s="106"/>
      <c r="Q399" s="91"/>
      <c r="R399" s="91"/>
    </row>
    <row r="400" spans="8:18" s="79" customFormat="1" x14ac:dyDescent="0.25">
      <c r="H400" s="91"/>
      <c r="I400" s="91"/>
      <c r="K400" s="91"/>
      <c r="L400" s="91"/>
      <c r="N400" s="106"/>
      <c r="O400" s="106"/>
      <c r="P400" s="106"/>
      <c r="Q400" s="91"/>
      <c r="R400" s="91"/>
    </row>
    <row r="401" spans="8:18" s="79" customFormat="1" x14ac:dyDescent="0.25">
      <c r="H401" s="91"/>
      <c r="I401" s="91"/>
      <c r="K401" s="91"/>
      <c r="L401" s="91"/>
      <c r="N401" s="106"/>
      <c r="O401" s="106"/>
      <c r="P401" s="106"/>
      <c r="Q401" s="91"/>
      <c r="R401" s="91"/>
    </row>
    <row r="402" spans="8:18" s="79" customFormat="1" x14ac:dyDescent="0.25">
      <c r="H402" s="91"/>
      <c r="I402" s="91"/>
      <c r="K402" s="91"/>
      <c r="L402" s="91"/>
      <c r="N402" s="106"/>
      <c r="O402" s="106"/>
      <c r="P402" s="106"/>
      <c r="Q402" s="91"/>
      <c r="R402" s="91"/>
    </row>
    <row r="403" spans="8:18" s="79" customFormat="1" x14ac:dyDescent="0.25">
      <c r="H403" s="91"/>
      <c r="I403" s="91"/>
      <c r="K403" s="91"/>
      <c r="L403" s="91"/>
      <c r="N403" s="106"/>
      <c r="O403" s="106"/>
      <c r="P403" s="106"/>
      <c r="Q403" s="91"/>
      <c r="R403" s="91"/>
    </row>
    <row r="404" spans="8:18" s="79" customFormat="1" x14ac:dyDescent="0.25">
      <c r="H404" s="91"/>
      <c r="I404" s="91"/>
      <c r="K404" s="91"/>
      <c r="L404" s="91"/>
      <c r="N404" s="106"/>
      <c r="O404" s="106"/>
      <c r="P404" s="106"/>
      <c r="Q404" s="91"/>
      <c r="R404" s="91"/>
    </row>
    <row r="405" spans="8:18" s="79" customFormat="1" x14ac:dyDescent="0.25">
      <c r="H405" s="91"/>
      <c r="I405" s="91"/>
      <c r="K405" s="91"/>
      <c r="L405" s="91"/>
      <c r="N405" s="106"/>
      <c r="O405" s="106"/>
      <c r="P405" s="106"/>
      <c r="Q405" s="91"/>
      <c r="R405" s="91"/>
    </row>
    <row r="406" spans="8:18" s="79" customFormat="1" x14ac:dyDescent="0.25">
      <c r="H406" s="91"/>
      <c r="I406" s="91"/>
      <c r="K406" s="91"/>
      <c r="L406" s="91"/>
      <c r="N406" s="106"/>
      <c r="O406" s="106"/>
      <c r="P406" s="106"/>
      <c r="Q406" s="91"/>
      <c r="R406" s="91"/>
    </row>
    <row r="407" spans="8:18" s="79" customFormat="1" x14ac:dyDescent="0.25">
      <c r="H407" s="91"/>
      <c r="I407" s="91"/>
      <c r="K407" s="91"/>
      <c r="L407" s="91"/>
      <c r="N407" s="106"/>
      <c r="O407" s="106"/>
      <c r="P407" s="106"/>
      <c r="Q407" s="91"/>
      <c r="R407" s="91"/>
    </row>
    <row r="408" spans="8:18" s="79" customFormat="1" x14ac:dyDescent="0.25">
      <c r="H408" s="91"/>
      <c r="I408" s="91"/>
      <c r="K408" s="91"/>
      <c r="L408" s="91"/>
      <c r="N408" s="106"/>
      <c r="O408" s="106"/>
      <c r="P408" s="106"/>
      <c r="Q408" s="91"/>
      <c r="R408" s="91"/>
    </row>
    <row r="409" spans="8:18" s="79" customFormat="1" x14ac:dyDescent="0.25">
      <c r="H409" s="91"/>
      <c r="I409" s="91"/>
      <c r="K409" s="91"/>
      <c r="L409" s="91"/>
      <c r="N409" s="106"/>
      <c r="O409" s="106"/>
      <c r="P409" s="106"/>
      <c r="Q409" s="91"/>
      <c r="R409" s="91"/>
    </row>
    <row r="410" spans="8:18" s="79" customFormat="1" x14ac:dyDescent="0.25">
      <c r="H410" s="91"/>
      <c r="I410" s="91"/>
      <c r="K410" s="91"/>
      <c r="L410" s="91"/>
      <c r="N410" s="106"/>
      <c r="O410" s="106"/>
      <c r="P410" s="106"/>
      <c r="Q410" s="91"/>
      <c r="R410" s="91"/>
    </row>
    <row r="411" spans="8:18" s="79" customFormat="1" x14ac:dyDescent="0.25">
      <c r="H411" s="91"/>
      <c r="I411" s="91"/>
      <c r="K411" s="91"/>
      <c r="L411" s="91"/>
      <c r="N411" s="106"/>
      <c r="O411" s="106"/>
      <c r="P411" s="106"/>
      <c r="Q411" s="91"/>
      <c r="R411" s="91"/>
    </row>
    <row r="412" spans="8:18" s="79" customFormat="1" x14ac:dyDescent="0.25">
      <c r="H412" s="91"/>
      <c r="I412" s="91"/>
      <c r="K412" s="91"/>
      <c r="L412" s="91"/>
      <c r="N412" s="106"/>
      <c r="O412" s="106"/>
      <c r="P412" s="106"/>
      <c r="Q412" s="91"/>
      <c r="R412" s="91"/>
    </row>
    <row r="413" spans="8:18" s="79" customFormat="1" x14ac:dyDescent="0.25">
      <c r="H413" s="91"/>
      <c r="I413" s="91"/>
      <c r="K413" s="91"/>
      <c r="L413" s="91"/>
      <c r="N413" s="106"/>
      <c r="O413" s="106"/>
      <c r="P413" s="106"/>
      <c r="Q413" s="91"/>
      <c r="R413" s="91"/>
    </row>
    <row r="414" spans="8:18" s="79" customFormat="1" x14ac:dyDescent="0.25">
      <c r="H414" s="91"/>
      <c r="I414" s="91"/>
      <c r="K414" s="91"/>
      <c r="L414" s="91"/>
      <c r="N414" s="106"/>
      <c r="O414" s="106"/>
      <c r="P414" s="106"/>
      <c r="Q414" s="91"/>
      <c r="R414" s="91"/>
    </row>
    <row r="415" spans="8:18" s="79" customFormat="1" x14ac:dyDescent="0.25">
      <c r="H415" s="91"/>
      <c r="I415" s="91"/>
      <c r="K415" s="91"/>
      <c r="L415" s="91"/>
      <c r="N415" s="106"/>
      <c r="O415" s="106"/>
      <c r="P415" s="106"/>
      <c r="Q415" s="91"/>
      <c r="R415" s="91"/>
    </row>
    <row r="416" spans="8:18" s="79" customFormat="1" x14ac:dyDescent="0.25">
      <c r="H416" s="91"/>
      <c r="I416" s="91"/>
      <c r="K416" s="91"/>
      <c r="L416" s="91"/>
      <c r="N416" s="106"/>
      <c r="O416" s="106"/>
      <c r="P416" s="106"/>
      <c r="Q416" s="91"/>
      <c r="R416" s="91"/>
    </row>
    <row r="417" spans="8:18" s="79" customFormat="1" x14ac:dyDescent="0.25">
      <c r="H417" s="91"/>
      <c r="I417" s="91"/>
      <c r="K417" s="91"/>
      <c r="L417" s="91"/>
      <c r="N417" s="106"/>
      <c r="O417" s="106"/>
      <c r="P417" s="106"/>
      <c r="Q417" s="91"/>
      <c r="R417" s="91"/>
    </row>
    <row r="418" spans="8:18" s="79" customFormat="1" x14ac:dyDescent="0.25">
      <c r="H418" s="91"/>
      <c r="I418" s="91"/>
      <c r="K418" s="91"/>
      <c r="L418" s="91"/>
      <c r="N418" s="106"/>
      <c r="O418" s="106"/>
      <c r="P418" s="106"/>
      <c r="Q418" s="91"/>
      <c r="R418" s="91"/>
    </row>
    <row r="419" spans="8:18" s="79" customFormat="1" x14ac:dyDescent="0.25">
      <c r="H419" s="91"/>
      <c r="I419" s="91"/>
      <c r="K419" s="91"/>
      <c r="L419" s="91"/>
      <c r="N419" s="106"/>
      <c r="O419" s="106"/>
      <c r="P419" s="106"/>
      <c r="Q419" s="91"/>
      <c r="R419" s="91"/>
    </row>
    <row r="420" spans="8:18" s="79" customFormat="1" x14ac:dyDescent="0.25">
      <c r="H420" s="91"/>
      <c r="I420" s="91"/>
      <c r="K420" s="91"/>
      <c r="L420" s="91"/>
      <c r="N420" s="106"/>
      <c r="O420" s="106"/>
      <c r="P420" s="106"/>
      <c r="Q420" s="91"/>
      <c r="R420" s="91"/>
    </row>
    <row r="421" spans="8:18" s="79" customFormat="1" x14ac:dyDescent="0.25">
      <c r="H421" s="91"/>
      <c r="I421" s="91"/>
      <c r="K421" s="91"/>
      <c r="L421" s="91"/>
      <c r="N421" s="106"/>
      <c r="O421" s="106"/>
      <c r="P421" s="106"/>
      <c r="Q421" s="91"/>
      <c r="R421" s="91"/>
    </row>
    <row r="422" spans="8:18" s="79" customFormat="1" x14ac:dyDescent="0.25">
      <c r="H422" s="91"/>
      <c r="I422" s="91"/>
      <c r="K422" s="91"/>
      <c r="L422" s="91"/>
      <c r="N422" s="106"/>
      <c r="O422" s="106"/>
      <c r="P422" s="106"/>
      <c r="Q422" s="91"/>
      <c r="R422" s="91"/>
    </row>
    <row r="423" spans="8:18" s="79" customFormat="1" x14ac:dyDescent="0.25">
      <c r="H423" s="91"/>
      <c r="I423" s="91"/>
      <c r="K423" s="91"/>
      <c r="L423" s="91"/>
      <c r="N423" s="106"/>
      <c r="O423" s="106"/>
      <c r="P423" s="106"/>
      <c r="Q423" s="91"/>
      <c r="R423" s="91"/>
    </row>
    <row r="424" spans="8:18" s="79" customFormat="1" x14ac:dyDescent="0.25">
      <c r="H424" s="91"/>
      <c r="I424" s="91"/>
      <c r="K424" s="91"/>
      <c r="L424" s="91"/>
      <c r="N424" s="106"/>
      <c r="O424" s="106"/>
      <c r="P424" s="106"/>
      <c r="Q424" s="91"/>
      <c r="R424" s="91"/>
    </row>
    <row r="425" spans="8:18" s="79" customFormat="1" x14ac:dyDescent="0.25">
      <c r="H425" s="91"/>
      <c r="I425" s="91"/>
      <c r="K425" s="91"/>
      <c r="L425" s="91"/>
      <c r="N425" s="106"/>
      <c r="O425" s="106"/>
      <c r="P425" s="106"/>
      <c r="Q425" s="91"/>
      <c r="R425" s="91"/>
    </row>
    <row r="426" spans="8:18" s="79" customFormat="1" x14ac:dyDescent="0.25">
      <c r="H426" s="91"/>
      <c r="I426" s="91"/>
      <c r="K426" s="91"/>
      <c r="L426" s="91"/>
      <c r="N426" s="106"/>
      <c r="O426" s="106"/>
      <c r="P426" s="106"/>
      <c r="Q426" s="91"/>
      <c r="R426" s="91"/>
    </row>
    <row r="427" spans="8:18" s="79" customFormat="1" x14ac:dyDescent="0.25">
      <c r="H427" s="91"/>
      <c r="I427" s="91"/>
      <c r="K427" s="91"/>
      <c r="L427" s="91"/>
      <c r="N427" s="106"/>
      <c r="O427" s="106"/>
      <c r="P427" s="106"/>
      <c r="Q427" s="91"/>
      <c r="R427" s="91"/>
    </row>
    <row r="428" spans="8:18" s="79" customFormat="1" x14ac:dyDescent="0.25">
      <c r="H428" s="91"/>
      <c r="I428" s="91"/>
      <c r="K428" s="91"/>
      <c r="L428" s="91"/>
      <c r="N428" s="106"/>
      <c r="O428" s="106"/>
      <c r="P428" s="106"/>
      <c r="Q428" s="91"/>
      <c r="R428" s="91"/>
    </row>
    <row r="429" spans="8:18" s="79" customFormat="1" x14ac:dyDescent="0.25">
      <c r="H429" s="91"/>
      <c r="I429" s="91"/>
      <c r="K429" s="91"/>
      <c r="L429" s="91"/>
      <c r="N429" s="106"/>
      <c r="O429" s="106"/>
      <c r="P429" s="106"/>
      <c r="Q429" s="91"/>
      <c r="R429" s="91"/>
    </row>
    <row r="430" spans="8:18" s="79" customFormat="1" x14ac:dyDescent="0.25">
      <c r="H430" s="91"/>
      <c r="I430" s="91"/>
      <c r="K430" s="91"/>
      <c r="L430" s="91"/>
      <c r="N430" s="106"/>
      <c r="O430" s="106"/>
      <c r="P430" s="106"/>
      <c r="Q430" s="91"/>
      <c r="R430" s="91"/>
    </row>
    <row r="431" spans="8:18" s="79" customFormat="1" x14ac:dyDescent="0.25">
      <c r="H431" s="91"/>
      <c r="I431" s="91"/>
      <c r="K431" s="91"/>
      <c r="L431" s="91"/>
      <c r="N431" s="106"/>
      <c r="O431" s="106"/>
      <c r="P431" s="106"/>
      <c r="Q431" s="91"/>
      <c r="R431" s="91"/>
    </row>
    <row r="432" spans="8:18" s="79" customFormat="1" x14ac:dyDescent="0.25">
      <c r="H432" s="91"/>
      <c r="I432" s="91"/>
      <c r="K432" s="91"/>
      <c r="L432" s="91"/>
      <c r="N432" s="106"/>
      <c r="O432" s="106"/>
      <c r="P432" s="106"/>
      <c r="Q432" s="91"/>
      <c r="R432" s="91"/>
    </row>
    <row r="433" spans="8:18" s="79" customFormat="1" x14ac:dyDescent="0.25">
      <c r="H433" s="91"/>
      <c r="I433" s="91"/>
      <c r="K433" s="91"/>
      <c r="L433" s="91"/>
      <c r="N433" s="106"/>
      <c r="O433" s="106"/>
      <c r="P433" s="106"/>
      <c r="Q433" s="91"/>
      <c r="R433" s="91"/>
    </row>
    <row r="434" spans="8:18" s="79" customFormat="1" x14ac:dyDescent="0.25">
      <c r="H434" s="91"/>
      <c r="I434" s="91"/>
      <c r="K434" s="91"/>
      <c r="L434" s="91"/>
      <c r="N434" s="106"/>
      <c r="O434" s="106"/>
      <c r="P434" s="106"/>
      <c r="Q434" s="91"/>
      <c r="R434" s="91"/>
    </row>
    <row r="435" spans="8:18" s="79" customFormat="1" x14ac:dyDescent="0.25">
      <c r="H435" s="91"/>
      <c r="I435" s="91"/>
      <c r="K435" s="91"/>
      <c r="L435" s="91"/>
      <c r="N435" s="106"/>
      <c r="O435" s="106"/>
      <c r="P435" s="106"/>
      <c r="Q435" s="91"/>
      <c r="R435" s="91"/>
    </row>
    <row r="436" spans="8:18" s="79" customFormat="1" x14ac:dyDescent="0.25">
      <c r="H436" s="91"/>
      <c r="I436" s="91"/>
      <c r="K436" s="91"/>
      <c r="L436" s="91"/>
      <c r="N436" s="106"/>
      <c r="O436" s="106"/>
      <c r="P436" s="106"/>
      <c r="Q436" s="91"/>
      <c r="R436" s="91"/>
    </row>
    <row r="437" spans="8:18" s="79" customFormat="1" x14ac:dyDescent="0.25">
      <c r="H437" s="91"/>
      <c r="I437" s="91"/>
      <c r="K437" s="91"/>
      <c r="L437" s="91"/>
      <c r="N437" s="106"/>
      <c r="O437" s="106"/>
      <c r="P437" s="106"/>
      <c r="Q437" s="91"/>
      <c r="R437" s="91"/>
    </row>
    <row r="438" spans="8:18" s="79" customFormat="1" x14ac:dyDescent="0.25">
      <c r="H438" s="91"/>
      <c r="I438" s="91"/>
      <c r="K438" s="91"/>
      <c r="L438" s="91"/>
      <c r="N438" s="106"/>
      <c r="O438" s="106"/>
      <c r="P438" s="106"/>
      <c r="Q438" s="91"/>
      <c r="R438" s="91"/>
    </row>
    <row r="439" spans="8:18" s="79" customFormat="1" x14ac:dyDescent="0.25">
      <c r="H439" s="91"/>
      <c r="I439" s="91"/>
      <c r="K439" s="91"/>
      <c r="L439" s="91"/>
      <c r="N439" s="106"/>
      <c r="O439" s="106"/>
      <c r="P439" s="106"/>
      <c r="Q439" s="91"/>
      <c r="R439" s="91"/>
    </row>
    <row r="440" spans="8:18" s="79" customFormat="1" x14ac:dyDescent="0.25">
      <c r="H440" s="91"/>
      <c r="I440" s="91"/>
      <c r="K440" s="91"/>
      <c r="L440" s="91"/>
      <c r="N440" s="106"/>
      <c r="O440" s="106"/>
      <c r="P440" s="106"/>
      <c r="Q440" s="91"/>
      <c r="R440" s="91"/>
    </row>
    <row r="441" spans="8:18" s="79" customFormat="1" x14ac:dyDescent="0.25">
      <c r="H441" s="91"/>
      <c r="I441" s="91"/>
      <c r="K441" s="91"/>
      <c r="L441" s="91"/>
      <c r="N441" s="106"/>
      <c r="O441" s="106"/>
      <c r="P441" s="106"/>
      <c r="Q441" s="91"/>
      <c r="R441" s="91"/>
    </row>
    <row r="442" spans="8:18" s="79" customFormat="1" x14ac:dyDescent="0.25">
      <c r="H442" s="91"/>
      <c r="I442" s="91"/>
      <c r="K442" s="91"/>
      <c r="L442" s="91"/>
      <c r="N442" s="106"/>
      <c r="O442" s="106"/>
      <c r="P442" s="106"/>
      <c r="Q442" s="91"/>
      <c r="R442" s="91"/>
    </row>
    <row r="443" spans="8:18" s="79" customFormat="1" x14ac:dyDescent="0.25">
      <c r="H443" s="91"/>
      <c r="I443" s="91"/>
      <c r="K443" s="91"/>
      <c r="L443" s="91"/>
      <c r="N443" s="106"/>
      <c r="O443" s="106"/>
      <c r="P443" s="106"/>
      <c r="Q443" s="91"/>
      <c r="R443" s="91"/>
    </row>
    <row r="444" spans="8:18" s="79" customFormat="1" x14ac:dyDescent="0.25">
      <c r="H444" s="91"/>
      <c r="I444" s="91"/>
      <c r="K444" s="91"/>
      <c r="L444" s="91"/>
      <c r="N444" s="106"/>
      <c r="O444" s="106"/>
      <c r="P444" s="106"/>
      <c r="Q444" s="91"/>
      <c r="R444" s="91"/>
    </row>
    <row r="445" spans="8:18" s="79" customFormat="1" x14ac:dyDescent="0.25">
      <c r="H445" s="91"/>
      <c r="I445" s="91"/>
      <c r="K445" s="91"/>
      <c r="L445" s="91"/>
      <c r="N445" s="106"/>
      <c r="O445" s="106"/>
      <c r="P445" s="106"/>
      <c r="Q445" s="91"/>
      <c r="R445" s="91"/>
    </row>
    <row r="446" spans="8:18" s="79" customFormat="1" x14ac:dyDescent="0.25">
      <c r="H446" s="91"/>
      <c r="I446" s="91"/>
      <c r="K446" s="91"/>
      <c r="L446" s="91"/>
      <c r="N446" s="106"/>
      <c r="O446" s="106"/>
      <c r="P446" s="106"/>
      <c r="Q446" s="91"/>
      <c r="R446" s="91"/>
    </row>
    <row r="447" spans="8:18" s="79" customFormat="1" x14ac:dyDescent="0.25">
      <c r="H447" s="91"/>
      <c r="I447" s="91"/>
      <c r="K447" s="91"/>
      <c r="L447" s="91"/>
      <c r="N447" s="106"/>
      <c r="O447" s="106"/>
      <c r="P447" s="106"/>
      <c r="Q447" s="91"/>
      <c r="R447" s="91"/>
    </row>
    <row r="448" spans="8:18" s="79" customFormat="1" x14ac:dyDescent="0.25">
      <c r="H448" s="91"/>
      <c r="I448" s="91"/>
      <c r="K448" s="91"/>
      <c r="L448" s="91"/>
      <c r="N448" s="106"/>
      <c r="O448" s="106"/>
      <c r="P448" s="106"/>
      <c r="Q448" s="91"/>
      <c r="R448" s="91"/>
    </row>
    <row r="449" spans="8:18" s="79" customFormat="1" x14ac:dyDescent="0.25">
      <c r="H449" s="91"/>
      <c r="I449" s="91"/>
      <c r="K449" s="91"/>
      <c r="L449" s="91"/>
      <c r="N449" s="106"/>
      <c r="O449" s="106"/>
      <c r="P449" s="106"/>
      <c r="Q449" s="91"/>
      <c r="R449" s="91"/>
    </row>
    <row r="450" spans="8:18" s="79" customFormat="1" x14ac:dyDescent="0.25">
      <c r="H450" s="91"/>
      <c r="I450" s="91"/>
      <c r="K450" s="91"/>
      <c r="L450" s="91"/>
      <c r="N450" s="106"/>
      <c r="O450" s="106"/>
      <c r="P450" s="106"/>
      <c r="Q450" s="91"/>
      <c r="R450" s="91"/>
    </row>
    <row r="451" spans="8:18" s="79" customFormat="1" x14ac:dyDescent="0.25">
      <c r="H451" s="91"/>
      <c r="I451" s="91"/>
      <c r="K451" s="91"/>
      <c r="L451" s="91"/>
      <c r="N451" s="106"/>
      <c r="O451" s="106"/>
      <c r="P451" s="106"/>
      <c r="Q451" s="91"/>
      <c r="R451" s="91"/>
    </row>
    <row r="452" spans="8:18" s="79" customFormat="1" x14ac:dyDescent="0.25">
      <c r="H452" s="91"/>
      <c r="I452" s="91"/>
      <c r="K452" s="91"/>
      <c r="L452" s="91"/>
      <c r="N452" s="106"/>
      <c r="O452" s="106"/>
      <c r="P452" s="106"/>
      <c r="Q452" s="91"/>
      <c r="R452" s="91"/>
    </row>
    <row r="453" spans="8:18" s="79" customFormat="1" x14ac:dyDescent="0.25">
      <c r="H453" s="91"/>
      <c r="I453" s="91"/>
      <c r="K453" s="91"/>
      <c r="L453" s="91"/>
      <c r="N453" s="106"/>
      <c r="O453" s="106"/>
      <c r="P453" s="106"/>
      <c r="Q453" s="91"/>
      <c r="R453" s="91"/>
    </row>
    <row r="454" spans="8:18" s="79" customFormat="1" x14ac:dyDescent="0.25">
      <c r="H454" s="91"/>
      <c r="I454" s="91"/>
      <c r="K454" s="91"/>
      <c r="L454" s="91"/>
      <c r="N454" s="106"/>
      <c r="O454" s="106"/>
      <c r="P454" s="106"/>
      <c r="Q454" s="91"/>
      <c r="R454" s="91"/>
    </row>
    <row r="455" spans="8:18" s="79" customFormat="1" x14ac:dyDescent="0.25">
      <c r="H455" s="91"/>
      <c r="I455" s="91"/>
      <c r="K455" s="91"/>
      <c r="L455" s="91"/>
      <c r="N455" s="106"/>
      <c r="O455" s="106"/>
      <c r="P455" s="106"/>
      <c r="Q455" s="91"/>
      <c r="R455" s="91"/>
    </row>
    <row r="456" spans="8:18" s="79" customFormat="1" x14ac:dyDescent="0.25">
      <c r="H456" s="91"/>
      <c r="I456" s="91"/>
      <c r="K456" s="91"/>
      <c r="L456" s="91"/>
      <c r="N456" s="106"/>
      <c r="O456" s="106"/>
      <c r="P456" s="106"/>
      <c r="Q456" s="91"/>
      <c r="R456" s="91"/>
    </row>
    <row r="457" spans="8:18" s="79" customFormat="1" x14ac:dyDescent="0.25">
      <c r="H457" s="91"/>
      <c r="I457" s="91"/>
      <c r="K457" s="91"/>
      <c r="L457" s="91"/>
      <c r="N457" s="106"/>
      <c r="O457" s="106"/>
      <c r="P457" s="106"/>
      <c r="Q457" s="91"/>
      <c r="R457" s="91"/>
    </row>
    <row r="458" spans="8:18" s="79" customFormat="1" x14ac:dyDescent="0.25">
      <c r="H458" s="91"/>
      <c r="I458" s="91"/>
      <c r="K458" s="91"/>
      <c r="L458" s="91"/>
      <c r="N458" s="106"/>
      <c r="O458" s="106"/>
      <c r="P458" s="106"/>
      <c r="Q458" s="91"/>
      <c r="R458" s="91"/>
    </row>
    <row r="459" spans="8:18" s="79" customFormat="1" x14ac:dyDescent="0.25">
      <c r="H459" s="91"/>
      <c r="I459" s="91"/>
      <c r="K459" s="91"/>
      <c r="L459" s="91"/>
      <c r="N459" s="106"/>
      <c r="O459" s="106"/>
      <c r="P459" s="106"/>
      <c r="Q459" s="91"/>
      <c r="R459" s="91"/>
    </row>
    <row r="460" spans="8:18" s="79" customFormat="1" x14ac:dyDescent="0.25">
      <c r="H460" s="91"/>
      <c r="I460" s="91"/>
      <c r="K460" s="91"/>
      <c r="L460" s="91"/>
      <c r="N460" s="106"/>
      <c r="O460" s="106"/>
      <c r="P460" s="106"/>
      <c r="Q460" s="91"/>
      <c r="R460" s="91"/>
    </row>
    <row r="461" spans="8:18" s="79" customFormat="1" x14ac:dyDescent="0.25">
      <c r="H461" s="91"/>
      <c r="I461" s="91"/>
      <c r="K461" s="91"/>
      <c r="L461" s="91"/>
      <c r="N461" s="106"/>
      <c r="O461" s="106"/>
      <c r="P461" s="106"/>
      <c r="Q461" s="91"/>
      <c r="R461" s="91"/>
    </row>
    <row r="462" spans="8:18" s="79" customFormat="1" x14ac:dyDescent="0.25">
      <c r="H462" s="91"/>
      <c r="I462" s="91"/>
      <c r="K462" s="91"/>
      <c r="L462" s="91"/>
      <c r="N462" s="106"/>
      <c r="O462" s="106"/>
      <c r="P462" s="106"/>
      <c r="Q462" s="91"/>
      <c r="R462" s="91"/>
    </row>
    <row r="463" spans="8:18" s="79" customFormat="1" x14ac:dyDescent="0.25">
      <c r="H463" s="91"/>
      <c r="I463" s="91"/>
      <c r="K463" s="91"/>
      <c r="L463" s="91"/>
      <c r="N463" s="106"/>
      <c r="O463" s="106"/>
      <c r="P463" s="106"/>
      <c r="Q463" s="91"/>
      <c r="R463" s="91"/>
    </row>
    <row r="464" spans="8:18" s="79" customFormat="1" x14ac:dyDescent="0.25">
      <c r="H464" s="91"/>
      <c r="I464" s="91"/>
      <c r="K464" s="91"/>
      <c r="L464" s="91"/>
      <c r="N464" s="106"/>
      <c r="O464" s="106"/>
      <c r="P464" s="106"/>
      <c r="Q464" s="91"/>
      <c r="R464" s="91"/>
    </row>
    <row r="465" spans="8:18" s="79" customFormat="1" x14ac:dyDescent="0.25">
      <c r="H465" s="91"/>
      <c r="I465" s="91"/>
      <c r="K465" s="91"/>
      <c r="L465" s="91"/>
      <c r="N465" s="106"/>
      <c r="O465" s="106"/>
      <c r="P465" s="106"/>
      <c r="Q465" s="91"/>
      <c r="R465" s="91"/>
    </row>
    <row r="466" spans="8:18" s="79" customFormat="1" x14ac:dyDescent="0.25">
      <c r="H466" s="91"/>
      <c r="I466" s="91"/>
      <c r="K466" s="91"/>
      <c r="L466" s="91"/>
      <c r="N466" s="106"/>
      <c r="O466" s="106"/>
      <c r="P466" s="106"/>
      <c r="Q466" s="91"/>
      <c r="R466" s="91"/>
    </row>
    <row r="467" spans="8:18" s="79" customFormat="1" x14ac:dyDescent="0.25">
      <c r="H467" s="91"/>
      <c r="I467" s="91"/>
      <c r="K467" s="91"/>
      <c r="L467" s="91"/>
      <c r="N467" s="106"/>
      <c r="O467" s="106"/>
      <c r="P467" s="106"/>
      <c r="Q467" s="91"/>
      <c r="R467" s="91"/>
    </row>
    <row r="468" spans="8:18" s="79" customFormat="1" x14ac:dyDescent="0.25">
      <c r="H468" s="91"/>
      <c r="I468" s="91"/>
      <c r="K468" s="91"/>
      <c r="L468" s="91"/>
      <c r="N468" s="106"/>
      <c r="O468" s="106"/>
      <c r="P468" s="106"/>
      <c r="Q468" s="91"/>
      <c r="R468" s="91"/>
    </row>
    <row r="469" spans="8:18" s="79" customFormat="1" x14ac:dyDescent="0.25">
      <c r="H469" s="91"/>
      <c r="I469" s="91"/>
      <c r="K469" s="91"/>
      <c r="L469" s="91"/>
      <c r="N469" s="106"/>
      <c r="O469" s="106"/>
      <c r="P469" s="106"/>
      <c r="Q469" s="91"/>
      <c r="R469" s="91"/>
    </row>
    <row r="470" spans="8:18" s="79" customFormat="1" x14ac:dyDescent="0.25">
      <c r="H470" s="91"/>
      <c r="I470" s="91"/>
      <c r="K470" s="91"/>
      <c r="L470" s="91"/>
      <c r="N470" s="106"/>
      <c r="O470" s="106"/>
      <c r="P470" s="106"/>
      <c r="Q470" s="91"/>
      <c r="R470" s="91"/>
    </row>
    <row r="471" spans="8:18" s="79" customFormat="1" x14ac:dyDescent="0.25">
      <c r="H471" s="91"/>
      <c r="I471" s="91"/>
      <c r="K471" s="91"/>
      <c r="L471" s="91"/>
      <c r="N471" s="106"/>
      <c r="O471" s="106"/>
      <c r="P471" s="106"/>
      <c r="Q471" s="91"/>
      <c r="R471" s="91"/>
    </row>
    <row r="472" spans="8:18" s="79" customFormat="1" x14ac:dyDescent="0.25">
      <c r="H472" s="91"/>
      <c r="I472" s="91"/>
      <c r="K472" s="91"/>
      <c r="L472" s="91"/>
      <c r="N472" s="106"/>
      <c r="O472" s="106"/>
      <c r="P472" s="106"/>
      <c r="Q472" s="91"/>
      <c r="R472" s="91"/>
    </row>
    <row r="473" spans="8:18" s="79" customFormat="1" x14ac:dyDescent="0.25">
      <c r="H473" s="91"/>
      <c r="I473" s="91"/>
      <c r="K473" s="91"/>
      <c r="L473" s="91"/>
      <c r="N473" s="106"/>
      <c r="O473" s="106"/>
      <c r="P473" s="106"/>
      <c r="Q473" s="91"/>
      <c r="R473" s="91"/>
    </row>
    <row r="474" spans="8:18" s="79" customFormat="1" x14ac:dyDescent="0.25">
      <c r="H474" s="91"/>
      <c r="I474" s="91"/>
      <c r="K474" s="91"/>
      <c r="L474" s="91"/>
      <c r="N474" s="106"/>
      <c r="O474" s="106"/>
      <c r="P474" s="106"/>
      <c r="Q474" s="91"/>
      <c r="R474" s="91"/>
    </row>
    <row r="475" spans="8:18" s="79" customFormat="1" x14ac:dyDescent="0.25">
      <c r="H475" s="91"/>
      <c r="I475" s="91"/>
      <c r="K475" s="91"/>
      <c r="L475" s="91"/>
      <c r="N475" s="106"/>
      <c r="O475" s="106"/>
      <c r="P475" s="106"/>
      <c r="Q475" s="91"/>
      <c r="R475" s="91"/>
    </row>
    <row r="476" spans="8:18" s="79" customFormat="1" x14ac:dyDescent="0.25">
      <c r="H476" s="91"/>
      <c r="I476" s="91"/>
      <c r="K476" s="91"/>
      <c r="L476" s="91"/>
      <c r="N476" s="106"/>
      <c r="O476" s="106"/>
      <c r="P476" s="106"/>
      <c r="Q476" s="91"/>
      <c r="R476" s="91"/>
    </row>
    <row r="477" spans="8:18" s="79" customFormat="1" x14ac:dyDescent="0.25">
      <c r="H477" s="91"/>
      <c r="I477" s="91"/>
      <c r="K477" s="91"/>
      <c r="L477" s="91"/>
      <c r="N477" s="106"/>
      <c r="O477" s="106"/>
      <c r="P477" s="106"/>
      <c r="Q477" s="91"/>
      <c r="R477" s="91"/>
    </row>
    <row r="478" spans="8:18" s="79" customFormat="1" x14ac:dyDescent="0.25">
      <c r="H478" s="91"/>
      <c r="I478" s="91"/>
      <c r="K478" s="91"/>
      <c r="L478" s="91"/>
      <c r="N478" s="106"/>
      <c r="O478" s="106"/>
      <c r="P478" s="106"/>
      <c r="Q478" s="91"/>
      <c r="R478" s="91"/>
    </row>
    <row r="479" spans="8:18" s="79" customFormat="1" x14ac:dyDescent="0.25">
      <c r="H479" s="91"/>
      <c r="I479" s="91"/>
      <c r="K479" s="91"/>
      <c r="L479" s="91"/>
      <c r="N479" s="106"/>
      <c r="O479" s="106"/>
      <c r="P479" s="106"/>
      <c r="Q479" s="91"/>
      <c r="R479" s="91"/>
    </row>
    <row r="480" spans="8:18" s="79" customFormat="1" x14ac:dyDescent="0.25">
      <c r="H480" s="91"/>
      <c r="I480" s="91"/>
      <c r="K480" s="91"/>
      <c r="L480" s="91"/>
      <c r="N480" s="106"/>
      <c r="O480" s="106"/>
      <c r="P480" s="106"/>
      <c r="Q480" s="91"/>
      <c r="R480" s="91"/>
    </row>
    <row r="481" spans="8:18" s="79" customFormat="1" x14ac:dyDescent="0.25">
      <c r="H481" s="91"/>
      <c r="I481" s="91"/>
      <c r="K481" s="91"/>
      <c r="L481" s="91"/>
      <c r="N481" s="106"/>
      <c r="O481" s="106"/>
      <c r="P481" s="106"/>
      <c r="Q481" s="91"/>
      <c r="R481" s="91"/>
    </row>
    <row r="482" spans="8:18" s="79" customFormat="1" x14ac:dyDescent="0.25">
      <c r="H482" s="91"/>
      <c r="I482" s="91"/>
      <c r="K482" s="91"/>
      <c r="L482" s="91"/>
      <c r="N482" s="106"/>
      <c r="O482" s="106"/>
      <c r="P482" s="106"/>
      <c r="Q482" s="91"/>
      <c r="R482" s="91"/>
    </row>
    <row r="483" spans="8:18" s="79" customFormat="1" x14ac:dyDescent="0.25">
      <c r="H483" s="91"/>
      <c r="I483" s="91"/>
      <c r="K483" s="91"/>
      <c r="L483" s="91"/>
      <c r="N483" s="106"/>
      <c r="O483" s="106"/>
      <c r="P483" s="106"/>
      <c r="Q483" s="91"/>
      <c r="R483" s="91"/>
    </row>
    <row r="484" spans="8:18" s="79" customFormat="1" x14ac:dyDescent="0.25">
      <c r="H484" s="91"/>
      <c r="I484" s="91"/>
      <c r="K484" s="91"/>
      <c r="L484" s="91"/>
      <c r="N484" s="106"/>
      <c r="O484" s="106"/>
      <c r="P484" s="106"/>
      <c r="Q484" s="91"/>
      <c r="R484" s="91"/>
    </row>
    <row r="485" spans="8:18" s="79" customFormat="1" x14ac:dyDescent="0.25">
      <c r="H485" s="91"/>
      <c r="I485" s="91"/>
      <c r="K485" s="91"/>
      <c r="L485" s="91"/>
      <c r="N485" s="106"/>
      <c r="O485" s="106"/>
      <c r="P485" s="106"/>
      <c r="Q485" s="91"/>
      <c r="R485" s="91"/>
    </row>
    <row r="486" spans="8:18" s="79" customFormat="1" x14ac:dyDescent="0.25">
      <c r="H486" s="91"/>
      <c r="I486" s="91"/>
      <c r="K486" s="91"/>
      <c r="L486" s="91"/>
      <c r="N486" s="106"/>
      <c r="O486" s="106"/>
      <c r="P486" s="106"/>
      <c r="Q486" s="91"/>
      <c r="R486" s="91"/>
    </row>
    <row r="487" spans="8:18" s="79" customFormat="1" x14ac:dyDescent="0.25">
      <c r="H487" s="91"/>
      <c r="I487" s="91"/>
      <c r="K487" s="91"/>
      <c r="L487" s="91"/>
      <c r="N487" s="106"/>
      <c r="O487" s="106"/>
      <c r="P487" s="106"/>
      <c r="Q487" s="91"/>
      <c r="R487" s="91"/>
    </row>
    <row r="488" spans="8:18" s="79" customFormat="1" x14ac:dyDescent="0.25">
      <c r="H488" s="91"/>
      <c r="I488" s="91"/>
      <c r="K488" s="91"/>
      <c r="L488" s="91"/>
      <c r="N488" s="106"/>
      <c r="O488" s="106"/>
      <c r="P488" s="106"/>
      <c r="Q488" s="91"/>
      <c r="R488" s="91"/>
    </row>
    <row r="489" spans="8:18" s="79" customFormat="1" x14ac:dyDescent="0.25">
      <c r="H489" s="91"/>
      <c r="I489" s="91"/>
      <c r="K489" s="91"/>
      <c r="L489" s="91"/>
      <c r="N489" s="106"/>
      <c r="O489" s="106"/>
      <c r="P489" s="106"/>
      <c r="Q489" s="91"/>
      <c r="R489" s="91"/>
    </row>
    <row r="490" spans="8:18" s="79" customFormat="1" x14ac:dyDescent="0.25">
      <c r="H490" s="91"/>
      <c r="I490" s="91"/>
      <c r="K490" s="91"/>
      <c r="L490" s="91"/>
      <c r="N490" s="106"/>
      <c r="O490" s="106"/>
      <c r="P490" s="106"/>
      <c r="Q490" s="91"/>
      <c r="R490" s="91"/>
    </row>
    <row r="491" spans="8:18" s="79" customFormat="1" x14ac:dyDescent="0.25">
      <c r="H491" s="91"/>
      <c r="I491" s="91"/>
      <c r="K491" s="91"/>
      <c r="L491" s="91"/>
      <c r="N491" s="106"/>
      <c r="O491" s="106"/>
      <c r="P491" s="106"/>
      <c r="Q491" s="91"/>
      <c r="R491" s="91"/>
    </row>
    <row r="492" spans="8:18" s="79" customFormat="1" x14ac:dyDescent="0.25">
      <c r="H492" s="91"/>
      <c r="I492" s="91"/>
      <c r="K492" s="91"/>
      <c r="L492" s="91"/>
      <c r="N492" s="106"/>
      <c r="O492" s="106"/>
      <c r="P492" s="106"/>
      <c r="Q492" s="91"/>
      <c r="R492" s="91"/>
    </row>
    <row r="493" spans="8:18" s="79" customFormat="1" x14ac:dyDescent="0.25">
      <c r="H493" s="91"/>
      <c r="I493" s="91"/>
      <c r="K493" s="91"/>
      <c r="L493" s="91"/>
      <c r="N493" s="106"/>
      <c r="O493" s="106"/>
      <c r="P493" s="106"/>
      <c r="Q493" s="91"/>
      <c r="R493" s="91"/>
    </row>
    <row r="494" spans="8:18" s="79" customFormat="1" x14ac:dyDescent="0.25">
      <c r="H494" s="91"/>
      <c r="I494" s="91"/>
      <c r="K494" s="91"/>
      <c r="L494" s="91"/>
      <c r="N494" s="106"/>
      <c r="O494" s="106"/>
      <c r="P494" s="106"/>
      <c r="Q494" s="91"/>
      <c r="R494" s="91"/>
    </row>
    <row r="495" spans="8:18" s="79" customFormat="1" x14ac:dyDescent="0.25">
      <c r="H495" s="91"/>
      <c r="I495" s="91"/>
      <c r="K495" s="91"/>
      <c r="L495" s="91"/>
      <c r="N495" s="106"/>
      <c r="O495" s="106"/>
      <c r="P495" s="106"/>
      <c r="Q495" s="91"/>
      <c r="R495" s="91"/>
    </row>
    <row r="496" spans="8:18" s="79" customFormat="1" x14ac:dyDescent="0.25">
      <c r="H496" s="91"/>
      <c r="I496" s="91"/>
      <c r="K496" s="91"/>
      <c r="L496" s="91"/>
      <c r="N496" s="106"/>
      <c r="O496" s="106"/>
      <c r="P496" s="106"/>
      <c r="Q496" s="91"/>
      <c r="R496" s="91"/>
    </row>
    <row r="497" spans="8:18" s="79" customFormat="1" x14ac:dyDescent="0.25">
      <c r="H497" s="91"/>
      <c r="I497" s="91"/>
      <c r="K497" s="91"/>
      <c r="L497" s="91"/>
      <c r="N497" s="106"/>
      <c r="O497" s="106"/>
      <c r="P497" s="106"/>
      <c r="Q497" s="91"/>
      <c r="R497" s="91"/>
    </row>
    <row r="498" spans="8:18" s="79" customFormat="1" x14ac:dyDescent="0.25">
      <c r="H498" s="91"/>
      <c r="I498" s="91"/>
      <c r="K498" s="91"/>
      <c r="L498" s="91"/>
      <c r="N498" s="106"/>
      <c r="O498" s="106"/>
      <c r="P498" s="106"/>
      <c r="Q498" s="91"/>
      <c r="R498" s="91"/>
    </row>
    <row r="499" spans="8:18" s="79" customFormat="1" x14ac:dyDescent="0.25">
      <c r="H499" s="91"/>
      <c r="I499" s="91"/>
      <c r="K499" s="91"/>
      <c r="L499" s="91"/>
      <c r="N499" s="106"/>
      <c r="O499" s="106"/>
      <c r="P499" s="106"/>
      <c r="Q499" s="91"/>
      <c r="R499" s="91"/>
    </row>
    <row r="500" spans="8:18" s="79" customFormat="1" x14ac:dyDescent="0.25">
      <c r="H500" s="91"/>
      <c r="I500" s="91"/>
      <c r="K500" s="91"/>
      <c r="L500" s="91"/>
      <c r="N500" s="106"/>
      <c r="O500" s="106"/>
      <c r="P500" s="106"/>
      <c r="Q500" s="91"/>
      <c r="R500" s="91"/>
    </row>
    <row r="501" spans="8:18" s="79" customFormat="1" x14ac:dyDescent="0.25">
      <c r="H501" s="91"/>
      <c r="I501" s="91"/>
      <c r="K501" s="91"/>
      <c r="L501" s="91"/>
      <c r="N501" s="106"/>
      <c r="O501" s="106"/>
      <c r="P501" s="106"/>
      <c r="Q501" s="91"/>
      <c r="R501" s="91"/>
    </row>
    <row r="502" spans="8:18" s="79" customFormat="1" x14ac:dyDescent="0.25">
      <c r="H502" s="91"/>
      <c r="I502" s="91"/>
      <c r="K502" s="91"/>
      <c r="L502" s="91"/>
      <c r="N502" s="106"/>
      <c r="O502" s="106"/>
      <c r="P502" s="106"/>
      <c r="Q502" s="91"/>
      <c r="R502" s="91"/>
    </row>
    <row r="503" spans="8:18" s="79" customFormat="1" x14ac:dyDescent="0.25">
      <c r="H503" s="91"/>
      <c r="I503" s="91"/>
      <c r="K503" s="91"/>
      <c r="L503" s="91"/>
      <c r="N503" s="106"/>
      <c r="O503" s="106"/>
      <c r="P503" s="106"/>
      <c r="Q503" s="91"/>
      <c r="R503" s="91"/>
    </row>
    <row r="504" spans="8:18" s="79" customFormat="1" x14ac:dyDescent="0.25">
      <c r="H504" s="91"/>
      <c r="I504" s="91"/>
      <c r="K504" s="91"/>
      <c r="L504" s="91"/>
      <c r="N504" s="106"/>
      <c r="O504" s="106"/>
      <c r="P504" s="106"/>
      <c r="Q504" s="91"/>
      <c r="R504" s="91"/>
    </row>
    <row r="505" spans="8:18" s="79" customFormat="1" x14ac:dyDescent="0.25">
      <c r="H505" s="91"/>
      <c r="I505" s="91"/>
      <c r="K505" s="91"/>
      <c r="L505" s="91"/>
      <c r="N505" s="106"/>
      <c r="O505" s="106"/>
      <c r="P505" s="106"/>
      <c r="Q505" s="91"/>
      <c r="R505" s="91"/>
    </row>
    <row r="506" spans="8:18" s="79" customFormat="1" x14ac:dyDescent="0.25">
      <c r="H506" s="91"/>
      <c r="I506" s="91"/>
      <c r="K506" s="91"/>
      <c r="L506" s="91"/>
      <c r="N506" s="106"/>
      <c r="O506" s="106"/>
      <c r="P506" s="106"/>
      <c r="Q506" s="91"/>
      <c r="R506" s="91"/>
    </row>
    <row r="507" spans="8:18" s="79" customFormat="1" x14ac:dyDescent="0.25">
      <c r="H507" s="91"/>
      <c r="I507" s="91"/>
      <c r="K507" s="91"/>
      <c r="L507" s="91"/>
      <c r="N507" s="106"/>
      <c r="O507" s="106"/>
      <c r="P507" s="106"/>
      <c r="Q507" s="91"/>
      <c r="R507" s="91"/>
    </row>
    <row r="508" spans="8:18" s="79" customFormat="1" x14ac:dyDescent="0.25">
      <c r="H508" s="91"/>
      <c r="I508" s="91"/>
      <c r="K508" s="91"/>
      <c r="L508" s="91"/>
      <c r="N508" s="106"/>
      <c r="O508" s="106"/>
      <c r="P508" s="106"/>
      <c r="Q508" s="91"/>
      <c r="R508" s="91"/>
    </row>
    <row r="509" spans="8:18" s="79" customFormat="1" x14ac:dyDescent="0.25">
      <c r="H509" s="91"/>
      <c r="I509" s="91"/>
      <c r="K509" s="91"/>
      <c r="L509" s="91"/>
      <c r="N509" s="106"/>
      <c r="O509" s="106"/>
      <c r="P509" s="106"/>
      <c r="Q509" s="91"/>
      <c r="R509" s="91"/>
    </row>
    <row r="510" spans="8:18" s="79" customFormat="1" x14ac:dyDescent="0.25">
      <c r="H510" s="91"/>
      <c r="I510" s="91"/>
      <c r="K510" s="91"/>
      <c r="L510" s="91"/>
      <c r="N510" s="106"/>
      <c r="O510" s="106"/>
      <c r="P510" s="106"/>
      <c r="Q510" s="91"/>
      <c r="R510" s="91"/>
    </row>
    <row r="511" spans="8:18" s="79" customFormat="1" x14ac:dyDescent="0.25">
      <c r="H511" s="91"/>
      <c r="I511" s="91"/>
      <c r="K511" s="91"/>
      <c r="L511" s="91"/>
      <c r="N511" s="106"/>
      <c r="O511" s="106"/>
      <c r="P511" s="106"/>
      <c r="Q511" s="91"/>
      <c r="R511" s="91"/>
    </row>
    <row r="512" spans="8:18" s="79" customFormat="1" x14ac:dyDescent="0.25">
      <c r="H512" s="91"/>
      <c r="I512" s="91"/>
      <c r="K512" s="91"/>
      <c r="L512" s="91"/>
      <c r="N512" s="106"/>
      <c r="O512" s="106"/>
      <c r="P512" s="106"/>
      <c r="Q512" s="91"/>
      <c r="R512" s="91"/>
    </row>
    <row r="513" spans="8:18" s="79" customFormat="1" x14ac:dyDescent="0.25">
      <c r="H513" s="91"/>
      <c r="I513" s="91"/>
      <c r="K513" s="91"/>
      <c r="L513" s="91"/>
      <c r="N513" s="106"/>
      <c r="O513" s="106"/>
      <c r="P513" s="106"/>
      <c r="Q513" s="91"/>
      <c r="R513" s="91"/>
    </row>
    <row r="514" spans="8:18" s="79" customFormat="1" x14ac:dyDescent="0.25">
      <c r="H514" s="91"/>
      <c r="I514" s="91"/>
      <c r="K514" s="91"/>
      <c r="L514" s="91"/>
      <c r="N514" s="106"/>
      <c r="O514" s="106"/>
      <c r="P514" s="106"/>
      <c r="Q514" s="91"/>
      <c r="R514" s="91"/>
    </row>
    <row r="515" spans="8:18" s="79" customFormat="1" x14ac:dyDescent="0.25">
      <c r="H515" s="91"/>
      <c r="I515" s="91"/>
      <c r="K515" s="91"/>
      <c r="L515" s="91"/>
      <c r="N515" s="106"/>
      <c r="O515" s="106"/>
      <c r="P515" s="106"/>
      <c r="Q515" s="91"/>
      <c r="R515" s="91"/>
    </row>
    <row r="516" spans="8:18" s="79" customFormat="1" x14ac:dyDescent="0.25">
      <c r="H516" s="91"/>
      <c r="I516" s="91"/>
      <c r="K516" s="91"/>
      <c r="L516" s="91"/>
      <c r="N516" s="106"/>
      <c r="O516" s="106"/>
      <c r="P516" s="106"/>
      <c r="Q516" s="91"/>
      <c r="R516" s="91"/>
    </row>
    <row r="517" spans="8:18" s="79" customFormat="1" x14ac:dyDescent="0.25">
      <c r="H517" s="91"/>
      <c r="I517" s="91"/>
      <c r="K517" s="91"/>
      <c r="L517" s="91"/>
      <c r="N517" s="106"/>
      <c r="O517" s="106"/>
      <c r="P517" s="106"/>
      <c r="Q517" s="91"/>
      <c r="R517" s="91"/>
    </row>
    <row r="518" spans="8:18" s="79" customFormat="1" x14ac:dyDescent="0.25">
      <c r="H518" s="91"/>
      <c r="I518" s="91"/>
      <c r="K518" s="91"/>
      <c r="L518" s="91"/>
      <c r="N518" s="106"/>
      <c r="O518" s="106"/>
      <c r="P518" s="106"/>
      <c r="Q518" s="91"/>
      <c r="R518" s="91"/>
    </row>
    <row r="519" spans="8:18" s="79" customFormat="1" x14ac:dyDescent="0.25">
      <c r="H519" s="91"/>
      <c r="I519" s="91"/>
      <c r="K519" s="91"/>
      <c r="L519" s="91"/>
      <c r="N519" s="106"/>
      <c r="O519" s="106"/>
      <c r="P519" s="106"/>
      <c r="Q519" s="91"/>
      <c r="R519" s="91"/>
    </row>
    <row r="520" spans="8:18" s="79" customFormat="1" x14ac:dyDescent="0.25">
      <c r="H520" s="91"/>
      <c r="I520" s="91"/>
      <c r="K520" s="91"/>
      <c r="L520" s="91"/>
      <c r="N520" s="106"/>
      <c r="O520" s="106"/>
      <c r="P520" s="106"/>
      <c r="Q520" s="91"/>
      <c r="R520" s="91"/>
    </row>
    <row r="521" spans="8:18" s="79" customFormat="1" x14ac:dyDescent="0.25">
      <c r="H521" s="91"/>
      <c r="I521" s="91"/>
      <c r="K521" s="91"/>
      <c r="L521" s="91"/>
      <c r="N521" s="106"/>
      <c r="O521" s="106"/>
      <c r="P521" s="106"/>
      <c r="Q521" s="91"/>
      <c r="R521" s="91"/>
    </row>
    <row r="522" spans="8:18" s="79" customFormat="1" x14ac:dyDescent="0.25">
      <c r="H522" s="91"/>
      <c r="I522" s="91"/>
      <c r="K522" s="91"/>
      <c r="L522" s="91"/>
      <c r="N522" s="106"/>
      <c r="O522" s="106"/>
      <c r="P522" s="106"/>
      <c r="Q522" s="91"/>
      <c r="R522" s="91"/>
    </row>
    <row r="523" spans="8:18" s="79" customFormat="1" x14ac:dyDescent="0.25">
      <c r="H523" s="91"/>
      <c r="I523" s="91"/>
      <c r="K523" s="91"/>
      <c r="L523" s="91"/>
      <c r="N523" s="106"/>
      <c r="O523" s="106"/>
      <c r="P523" s="106"/>
      <c r="Q523" s="91"/>
      <c r="R523" s="91"/>
    </row>
    <row r="524" spans="8:18" s="79" customFormat="1" x14ac:dyDescent="0.25">
      <c r="H524" s="91"/>
      <c r="I524" s="91"/>
      <c r="K524" s="91"/>
      <c r="L524" s="91"/>
      <c r="N524" s="106"/>
      <c r="O524" s="106"/>
      <c r="P524" s="106"/>
      <c r="Q524" s="91"/>
      <c r="R524" s="91"/>
    </row>
    <row r="525" spans="8:18" s="79" customFormat="1" x14ac:dyDescent="0.25">
      <c r="H525" s="91"/>
      <c r="I525" s="91"/>
      <c r="K525" s="91"/>
      <c r="L525" s="91"/>
      <c r="N525" s="106"/>
      <c r="O525" s="106"/>
      <c r="P525" s="106"/>
      <c r="Q525" s="91"/>
      <c r="R525" s="91"/>
    </row>
    <row r="526" spans="8:18" s="79" customFormat="1" x14ac:dyDescent="0.25">
      <c r="H526" s="91"/>
      <c r="I526" s="91"/>
      <c r="K526" s="91"/>
      <c r="L526" s="91"/>
      <c r="N526" s="106"/>
      <c r="O526" s="106"/>
      <c r="P526" s="106"/>
      <c r="Q526" s="91"/>
      <c r="R526" s="91"/>
    </row>
    <row r="527" spans="8:18" s="79" customFormat="1" x14ac:dyDescent="0.25">
      <c r="H527" s="91"/>
      <c r="I527" s="91"/>
      <c r="K527" s="91"/>
      <c r="L527" s="91"/>
      <c r="N527" s="106"/>
      <c r="O527" s="106"/>
      <c r="P527" s="106"/>
      <c r="Q527" s="91"/>
      <c r="R527" s="91"/>
    </row>
    <row r="528" spans="8:18" s="79" customFormat="1" x14ac:dyDescent="0.25">
      <c r="H528" s="91"/>
      <c r="I528" s="91"/>
      <c r="K528" s="91"/>
      <c r="L528" s="91"/>
      <c r="N528" s="106"/>
      <c r="O528" s="106"/>
      <c r="P528" s="106"/>
      <c r="Q528" s="91"/>
      <c r="R528" s="91"/>
    </row>
    <row r="529" spans="8:18" s="79" customFormat="1" x14ac:dyDescent="0.25">
      <c r="H529" s="91"/>
      <c r="I529" s="91"/>
      <c r="K529" s="91"/>
      <c r="L529" s="91"/>
      <c r="N529" s="106"/>
      <c r="O529" s="106"/>
      <c r="P529" s="106"/>
      <c r="Q529" s="91"/>
      <c r="R529" s="91"/>
    </row>
    <row r="530" spans="8:18" s="79" customFormat="1" x14ac:dyDescent="0.25">
      <c r="H530" s="91"/>
      <c r="I530" s="91"/>
      <c r="K530" s="91"/>
      <c r="L530" s="91"/>
      <c r="N530" s="106"/>
      <c r="O530" s="106"/>
      <c r="P530" s="106"/>
      <c r="Q530" s="91"/>
      <c r="R530" s="91"/>
    </row>
    <row r="531" spans="8:18" s="79" customFormat="1" x14ac:dyDescent="0.25">
      <c r="H531" s="91"/>
      <c r="I531" s="91"/>
      <c r="K531" s="91"/>
      <c r="L531" s="91"/>
      <c r="N531" s="106"/>
      <c r="O531" s="106"/>
      <c r="P531" s="106"/>
      <c r="Q531" s="91"/>
      <c r="R531" s="91"/>
    </row>
    <row r="532" spans="8:18" s="79" customFormat="1" x14ac:dyDescent="0.25">
      <c r="H532" s="91"/>
      <c r="I532" s="91"/>
      <c r="K532" s="91"/>
      <c r="L532" s="91"/>
      <c r="N532" s="106"/>
      <c r="O532" s="106"/>
      <c r="P532" s="106"/>
      <c r="Q532" s="91"/>
      <c r="R532" s="91"/>
    </row>
    <row r="533" spans="8:18" s="79" customFormat="1" x14ac:dyDescent="0.25">
      <c r="H533" s="91"/>
      <c r="I533" s="91"/>
      <c r="K533" s="91"/>
      <c r="L533" s="91"/>
      <c r="N533" s="106"/>
      <c r="O533" s="106"/>
      <c r="P533" s="106"/>
      <c r="Q533" s="91"/>
      <c r="R533" s="91"/>
    </row>
    <row r="534" spans="8:18" s="79" customFormat="1" x14ac:dyDescent="0.25">
      <c r="H534" s="91"/>
      <c r="I534" s="91"/>
      <c r="K534" s="91"/>
      <c r="L534" s="91"/>
      <c r="N534" s="106"/>
      <c r="O534" s="106"/>
      <c r="P534" s="106"/>
      <c r="Q534" s="91"/>
      <c r="R534" s="91"/>
    </row>
    <row r="535" spans="8:18" s="79" customFormat="1" x14ac:dyDescent="0.25">
      <c r="H535" s="91"/>
      <c r="I535" s="91"/>
      <c r="K535" s="91"/>
      <c r="L535" s="91"/>
      <c r="N535" s="106"/>
      <c r="O535" s="106"/>
      <c r="P535" s="106"/>
      <c r="Q535" s="91"/>
      <c r="R535" s="91"/>
    </row>
    <row r="536" spans="8:18" s="79" customFormat="1" x14ac:dyDescent="0.25">
      <c r="H536" s="91"/>
      <c r="I536" s="91"/>
      <c r="K536" s="91"/>
      <c r="L536" s="91"/>
      <c r="N536" s="106"/>
      <c r="O536" s="106"/>
      <c r="P536" s="106"/>
      <c r="Q536" s="91"/>
      <c r="R536" s="91"/>
    </row>
    <row r="537" spans="8:18" s="79" customFormat="1" x14ac:dyDescent="0.25">
      <c r="H537" s="91"/>
      <c r="I537" s="91"/>
      <c r="K537" s="91"/>
      <c r="L537" s="91"/>
      <c r="N537" s="106"/>
      <c r="O537" s="106"/>
      <c r="P537" s="106"/>
      <c r="Q537" s="91"/>
      <c r="R537" s="91"/>
    </row>
    <row r="538" spans="8:18" s="79" customFormat="1" x14ac:dyDescent="0.25">
      <c r="H538" s="91"/>
      <c r="I538" s="91"/>
      <c r="K538" s="91"/>
      <c r="L538" s="91"/>
      <c r="N538" s="106"/>
      <c r="O538" s="106"/>
      <c r="P538" s="106"/>
      <c r="Q538" s="91"/>
      <c r="R538" s="91"/>
    </row>
    <row r="539" spans="8:18" s="79" customFormat="1" x14ac:dyDescent="0.25">
      <c r="H539" s="91"/>
      <c r="I539" s="91"/>
      <c r="K539" s="91"/>
      <c r="L539" s="91"/>
      <c r="N539" s="106"/>
      <c r="O539" s="106"/>
      <c r="P539" s="106"/>
      <c r="Q539" s="91"/>
      <c r="R539" s="91"/>
    </row>
    <row r="540" spans="8:18" s="79" customFormat="1" x14ac:dyDescent="0.25">
      <c r="H540" s="91"/>
      <c r="I540" s="91"/>
      <c r="K540" s="91"/>
      <c r="L540" s="91"/>
      <c r="N540" s="106"/>
      <c r="O540" s="106"/>
      <c r="P540" s="106"/>
      <c r="Q540" s="91"/>
      <c r="R540" s="91"/>
    </row>
    <row r="541" spans="8:18" s="79" customFormat="1" x14ac:dyDescent="0.25">
      <c r="H541" s="91"/>
      <c r="I541" s="91"/>
      <c r="K541" s="91"/>
      <c r="L541" s="91"/>
      <c r="N541" s="106"/>
      <c r="O541" s="106"/>
      <c r="P541" s="106"/>
      <c r="Q541" s="91"/>
      <c r="R541" s="91"/>
    </row>
    <row r="542" spans="8:18" s="79" customFormat="1" x14ac:dyDescent="0.25">
      <c r="H542" s="91"/>
      <c r="I542" s="91"/>
      <c r="K542" s="91"/>
      <c r="L542" s="91"/>
      <c r="N542" s="106"/>
      <c r="O542" s="106"/>
      <c r="P542" s="106"/>
      <c r="Q542" s="91"/>
      <c r="R542" s="91"/>
    </row>
    <row r="543" spans="8:18" s="79" customFormat="1" x14ac:dyDescent="0.25">
      <c r="H543" s="91"/>
      <c r="I543" s="91"/>
      <c r="K543" s="91"/>
      <c r="L543" s="91"/>
      <c r="N543" s="106"/>
      <c r="O543" s="106"/>
      <c r="P543" s="106"/>
      <c r="Q543" s="91"/>
      <c r="R543" s="91"/>
    </row>
    <row r="544" spans="8:18" s="79" customFormat="1" x14ac:dyDescent="0.25">
      <c r="H544" s="91"/>
      <c r="I544" s="91"/>
      <c r="K544" s="91"/>
      <c r="L544" s="91"/>
      <c r="N544" s="106"/>
      <c r="O544" s="106"/>
      <c r="P544" s="106"/>
      <c r="Q544" s="91"/>
      <c r="R544" s="91"/>
    </row>
    <row r="545" spans="8:18" s="79" customFormat="1" x14ac:dyDescent="0.25">
      <c r="H545" s="91"/>
      <c r="I545" s="91"/>
      <c r="K545" s="91"/>
      <c r="L545" s="91"/>
      <c r="N545" s="106"/>
      <c r="O545" s="106"/>
      <c r="P545" s="106"/>
      <c r="Q545" s="91"/>
      <c r="R545" s="91"/>
    </row>
    <row r="546" spans="8:18" s="79" customFormat="1" x14ac:dyDescent="0.25">
      <c r="H546" s="91"/>
      <c r="I546" s="91"/>
      <c r="K546" s="91"/>
      <c r="L546" s="91"/>
      <c r="N546" s="106"/>
      <c r="O546" s="106"/>
      <c r="P546" s="106"/>
      <c r="Q546" s="91"/>
      <c r="R546" s="91"/>
    </row>
    <row r="547" spans="8:18" s="79" customFormat="1" x14ac:dyDescent="0.25">
      <c r="H547" s="91"/>
      <c r="I547" s="91"/>
      <c r="K547" s="91"/>
      <c r="L547" s="91"/>
      <c r="N547" s="106"/>
      <c r="O547" s="106"/>
      <c r="P547" s="106"/>
      <c r="Q547" s="91"/>
      <c r="R547" s="91"/>
    </row>
    <row r="548" spans="8:18" s="79" customFormat="1" x14ac:dyDescent="0.25">
      <c r="H548" s="91"/>
      <c r="I548" s="91"/>
      <c r="K548" s="91"/>
      <c r="L548" s="91"/>
      <c r="N548" s="106"/>
      <c r="O548" s="106"/>
      <c r="P548" s="106"/>
      <c r="Q548" s="91"/>
      <c r="R548" s="91"/>
    </row>
    <row r="549" spans="8:18" s="79" customFormat="1" x14ac:dyDescent="0.25">
      <c r="H549" s="91"/>
      <c r="I549" s="91"/>
      <c r="K549" s="91"/>
      <c r="L549" s="91"/>
      <c r="N549" s="106"/>
      <c r="O549" s="106"/>
      <c r="P549" s="106"/>
      <c r="Q549" s="91"/>
      <c r="R549" s="91"/>
    </row>
    <row r="550" spans="8:18" s="79" customFormat="1" x14ac:dyDescent="0.25">
      <c r="H550" s="91"/>
      <c r="I550" s="91"/>
      <c r="K550" s="91"/>
      <c r="L550" s="91"/>
      <c r="N550" s="106"/>
      <c r="O550" s="106"/>
      <c r="P550" s="106"/>
      <c r="Q550" s="91"/>
      <c r="R550" s="91"/>
    </row>
    <row r="551" spans="8:18" s="79" customFormat="1" x14ac:dyDescent="0.25">
      <c r="H551" s="91"/>
      <c r="I551" s="91"/>
      <c r="K551" s="91"/>
      <c r="L551" s="91"/>
      <c r="N551" s="106"/>
      <c r="O551" s="106"/>
      <c r="P551" s="106"/>
      <c r="Q551" s="91"/>
      <c r="R551" s="91"/>
    </row>
    <row r="552" spans="8:18" s="79" customFormat="1" x14ac:dyDescent="0.25">
      <c r="H552" s="91"/>
      <c r="I552" s="91"/>
      <c r="K552" s="91"/>
      <c r="L552" s="91"/>
      <c r="N552" s="106"/>
      <c r="O552" s="106"/>
      <c r="P552" s="106"/>
      <c r="Q552" s="91"/>
      <c r="R552" s="91"/>
    </row>
    <row r="553" spans="8:18" s="79" customFormat="1" x14ac:dyDescent="0.25">
      <c r="H553" s="91"/>
      <c r="I553" s="91"/>
      <c r="K553" s="91"/>
      <c r="L553" s="91"/>
      <c r="N553" s="106"/>
      <c r="O553" s="106"/>
      <c r="P553" s="106"/>
      <c r="Q553" s="91"/>
      <c r="R553" s="91"/>
    </row>
    <row r="554" spans="8:18" s="79" customFormat="1" x14ac:dyDescent="0.25">
      <c r="H554" s="91"/>
      <c r="I554" s="91"/>
      <c r="K554" s="91"/>
      <c r="L554" s="91"/>
      <c r="N554" s="106"/>
      <c r="O554" s="106"/>
      <c r="P554" s="106"/>
      <c r="Q554" s="91"/>
      <c r="R554" s="91"/>
    </row>
    <row r="555" spans="8:18" s="79" customFormat="1" x14ac:dyDescent="0.25">
      <c r="H555" s="91"/>
      <c r="I555" s="91"/>
      <c r="K555" s="91"/>
      <c r="L555" s="91"/>
      <c r="N555" s="106"/>
      <c r="O555" s="106"/>
      <c r="P555" s="106"/>
      <c r="Q555" s="91"/>
      <c r="R555" s="91"/>
    </row>
    <row r="556" spans="8:18" s="79" customFormat="1" x14ac:dyDescent="0.25">
      <c r="H556" s="91"/>
      <c r="I556" s="91"/>
      <c r="K556" s="91"/>
      <c r="L556" s="91"/>
      <c r="N556" s="106"/>
      <c r="O556" s="106"/>
      <c r="P556" s="106"/>
      <c r="Q556" s="91"/>
      <c r="R556" s="91"/>
    </row>
    <row r="557" spans="8:18" s="79" customFormat="1" x14ac:dyDescent="0.25">
      <c r="H557" s="91"/>
      <c r="I557" s="91"/>
      <c r="K557" s="91"/>
      <c r="L557" s="91"/>
      <c r="N557" s="106"/>
      <c r="O557" s="106"/>
      <c r="P557" s="106"/>
      <c r="Q557" s="91"/>
      <c r="R557" s="91"/>
    </row>
    <row r="558" spans="8:18" s="79" customFormat="1" x14ac:dyDescent="0.25">
      <c r="H558" s="91"/>
      <c r="I558" s="91"/>
      <c r="K558" s="91"/>
      <c r="L558" s="91"/>
      <c r="N558" s="106"/>
      <c r="O558" s="106"/>
      <c r="P558" s="106"/>
      <c r="Q558" s="91"/>
      <c r="R558" s="91"/>
    </row>
    <row r="559" spans="8:18" s="79" customFormat="1" x14ac:dyDescent="0.25">
      <c r="H559" s="91"/>
      <c r="I559" s="91"/>
      <c r="K559" s="91"/>
      <c r="L559" s="91"/>
      <c r="N559" s="106"/>
      <c r="O559" s="106"/>
      <c r="P559" s="106"/>
      <c r="Q559" s="91"/>
      <c r="R559" s="91"/>
    </row>
    <row r="560" spans="8:18" s="79" customFormat="1" x14ac:dyDescent="0.25">
      <c r="H560" s="91"/>
      <c r="I560" s="91"/>
      <c r="K560" s="91"/>
      <c r="L560" s="91"/>
      <c r="N560" s="106"/>
      <c r="O560" s="106"/>
      <c r="P560" s="106"/>
      <c r="Q560" s="91"/>
      <c r="R560" s="91"/>
    </row>
    <row r="561" spans="8:18" s="79" customFormat="1" x14ac:dyDescent="0.25">
      <c r="H561" s="91"/>
      <c r="I561" s="91"/>
      <c r="K561" s="91"/>
      <c r="L561" s="91"/>
      <c r="N561" s="106"/>
      <c r="O561" s="106"/>
      <c r="P561" s="106"/>
      <c r="Q561" s="91"/>
      <c r="R561" s="91"/>
    </row>
    <row r="562" spans="8:18" s="79" customFormat="1" x14ac:dyDescent="0.25">
      <c r="H562" s="91"/>
      <c r="I562" s="91"/>
      <c r="K562" s="91"/>
      <c r="L562" s="91"/>
      <c r="N562" s="106"/>
      <c r="O562" s="106"/>
      <c r="P562" s="106"/>
      <c r="Q562" s="91"/>
      <c r="R562" s="91"/>
    </row>
    <row r="563" spans="8:18" s="79" customFormat="1" x14ac:dyDescent="0.25">
      <c r="H563" s="91"/>
      <c r="I563" s="91"/>
      <c r="K563" s="91"/>
      <c r="L563" s="91"/>
      <c r="N563" s="106"/>
      <c r="O563" s="106"/>
      <c r="P563" s="106"/>
      <c r="Q563" s="91"/>
      <c r="R563" s="91"/>
    </row>
    <row r="564" spans="8:18" s="79" customFormat="1" x14ac:dyDescent="0.25">
      <c r="H564" s="91"/>
      <c r="I564" s="91"/>
      <c r="K564" s="91"/>
      <c r="L564" s="91"/>
      <c r="N564" s="106"/>
      <c r="O564" s="106"/>
      <c r="P564" s="106"/>
      <c r="Q564" s="91"/>
      <c r="R564" s="91"/>
    </row>
    <row r="565" spans="8:18" s="79" customFormat="1" x14ac:dyDescent="0.25">
      <c r="H565" s="91"/>
      <c r="I565" s="91"/>
      <c r="K565" s="91"/>
      <c r="L565" s="91"/>
      <c r="N565" s="106"/>
      <c r="O565" s="106"/>
      <c r="P565" s="106"/>
      <c r="Q565" s="91"/>
      <c r="R565" s="91"/>
    </row>
    <row r="566" spans="8:18" s="79" customFormat="1" x14ac:dyDescent="0.25">
      <c r="H566" s="91"/>
      <c r="I566" s="91"/>
      <c r="K566" s="91"/>
      <c r="L566" s="91"/>
      <c r="N566" s="106"/>
      <c r="O566" s="106"/>
      <c r="P566" s="106"/>
      <c r="Q566" s="91"/>
      <c r="R566" s="91"/>
    </row>
    <row r="567" spans="8:18" s="79" customFormat="1" x14ac:dyDescent="0.25">
      <c r="H567" s="91"/>
      <c r="I567" s="91"/>
      <c r="K567" s="91"/>
      <c r="L567" s="91"/>
      <c r="N567" s="106"/>
      <c r="O567" s="106"/>
      <c r="P567" s="106"/>
      <c r="Q567" s="91"/>
      <c r="R567" s="91"/>
    </row>
    <row r="568" spans="8:18" s="79" customFormat="1" x14ac:dyDescent="0.25">
      <c r="H568" s="91"/>
      <c r="I568" s="91"/>
      <c r="K568" s="91"/>
      <c r="L568" s="91"/>
      <c r="N568" s="106"/>
      <c r="O568" s="106"/>
      <c r="P568" s="106"/>
      <c r="Q568" s="91"/>
      <c r="R568" s="91"/>
    </row>
    <row r="569" spans="8:18" s="79" customFormat="1" x14ac:dyDescent="0.25">
      <c r="H569" s="91"/>
      <c r="I569" s="91"/>
      <c r="K569" s="91"/>
      <c r="L569" s="91"/>
      <c r="N569" s="106"/>
      <c r="O569" s="106"/>
      <c r="P569" s="106"/>
      <c r="Q569" s="91"/>
      <c r="R569" s="91"/>
    </row>
    <row r="570" spans="8:18" s="79" customFormat="1" x14ac:dyDescent="0.25">
      <c r="H570" s="91"/>
      <c r="I570" s="91"/>
      <c r="K570" s="91"/>
      <c r="L570" s="91"/>
      <c r="N570" s="106"/>
      <c r="O570" s="106"/>
      <c r="P570" s="106"/>
      <c r="Q570" s="91"/>
      <c r="R570" s="91"/>
    </row>
    <row r="571" spans="8:18" s="79" customFormat="1" x14ac:dyDescent="0.25">
      <c r="H571" s="91"/>
      <c r="I571" s="91"/>
      <c r="K571" s="91"/>
      <c r="L571" s="91"/>
      <c r="N571" s="106"/>
      <c r="O571" s="106"/>
      <c r="P571" s="106"/>
      <c r="Q571" s="91"/>
      <c r="R571" s="91"/>
    </row>
    <row r="572" spans="8:18" s="79" customFormat="1" x14ac:dyDescent="0.25">
      <c r="H572" s="91"/>
      <c r="I572" s="91"/>
      <c r="K572" s="91"/>
      <c r="L572" s="91"/>
      <c r="N572" s="106"/>
      <c r="O572" s="106"/>
      <c r="P572" s="106"/>
      <c r="Q572" s="91"/>
      <c r="R572" s="91"/>
    </row>
    <row r="573" spans="8:18" s="79" customFormat="1" x14ac:dyDescent="0.25">
      <c r="H573" s="91"/>
      <c r="I573" s="91"/>
      <c r="K573" s="91"/>
      <c r="L573" s="91"/>
      <c r="N573" s="106"/>
      <c r="O573" s="106"/>
      <c r="P573" s="106"/>
      <c r="Q573" s="91"/>
      <c r="R573" s="91"/>
    </row>
    <row r="574" spans="8:18" s="79" customFormat="1" x14ac:dyDescent="0.25">
      <c r="H574" s="91"/>
      <c r="I574" s="91"/>
      <c r="K574" s="91"/>
      <c r="L574" s="91"/>
      <c r="N574" s="106"/>
      <c r="O574" s="106"/>
      <c r="P574" s="106"/>
      <c r="Q574" s="91"/>
      <c r="R574" s="91"/>
    </row>
    <row r="575" spans="8:18" s="79" customFormat="1" x14ac:dyDescent="0.25">
      <c r="H575" s="91"/>
      <c r="I575" s="91"/>
      <c r="K575" s="91"/>
      <c r="L575" s="91"/>
      <c r="N575" s="106"/>
      <c r="O575" s="106"/>
      <c r="P575" s="106"/>
      <c r="Q575" s="91"/>
      <c r="R575" s="91"/>
    </row>
    <row r="576" spans="8:18" s="79" customFormat="1" x14ac:dyDescent="0.25">
      <c r="H576" s="91"/>
      <c r="I576" s="91"/>
      <c r="K576" s="91"/>
      <c r="L576" s="91"/>
      <c r="N576" s="106"/>
      <c r="O576" s="106"/>
      <c r="P576" s="106"/>
      <c r="Q576" s="91"/>
      <c r="R576" s="91"/>
    </row>
    <row r="577" spans="8:18" s="79" customFormat="1" x14ac:dyDescent="0.25">
      <c r="H577" s="91"/>
      <c r="I577" s="91"/>
      <c r="K577" s="91"/>
      <c r="L577" s="91"/>
      <c r="N577" s="106"/>
      <c r="O577" s="106"/>
      <c r="P577" s="106"/>
      <c r="Q577" s="91"/>
      <c r="R577" s="91"/>
    </row>
    <row r="578" spans="8:18" s="79" customFormat="1" x14ac:dyDescent="0.25">
      <c r="H578" s="91"/>
      <c r="I578" s="91"/>
      <c r="K578" s="91"/>
      <c r="L578" s="91"/>
      <c r="N578" s="106"/>
      <c r="O578" s="106"/>
      <c r="P578" s="106"/>
      <c r="Q578" s="91"/>
      <c r="R578" s="91"/>
    </row>
    <row r="579" spans="8:18" s="79" customFormat="1" x14ac:dyDescent="0.25">
      <c r="H579" s="91"/>
      <c r="I579" s="91"/>
      <c r="K579" s="91"/>
      <c r="L579" s="91"/>
      <c r="N579" s="106"/>
      <c r="O579" s="106"/>
      <c r="P579" s="106"/>
      <c r="Q579" s="91"/>
      <c r="R579" s="91"/>
    </row>
    <row r="580" spans="8:18" s="79" customFormat="1" x14ac:dyDescent="0.25">
      <c r="H580" s="91"/>
      <c r="I580" s="91"/>
      <c r="K580" s="91"/>
      <c r="L580" s="91"/>
      <c r="N580" s="106"/>
      <c r="O580" s="106"/>
      <c r="P580" s="106"/>
      <c r="Q580" s="91"/>
      <c r="R580" s="91"/>
    </row>
    <row r="581" spans="8:18" s="79" customFormat="1" x14ac:dyDescent="0.25">
      <c r="H581" s="91"/>
      <c r="I581" s="91"/>
      <c r="K581" s="91"/>
      <c r="L581" s="91"/>
      <c r="N581" s="106"/>
      <c r="O581" s="106"/>
      <c r="P581" s="106"/>
      <c r="Q581" s="91"/>
      <c r="R581" s="91"/>
    </row>
    <row r="582" spans="8:18" s="79" customFormat="1" x14ac:dyDescent="0.25">
      <c r="H582" s="91"/>
      <c r="I582" s="91"/>
      <c r="K582" s="91"/>
      <c r="L582" s="91"/>
      <c r="N582" s="106"/>
      <c r="O582" s="106"/>
      <c r="P582" s="106"/>
      <c r="Q582" s="91"/>
      <c r="R582" s="91"/>
    </row>
    <row r="583" spans="8:18" s="79" customFormat="1" x14ac:dyDescent="0.25">
      <c r="H583" s="91"/>
      <c r="I583" s="91"/>
      <c r="K583" s="91"/>
      <c r="L583" s="91"/>
      <c r="N583" s="106"/>
      <c r="O583" s="106"/>
      <c r="P583" s="106"/>
      <c r="Q583" s="91"/>
      <c r="R583" s="91"/>
    </row>
    <row r="584" spans="8:18" s="79" customFormat="1" x14ac:dyDescent="0.25">
      <c r="H584" s="91"/>
      <c r="I584" s="91"/>
      <c r="K584" s="91"/>
      <c r="L584" s="91"/>
      <c r="N584" s="106"/>
      <c r="O584" s="106"/>
      <c r="P584" s="106"/>
      <c r="Q584" s="91"/>
      <c r="R584" s="91"/>
    </row>
    <row r="585" spans="8:18" s="79" customFormat="1" x14ac:dyDescent="0.25">
      <c r="H585" s="91"/>
      <c r="I585" s="91"/>
      <c r="K585" s="91"/>
      <c r="L585" s="91"/>
      <c r="N585" s="106"/>
      <c r="O585" s="106"/>
      <c r="P585" s="106"/>
      <c r="Q585" s="91"/>
      <c r="R585" s="91"/>
    </row>
    <row r="586" spans="8:18" s="79" customFormat="1" x14ac:dyDescent="0.25">
      <c r="H586" s="91"/>
      <c r="I586" s="91"/>
      <c r="K586" s="91"/>
      <c r="L586" s="91"/>
      <c r="N586" s="106"/>
      <c r="O586" s="106"/>
      <c r="P586" s="106"/>
      <c r="Q586" s="91"/>
      <c r="R586" s="91"/>
    </row>
    <row r="587" spans="8:18" s="79" customFormat="1" x14ac:dyDescent="0.25">
      <c r="H587" s="91"/>
      <c r="I587" s="91"/>
      <c r="K587" s="91"/>
      <c r="L587" s="91"/>
      <c r="N587" s="106"/>
      <c r="O587" s="106"/>
      <c r="P587" s="106"/>
      <c r="Q587" s="91"/>
      <c r="R587" s="91"/>
    </row>
    <row r="588" spans="8:18" s="79" customFormat="1" x14ac:dyDescent="0.25">
      <c r="H588" s="91"/>
      <c r="I588" s="91"/>
      <c r="K588" s="91"/>
      <c r="L588" s="91"/>
      <c r="N588" s="106"/>
      <c r="O588" s="106"/>
      <c r="P588" s="106"/>
      <c r="Q588" s="91"/>
      <c r="R588" s="91"/>
    </row>
    <row r="589" spans="8:18" s="79" customFormat="1" x14ac:dyDescent="0.25">
      <c r="H589" s="91"/>
      <c r="I589" s="91"/>
      <c r="K589" s="91"/>
      <c r="L589" s="91"/>
      <c r="N589" s="106"/>
      <c r="O589" s="106"/>
      <c r="P589" s="106"/>
      <c r="Q589" s="91"/>
      <c r="R589" s="91"/>
    </row>
    <row r="590" spans="8:18" s="79" customFormat="1" x14ac:dyDescent="0.25">
      <c r="H590" s="91"/>
      <c r="I590" s="91"/>
      <c r="K590" s="91"/>
      <c r="L590" s="91"/>
      <c r="N590" s="106"/>
      <c r="O590" s="106"/>
      <c r="P590" s="106"/>
      <c r="Q590" s="91"/>
      <c r="R590" s="91"/>
    </row>
    <row r="591" spans="8:18" s="79" customFormat="1" x14ac:dyDescent="0.25">
      <c r="H591" s="91"/>
      <c r="I591" s="91"/>
      <c r="K591" s="91"/>
      <c r="L591" s="91"/>
      <c r="N591" s="106"/>
      <c r="O591" s="106"/>
      <c r="P591" s="106"/>
      <c r="Q591" s="91"/>
      <c r="R591" s="91"/>
    </row>
    <row r="592" spans="8:18" s="79" customFormat="1" x14ac:dyDescent="0.25">
      <c r="H592" s="91"/>
      <c r="I592" s="91"/>
      <c r="K592" s="91"/>
      <c r="L592" s="91"/>
      <c r="N592" s="106"/>
      <c r="O592" s="106"/>
      <c r="P592" s="106"/>
      <c r="Q592" s="91"/>
      <c r="R592" s="91"/>
    </row>
    <row r="593" spans="8:18" s="79" customFormat="1" x14ac:dyDescent="0.25">
      <c r="H593" s="91"/>
      <c r="I593" s="91"/>
      <c r="K593" s="91"/>
      <c r="L593" s="91"/>
      <c r="N593" s="106"/>
      <c r="O593" s="106"/>
      <c r="P593" s="106"/>
      <c r="Q593" s="91"/>
      <c r="R593" s="91"/>
    </row>
    <row r="594" spans="8:18" s="79" customFormat="1" x14ac:dyDescent="0.25">
      <c r="H594" s="91"/>
      <c r="I594" s="91"/>
      <c r="K594" s="91"/>
      <c r="L594" s="91"/>
      <c r="N594" s="106"/>
      <c r="O594" s="106"/>
      <c r="P594" s="106"/>
      <c r="Q594" s="91"/>
      <c r="R594" s="91"/>
    </row>
    <row r="595" spans="8:18" s="79" customFormat="1" x14ac:dyDescent="0.25">
      <c r="H595" s="91"/>
      <c r="I595" s="91"/>
      <c r="K595" s="91"/>
      <c r="L595" s="91"/>
      <c r="N595" s="106"/>
      <c r="O595" s="106"/>
      <c r="P595" s="106"/>
      <c r="Q595" s="91"/>
      <c r="R595" s="91"/>
    </row>
    <row r="596" spans="8:18" s="79" customFormat="1" x14ac:dyDescent="0.25">
      <c r="H596" s="91"/>
      <c r="I596" s="91"/>
      <c r="K596" s="91"/>
      <c r="L596" s="91"/>
      <c r="N596" s="106"/>
      <c r="O596" s="106"/>
      <c r="P596" s="106"/>
      <c r="Q596" s="91"/>
      <c r="R596" s="91"/>
    </row>
    <row r="597" spans="8:18" s="79" customFormat="1" x14ac:dyDescent="0.25">
      <c r="H597" s="91"/>
      <c r="I597" s="91"/>
      <c r="K597" s="91"/>
      <c r="L597" s="91"/>
      <c r="N597" s="106"/>
      <c r="O597" s="106"/>
      <c r="P597" s="106"/>
      <c r="Q597" s="91"/>
      <c r="R597" s="91"/>
    </row>
    <row r="598" spans="8:18" s="79" customFormat="1" x14ac:dyDescent="0.25">
      <c r="H598" s="91"/>
      <c r="I598" s="91"/>
      <c r="K598" s="91"/>
      <c r="L598" s="91"/>
      <c r="N598" s="106"/>
      <c r="O598" s="106"/>
      <c r="P598" s="106"/>
      <c r="Q598" s="91"/>
      <c r="R598" s="91"/>
    </row>
    <row r="599" spans="8:18" s="79" customFormat="1" x14ac:dyDescent="0.25">
      <c r="H599" s="91"/>
      <c r="I599" s="91"/>
      <c r="K599" s="91"/>
      <c r="L599" s="91"/>
      <c r="N599" s="106"/>
      <c r="O599" s="106"/>
      <c r="P599" s="106"/>
      <c r="Q599" s="91"/>
      <c r="R599" s="91"/>
    </row>
    <row r="600" spans="8:18" s="79" customFormat="1" x14ac:dyDescent="0.25">
      <c r="H600" s="91"/>
      <c r="I600" s="91"/>
      <c r="K600" s="91"/>
      <c r="L600" s="91"/>
      <c r="N600" s="106"/>
      <c r="O600" s="106"/>
      <c r="P600" s="106"/>
      <c r="Q600" s="91"/>
      <c r="R600" s="91"/>
    </row>
    <row r="601" spans="8:18" s="79" customFormat="1" x14ac:dyDescent="0.25">
      <c r="H601" s="91"/>
      <c r="I601" s="91"/>
      <c r="K601" s="91"/>
      <c r="L601" s="91"/>
      <c r="N601" s="106"/>
      <c r="O601" s="106"/>
      <c r="P601" s="106"/>
      <c r="Q601" s="91"/>
      <c r="R601" s="91"/>
    </row>
    <row r="602" spans="8:18" s="79" customFormat="1" x14ac:dyDescent="0.25">
      <c r="H602" s="91"/>
      <c r="I602" s="91"/>
      <c r="K602" s="91"/>
      <c r="L602" s="91"/>
      <c r="N602" s="106"/>
      <c r="O602" s="106"/>
      <c r="P602" s="106"/>
      <c r="Q602" s="91"/>
      <c r="R602" s="91"/>
    </row>
    <row r="603" spans="8:18" s="79" customFormat="1" x14ac:dyDescent="0.25">
      <c r="H603" s="91"/>
      <c r="I603" s="91"/>
      <c r="K603" s="91"/>
      <c r="L603" s="91"/>
      <c r="N603" s="106"/>
      <c r="O603" s="106"/>
      <c r="P603" s="106"/>
      <c r="Q603" s="91"/>
      <c r="R603" s="91"/>
    </row>
    <row r="604" spans="8:18" s="79" customFormat="1" x14ac:dyDescent="0.25">
      <c r="H604" s="91"/>
      <c r="I604" s="91"/>
      <c r="K604" s="91"/>
      <c r="L604" s="91"/>
      <c r="N604" s="106"/>
      <c r="O604" s="106"/>
      <c r="P604" s="106"/>
      <c r="Q604" s="91"/>
      <c r="R604" s="91"/>
    </row>
    <row r="605" spans="8:18" s="79" customFormat="1" x14ac:dyDescent="0.25">
      <c r="H605" s="91"/>
      <c r="I605" s="91"/>
      <c r="K605" s="91"/>
      <c r="L605" s="91"/>
      <c r="N605" s="106"/>
      <c r="O605" s="106"/>
      <c r="P605" s="106"/>
      <c r="Q605" s="91"/>
      <c r="R605" s="91"/>
    </row>
    <row r="606" spans="8:18" s="79" customFormat="1" x14ac:dyDescent="0.25">
      <c r="H606" s="91"/>
      <c r="I606" s="91"/>
      <c r="K606" s="91"/>
      <c r="L606" s="91"/>
      <c r="N606" s="106"/>
      <c r="O606" s="106"/>
      <c r="P606" s="106"/>
      <c r="Q606" s="91"/>
      <c r="R606" s="91"/>
    </row>
    <row r="607" spans="8:18" s="79" customFormat="1" x14ac:dyDescent="0.25">
      <c r="H607" s="91"/>
      <c r="I607" s="91"/>
      <c r="K607" s="91"/>
      <c r="L607" s="91"/>
      <c r="N607" s="106"/>
      <c r="O607" s="106"/>
      <c r="P607" s="106"/>
      <c r="Q607" s="91"/>
      <c r="R607" s="91"/>
    </row>
    <row r="608" spans="8:18" s="79" customFormat="1" x14ac:dyDescent="0.25">
      <c r="H608" s="91"/>
      <c r="I608" s="91"/>
      <c r="K608" s="91"/>
      <c r="L608" s="91"/>
      <c r="N608" s="106"/>
      <c r="O608" s="106"/>
      <c r="P608" s="106"/>
      <c r="Q608" s="91"/>
      <c r="R608" s="91"/>
    </row>
    <row r="609" spans="8:18" s="79" customFormat="1" x14ac:dyDescent="0.25">
      <c r="H609" s="91"/>
      <c r="I609" s="91"/>
      <c r="K609" s="91"/>
      <c r="L609" s="91"/>
      <c r="N609" s="106"/>
      <c r="O609" s="106"/>
      <c r="P609" s="106"/>
      <c r="Q609" s="91"/>
      <c r="R609" s="91"/>
    </row>
    <row r="610" spans="8:18" s="79" customFormat="1" x14ac:dyDescent="0.25">
      <c r="H610" s="91"/>
      <c r="I610" s="91"/>
      <c r="K610" s="91"/>
      <c r="L610" s="91"/>
      <c r="N610" s="106"/>
      <c r="O610" s="106"/>
      <c r="P610" s="106"/>
      <c r="Q610" s="91"/>
      <c r="R610" s="91"/>
    </row>
    <row r="611" spans="8:18" s="79" customFormat="1" x14ac:dyDescent="0.25">
      <c r="H611" s="91"/>
      <c r="I611" s="91"/>
      <c r="K611" s="91"/>
      <c r="L611" s="91"/>
      <c r="N611" s="106"/>
      <c r="O611" s="106"/>
      <c r="P611" s="106"/>
      <c r="Q611" s="91"/>
      <c r="R611" s="91"/>
    </row>
    <row r="612" spans="8:18" s="79" customFormat="1" x14ac:dyDescent="0.25">
      <c r="H612" s="91"/>
      <c r="I612" s="91"/>
      <c r="K612" s="91"/>
      <c r="L612" s="91"/>
      <c r="N612" s="106"/>
      <c r="O612" s="106"/>
      <c r="P612" s="106"/>
      <c r="Q612" s="91"/>
      <c r="R612" s="91"/>
    </row>
    <row r="613" spans="8:18" s="79" customFormat="1" x14ac:dyDescent="0.25">
      <c r="H613" s="91"/>
      <c r="I613" s="91"/>
      <c r="K613" s="91"/>
      <c r="L613" s="91"/>
      <c r="N613" s="106"/>
      <c r="O613" s="106"/>
      <c r="P613" s="106"/>
      <c r="Q613" s="91"/>
      <c r="R613" s="91"/>
    </row>
    <row r="614" spans="8:18" s="79" customFormat="1" x14ac:dyDescent="0.25">
      <c r="H614" s="91"/>
      <c r="I614" s="91"/>
      <c r="K614" s="91"/>
      <c r="L614" s="91"/>
      <c r="N614" s="106"/>
      <c r="O614" s="106"/>
      <c r="P614" s="106"/>
      <c r="Q614" s="91"/>
      <c r="R614" s="91"/>
    </row>
    <row r="615" spans="8:18" s="79" customFormat="1" x14ac:dyDescent="0.25">
      <c r="H615" s="91"/>
      <c r="I615" s="91"/>
      <c r="K615" s="91"/>
      <c r="L615" s="91"/>
      <c r="N615" s="106"/>
      <c r="O615" s="106"/>
      <c r="P615" s="106"/>
      <c r="Q615" s="91"/>
      <c r="R615" s="91"/>
    </row>
    <row r="616" spans="8:18" s="79" customFormat="1" x14ac:dyDescent="0.25">
      <c r="H616" s="91"/>
      <c r="I616" s="91"/>
      <c r="K616" s="91"/>
      <c r="L616" s="91"/>
      <c r="N616" s="106"/>
      <c r="O616" s="106"/>
      <c r="P616" s="106"/>
      <c r="Q616" s="91"/>
      <c r="R616" s="91"/>
    </row>
    <row r="617" spans="8:18" s="79" customFormat="1" x14ac:dyDescent="0.25">
      <c r="H617" s="91"/>
      <c r="I617" s="91"/>
      <c r="K617" s="91"/>
      <c r="L617" s="91"/>
      <c r="N617" s="106"/>
      <c r="O617" s="106"/>
      <c r="P617" s="106"/>
      <c r="Q617" s="91"/>
      <c r="R617" s="91"/>
    </row>
    <row r="618" spans="8:18" s="79" customFormat="1" x14ac:dyDescent="0.25">
      <c r="H618" s="91"/>
      <c r="I618" s="91"/>
      <c r="K618" s="91"/>
      <c r="L618" s="91"/>
      <c r="N618" s="106"/>
      <c r="O618" s="106"/>
      <c r="P618" s="106"/>
      <c r="Q618" s="91"/>
      <c r="R618" s="91"/>
    </row>
    <row r="619" spans="8:18" s="79" customFormat="1" x14ac:dyDescent="0.25">
      <c r="H619" s="91"/>
      <c r="I619" s="91"/>
      <c r="K619" s="91"/>
      <c r="L619" s="91"/>
      <c r="N619" s="106"/>
      <c r="O619" s="106"/>
      <c r="P619" s="106"/>
      <c r="Q619" s="91"/>
      <c r="R619" s="91"/>
    </row>
    <row r="620" spans="8:18" s="79" customFormat="1" x14ac:dyDescent="0.25">
      <c r="H620" s="91"/>
      <c r="I620" s="91"/>
      <c r="K620" s="91"/>
      <c r="L620" s="91"/>
      <c r="N620" s="106"/>
      <c r="O620" s="106"/>
      <c r="P620" s="106"/>
      <c r="Q620" s="91"/>
      <c r="R620" s="91"/>
    </row>
    <row r="621" spans="8:18" s="79" customFormat="1" x14ac:dyDescent="0.25">
      <c r="H621" s="91"/>
      <c r="I621" s="91"/>
      <c r="K621" s="91"/>
      <c r="L621" s="91"/>
      <c r="N621" s="106"/>
      <c r="O621" s="106"/>
      <c r="P621" s="106"/>
      <c r="Q621" s="91"/>
      <c r="R621" s="91"/>
    </row>
    <row r="622" spans="8:18" s="79" customFormat="1" x14ac:dyDescent="0.25">
      <c r="H622" s="91"/>
      <c r="I622" s="91"/>
      <c r="K622" s="91"/>
      <c r="L622" s="91"/>
      <c r="N622" s="106"/>
      <c r="O622" s="106"/>
      <c r="P622" s="106"/>
      <c r="Q622" s="91"/>
      <c r="R622" s="91"/>
    </row>
    <row r="623" spans="8:18" s="79" customFormat="1" x14ac:dyDescent="0.25">
      <c r="H623" s="91"/>
      <c r="I623" s="91"/>
      <c r="K623" s="91"/>
      <c r="L623" s="91"/>
      <c r="N623" s="106"/>
      <c r="O623" s="106"/>
      <c r="P623" s="106"/>
      <c r="Q623" s="91"/>
      <c r="R623" s="91"/>
    </row>
    <row r="624" spans="8:18" s="79" customFormat="1" x14ac:dyDescent="0.25">
      <c r="H624" s="91"/>
      <c r="I624" s="91"/>
      <c r="K624" s="91"/>
      <c r="L624" s="91"/>
      <c r="N624" s="106"/>
      <c r="O624" s="106"/>
      <c r="P624" s="106"/>
      <c r="Q624" s="91"/>
      <c r="R624" s="91"/>
    </row>
    <row r="625" spans="8:18" s="79" customFormat="1" x14ac:dyDescent="0.25">
      <c r="H625" s="91"/>
      <c r="I625" s="91"/>
      <c r="K625" s="91"/>
      <c r="L625" s="91"/>
      <c r="N625" s="106"/>
      <c r="O625" s="106"/>
      <c r="P625" s="106"/>
      <c r="Q625" s="91"/>
      <c r="R625" s="91"/>
    </row>
    <row r="626" spans="8:18" s="79" customFormat="1" x14ac:dyDescent="0.25">
      <c r="H626" s="91"/>
      <c r="I626" s="91"/>
      <c r="K626" s="91"/>
      <c r="L626" s="91"/>
      <c r="N626" s="106"/>
      <c r="O626" s="106"/>
      <c r="P626" s="106"/>
      <c r="Q626" s="91"/>
      <c r="R626" s="91"/>
    </row>
    <row r="627" spans="8:18" s="79" customFormat="1" x14ac:dyDescent="0.25">
      <c r="H627" s="91"/>
      <c r="I627" s="91"/>
      <c r="K627" s="91"/>
      <c r="L627" s="91"/>
      <c r="N627" s="106"/>
      <c r="O627" s="106"/>
      <c r="P627" s="106"/>
      <c r="Q627" s="91"/>
      <c r="R627" s="91"/>
    </row>
    <row r="628" spans="8:18" s="79" customFormat="1" x14ac:dyDescent="0.25">
      <c r="H628" s="91"/>
      <c r="I628" s="91"/>
      <c r="K628" s="91"/>
      <c r="L628" s="91"/>
      <c r="N628" s="106"/>
      <c r="O628" s="106"/>
      <c r="P628" s="106"/>
      <c r="Q628" s="91"/>
      <c r="R628" s="91"/>
    </row>
    <row r="629" spans="8:18" s="79" customFormat="1" x14ac:dyDescent="0.25">
      <c r="H629" s="91"/>
      <c r="I629" s="91"/>
      <c r="K629" s="91"/>
      <c r="L629" s="91"/>
      <c r="N629" s="106"/>
      <c r="O629" s="106"/>
      <c r="P629" s="106"/>
      <c r="Q629" s="91"/>
      <c r="R629" s="91"/>
    </row>
    <row r="630" spans="8:18" s="79" customFormat="1" x14ac:dyDescent="0.25">
      <c r="H630" s="91"/>
      <c r="I630" s="91"/>
      <c r="K630" s="91"/>
      <c r="L630" s="91"/>
      <c r="N630" s="106"/>
      <c r="O630" s="106"/>
      <c r="P630" s="106"/>
      <c r="Q630" s="91"/>
      <c r="R630" s="91"/>
    </row>
    <row r="631" spans="8:18" s="79" customFormat="1" x14ac:dyDescent="0.25">
      <c r="H631" s="91"/>
      <c r="I631" s="91"/>
      <c r="K631" s="91"/>
      <c r="L631" s="91"/>
      <c r="N631" s="106"/>
      <c r="O631" s="106"/>
      <c r="P631" s="106"/>
      <c r="Q631" s="91"/>
      <c r="R631" s="91"/>
    </row>
    <row r="632" spans="8:18" s="79" customFormat="1" x14ac:dyDescent="0.25">
      <c r="H632" s="91"/>
      <c r="I632" s="91"/>
      <c r="K632" s="91"/>
      <c r="L632" s="91"/>
      <c r="N632" s="106"/>
      <c r="O632" s="106"/>
      <c r="P632" s="106"/>
      <c r="Q632" s="91"/>
      <c r="R632" s="91"/>
    </row>
    <row r="633" spans="8:18" s="79" customFormat="1" x14ac:dyDescent="0.25">
      <c r="H633" s="91"/>
      <c r="I633" s="91"/>
      <c r="K633" s="91"/>
      <c r="L633" s="91"/>
      <c r="N633" s="106"/>
      <c r="O633" s="106"/>
      <c r="P633" s="106"/>
      <c r="Q633" s="91"/>
      <c r="R633" s="91"/>
    </row>
    <row r="634" spans="8:18" s="79" customFormat="1" x14ac:dyDescent="0.25">
      <c r="H634" s="91"/>
      <c r="I634" s="91"/>
      <c r="K634" s="91"/>
      <c r="L634" s="91"/>
      <c r="N634" s="106"/>
      <c r="O634" s="106"/>
      <c r="P634" s="106"/>
      <c r="Q634" s="91"/>
      <c r="R634" s="91"/>
    </row>
    <row r="635" spans="8:18" s="79" customFormat="1" x14ac:dyDescent="0.25">
      <c r="H635" s="91"/>
      <c r="I635" s="91"/>
      <c r="K635" s="91"/>
      <c r="L635" s="91"/>
      <c r="N635" s="106"/>
      <c r="O635" s="106"/>
      <c r="P635" s="106"/>
      <c r="Q635" s="91"/>
      <c r="R635" s="91"/>
    </row>
    <row r="636" spans="8:18" s="79" customFormat="1" x14ac:dyDescent="0.25">
      <c r="H636" s="91"/>
      <c r="I636" s="91"/>
      <c r="K636" s="91"/>
      <c r="L636" s="91"/>
      <c r="N636" s="106"/>
      <c r="O636" s="106"/>
      <c r="P636" s="106"/>
      <c r="Q636" s="91"/>
      <c r="R636" s="91"/>
    </row>
    <row r="637" spans="8:18" s="79" customFormat="1" x14ac:dyDescent="0.25">
      <c r="H637" s="91"/>
      <c r="I637" s="91"/>
      <c r="K637" s="91"/>
      <c r="L637" s="91"/>
      <c r="N637" s="106"/>
      <c r="O637" s="106"/>
      <c r="P637" s="106"/>
      <c r="Q637" s="91"/>
      <c r="R637" s="91"/>
    </row>
    <row r="638" spans="8:18" s="79" customFormat="1" x14ac:dyDescent="0.25">
      <c r="H638" s="91"/>
      <c r="I638" s="91"/>
      <c r="K638" s="91"/>
      <c r="L638" s="91"/>
      <c r="N638" s="106"/>
      <c r="O638" s="106"/>
      <c r="P638" s="106"/>
      <c r="Q638" s="91"/>
      <c r="R638" s="91"/>
    </row>
    <row r="639" spans="8:18" s="79" customFormat="1" x14ac:dyDescent="0.25">
      <c r="H639" s="91"/>
      <c r="I639" s="91"/>
      <c r="K639" s="91"/>
      <c r="L639" s="91"/>
      <c r="N639" s="106"/>
      <c r="O639" s="106"/>
      <c r="P639" s="106"/>
      <c r="Q639" s="91"/>
      <c r="R639" s="91"/>
    </row>
    <row r="640" spans="8:18" s="79" customFormat="1" x14ac:dyDescent="0.25">
      <c r="H640" s="91"/>
      <c r="I640" s="91"/>
      <c r="K640" s="91"/>
      <c r="L640" s="91"/>
      <c r="N640" s="106"/>
      <c r="O640" s="106"/>
      <c r="P640" s="106"/>
      <c r="Q640" s="91"/>
      <c r="R640" s="91"/>
    </row>
    <row r="641" spans="8:18" s="79" customFormat="1" x14ac:dyDescent="0.25">
      <c r="H641" s="91"/>
      <c r="I641" s="91"/>
      <c r="K641" s="91"/>
      <c r="L641" s="91"/>
      <c r="N641" s="106"/>
      <c r="O641" s="106"/>
      <c r="P641" s="106"/>
      <c r="Q641" s="91"/>
      <c r="R641" s="91"/>
    </row>
    <row r="642" spans="8:18" s="79" customFormat="1" x14ac:dyDescent="0.25">
      <c r="H642" s="91"/>
      <c r="I642" s="91"/>
      <c r="K642" s="91"/>
      <c r="L642" s="91"/>
      <c r="N642" s="106"/>
      <c r="O642" s="106"/>
      <c r="P642" s="106"/>
      <c r="Q642" s="91"/>
      <c r="R642" s="91"/>
    </row>
    <row r="643" spans="8:18" s="79" customFormat="1" x14ac:dyDescent="0.25">
      <c r="H643" s="91"/>
      <c r="I643" s="91"/>
      <c r="K643" s="91"/>
      <c r="L643" s="91"/>
      <c r="N643" s="106"/>
      <c r="O643" s="106"/>
      <c r="P643" s="106"/>
      <c r="Q643" s="91"/>
      <c r="R643" s="91"/>
    </row>
    <row r="644" spans="8:18" s="79" customFormat="1" x14ac:dyDescent="0.25">
      <c r="H644" s="91"/>
      <c r="I644" s="91"/>
      <c r="K644" s="91"/>
      <c r="L644" s="91"/>
      <c r="N644" s="106"/>
      <c r="O644" s="106"/>
      <c r="P644" s="106"/>
      <c r="Q644" s="91"/>
      <c r="R644" s="91"/>
    </row>
    <row r="645" spans="8:18" s="79" customFormat="1" x14ac:dyDescent="0.25">
      <c r="H645" s="91"/>
      <c r="I645" s="91"/>
      <c r="K645" s="91"/>
      <c r="L645" s="91"/>
      <c r="N645" s="106"/>
      <c r="O645" s="106"/>
      <c r="P645" s="106"/>
      <c r="Q645" s="91"/>
      <c r="R645" s="91"/>
    </row>
    <row r="646" spans="8:18" s="79" customFormat="1" x14ac:dyDescent="0.25">
      <c r="H646" s="91"/>
      <c r="I646" s="91"/>
      <c r="K646" s="91"/>
      <c r="L646" s="91"/>
      <c r="N646" s="106"/>
      <c r="O646" s="106"/>
      <c r="P646" s="106"/>
      <c r="Q646" s="91"/>
      <c r="R646" s="91"/>
    </row>
    <row r="647" spans="8:18" s="79" customFormat="1" x14ac:dyDescent="0.25">
      <c r="H647" s="91"/>
      <c r="I647" s="91"/>
      <c r="K647" s="91"/>
      <c r="L647" s="91"/>
      <c r="N647" s="106"/>
      <c r="O647" s="106"/>
      <c r="P647" s="106"/>
      <c r="Q647" s="91"/>
      <c r="R647" s="91"/>
    </row>
    <row r="648" spans="8:18" s="79" customFormat="1" x14ac:dyDescent="0.25">
      <c r="H648" s="91"/>
      <c r="I648" s="91"/>
      <c r="K648" s="91"/>
      <c r="L648" s="91"/>
      <c r="N648" s="106"/>
      <c r="O648" s="106"/>
      <c r="P648" s="106"/>
      <c r="Q648" s="91"/>
      <c r="R648" s="91"/>
    </row>
    <row r="649" spans="8:18" s="79" customFormat="1" x14ac:dyDescent="0.25">
      <c r="H649" s="91"/>
      <c r="I649" s="91"/>
      <c r="K649" s="91"/>
      <c r="L649" s="91"/>
      <c r="N649" s="106"/>
      <c r="O649" s="106"/>
      <c r="P649" s="106"/>
      <c r="Q649" s="91"/>
      <c r="R649" s="91"/>
    </row>
    <row r="650" spans="8:18" s="79" customFormat="1" x14ac:dyDescent="0.25">
      <c r="H650" s="91"/>
      <c r="I650" s="91"/>
      <c r="K650" s="91"/>
      <c r="L650" s="91"/>
      <c r="N650" s="106"/>
      <c r="O650" s="106"/>
      <c r="P650" s="106"/>
      <c r="Q650" s="91"/>
      <c r="R650" s="91"/>
    </row>
    <row r="651" spans="8:18" s="79" customFormat="1" x14ac:dyDescent="0.25">
      <c r="H651" s="91"/>
      <c r="I651" s="91"/>
      <c r="K651" s="91"/>
      <c r="L651" s="91"/>
      <c r="N651" s="106"/>
      <c r="O651" s="106"/>
      <c r="P651" s="106"/>
      <c r="Q651" s="91"/>
      <c r="R651" s="91"/>
    </row>
    <row r="652" spans="8:18" s="79" customFormat="1" x14ac:dyDescent="0.25">
      <c r="H652" s="91"/>
      <c r="I652" s="91"/>
      <c r="K652" s="91"/>
      <c r="L652" s="91"/>
      <c r="N652" s="106"/>
      <c r="O652" s="106"/>
      <c r="P652" s="106"/>
      <c r="Q652" s="91"/>
      <c r="R652" s="91"/>
    </row>
    <row r="653" spans="8:18" s="79" customFormat="1" x14ac:dyDescent="0.25">
      <c r="H653" s="91"/>
      <c r="I653" s="91"/>
      <c r="K653" s="91"/>
      <c r="L653" s="91"/>
      <c r="N653" s="106"/>
      <c r="O653" s="106"/>
      <c r="P653" s="106"/>
      <c r="Q653" s="91"/>
      <c r="R653" s="91"/>
    </row>
    <row r="654" spans="8:18" s="79" customFormat="1" x14ac:dyDescent="0.25">
      <c r="H654" s="91"/>
      <c r="I654" s="91"/>
      <c r="K654" s="91"/>
      <c r="L654" s="91"/>
      <c r="N654" s="106"/>
      <c r="O654" s="106"/>
      <c r="P654" s="106"/>
      <c r="Q654" s="91"/>
      <c r="R654" s="91"/>
    </row>
    <row r="655" spans="8:18" s="79" customFormat="1" x14ac:dyDescent="0.25">
      <c r="H655" s="91"/>
      <c r="I655" s="91"/>
      <c r="K655" s="91"/>
      <c r="L655" s="91"/>
      <c r="N655" s="106"/>
      <c r="O655" s="106"/>
      <c r="P655" s="106"/>
      <c r="Q655" s="91"/>
      <c r="R655" s="91"/>
    </row>
    <row r="656" spans="8:18" s="79" customFormat="1" x14ac:dyDescent="0.25">
      <c r="H656" s="91"/>
      <c r="I656" s="91"/>
      <c r="K656" s="91"/>
      <c r="L656" s="91"/>
      <c r="N656" s="106"/>
      <c r="O656" s="106"/>
      <c r="P656" s="106"/>
      <c r="Q656" s="91"/>
      <c r="R656" s="91"/>
    </row>
    <row r="657" spans="8:18" s="79" customFormat="1" x14ac:dyDescent="0.25">
      <c r="H657" s="91"/>
      <c r="I657" s="91"/>
      <c r="K657" s="91"/>
      <c r="L657" s="91"/>
      <c r="N657" s="106"/>
      <c r="O657" s="106"/>
      <c r="P657" s="106"/>
      <c r="Q657" s="91"/>
      <c r="R657" s="91"/>
    </row>
    <row r="658" spans="8:18" s="79" customFormat="1" x14ac:dyDescent="0.25">
      <c r="H658" s="91"/>
      <c r="I658" s="91"/>
      <c r="K658" s="91"/>
      <c r="L658" s="91"/>
      <c r="N658" s="106"/>
      <c r="O658" s="106"/>
      <c r="P658" s="106"/>
      <c r="Q658" s="91"/>
      <c r="R658" s="91"/>
    </row>
    <row r="659" spans="8:18" s="79" customFormat="1" x14ac:dyDescent="0.25">
      <c r="H659" s="91"/>
      <c r="I659" s="91"/>
      <c r="K659" s="91"/>
      <c r="L659" s="91"/>
      <c r="N659" s="106"/>
      <c r="O659" s="106"/>
      <c r="P659" s="106"/>
      <c r="Q659" s="91"/>
      <c r="R659" s="91"/>
    </row>
    <row r="660" spans="8:18" s="79" customFormat="1" x14ac:dyDescent="0.25">
      <c r="H660" s="91"/>
      <c r="I660" s="91"/>
      <c r="K660" s="91"/>
      <c r="L660" s="91"/>
      <c r="N660" s="106"/>
      <c r="O660" s="106"/>
      <c r="P660" s="106"/>
      <c r="Q660" s="91"/>
      <c r="R660" s="91"/>
    </row>
    <row r="661" spans="8:18" s="79" customFormat="1" x14ac:dyDescent="0.25">
      <c r="H661" s="91"/>
      <c r="I661" s="91"/>
      <c r="K661" s="91"/>
      <c r="L661" s="91"/>
      <c r="N661" s="106"/>
      <c r="O661" s="106"/>
      <c r="P661" s="106"/>
      <c r="Q661" s="91"/>
      <c r="R661" s="91"/>
    </row>
    <row r="662" spans="8:18" s="79" customFormat="1" x14ac:dyDescent="0.25">
      <c r="H662" s="91"/>
      <c r="I662" s="91"/>
      <c r="K662" s="91"/>
      <c r="L662" s="91"/>
      <c r="N662" s="106"/>
      <c r="O662" s="106"/>
      <c r="P662" s="106"/>
      <c r="Q662" s="91"/>
      <c r="R662" s="91"/>
    </row>
    <row r="663" spans="8:18" s="79" customFormat="1" x14ac:dyDescent="0.25">
      <c r="H663" s="91"/>
      <c r="I663" s="91"/>
      <c r="K663" s="91"/>
      <c r="L663" s="91"/>
      <c r="N663" s="106"/>
      <c r="O663" s="106"/>
      <c r="P663" s="106"/>
      <c r="Q663" s="91"/>
      <c r="R663" s="91"/>
    </row>
    <row r="664" spans="8:18" s="79" customFormat="1" x14ac:dyDescent="0.25">
      <c r="H664" s="91"/>
      <c r="I664" s="91"/>
      <c r="K664" s="91"/>
      <c r="L664" s="91"/>
      <c r="N664" s="106"/>
      <c r="O664" s="106"/>
      <c r="P664" s="106"/>
      <c r="Q664" s="91"/>
      <c r="R664" s="91"/>
    </row>
    <row r="665" spans="8:18" s="79" customFormat="1" x14ac:dyDescent="0.25">
      <c r="H665" s="91"/>
      <c r="I665" s="91"/>
      <c r="K665" s="91"/>
      <c r="L665" s="91"/>
      <c r="N665" s="106"/>
      <c r="O665" s="106"/>
      <c r="P665" s="106"/>
      <c r="Q665" s="91"/>
      <c r="R665" s="91"/>
    </row>
    <row r="666" spans="8:18" s="79" customFormat="1" x14ac:dyDescent="0.25">
      <c r="H666" s="91"/>
      <c r="I666" s="91"/>
      <c r="K666" s="91"/>
      <c r="L666" s="91"/>
      <c r="N666" s="106"/>
      <c r="O666" s="106"/>
      <c r="P666" s="106"/>
      <c r="Q666" s="91"/>
      <c r="R666" s="91"/>
    </row>
    <row r="667" spans="8:18" s="79" customFormat="1" x14ac:dyDescent="0.25">
      <c r="H667" s="91"/>
      <c r="I667" s="91"/>
      <c r="K667" s="91"/>
      <c r="L667" s="91"/>
      <c r="N667" s="106"/>
      <c r="O667" s="106"/>
      <c r="P667" s="106"/>
      <c r="Q667" s="91"/>
      <c r="R667" s="91"/>
    </row>
    <row r="668" spans="8:18" s="79" customFormat="1" x14ac:dyDescent="0.25">
      <c r="H668" s="91"/>
      <c r="I668" s="91"/>
      <c r="K668" s="91"/>
      <c r="L668" s="91"/>
      <c r="N668" s="106"/>
      <c r="O668" s="106"/>
      <c r="P668" s="106"/>
      <c r="Q668" s="91"/>
      <c r="R668" s="91"/>
    </row>
    <row r="669" spans="8:18" s="79" customFormat="1" x14ac:dyDescent="0.25">
      <c r="H669" s="91"/>
      <c r="I669" s="91"/>
      <c r="K669" s="91"/>
      <c r="L669" s="91"/>
      <c r="N669" s="106"/>
      <c r="O669" s="106"/>
      <c r="P669" s="106"/>
      <c r="Q669" s="91"/>
      <c r="R669" s="91"/>
    </row>
    <row r="670" spans="8:18" s="79" customFormat="1" x14ac:dyDescent="0.25">
      <c r="H670" s="91"/>
      <c r="I670" s="91"/>
      <c r="K670" s="91"/>
      <c r="L670" s="91"/>
      <c r="N670" s="106"/>
      <c r="O670" s="106"/>
      <c r="P670" s="106"/>
      <c r="Q670" s="91"/>
      <c r="R670" s="91"/>
    </row>
    <row r="671" spans="8:18" s="79" customFormat="1" x14ac:dyDescent="0.25">
      <c r="H671" s="91"/>
      <c r="I671" s="91"/>
      <c r="K671" s="91"/>
      <c r="L671" s="91"/>
      <c r="N671" s="106"/>
      <c r="O671" s="106"/>
      <c r="P671" s="106"/>
      <c r="Q671" s="91"/>
      <c r="R671" s="91"/>
    </row>
    <row r="672" spans="8:18" s="79" customFormat="1" x14ac:dyDescent="0.25">
      <c r="H672" s="91"/>
      <c r="I672" s="91"/>
      <c r="K672" s="91"/>
      <c r="L672" s="91"/>
      <c r="N672" s="106"/>
      <c r="O672" s="106"/>
      <c r="P672" s="106"/>
      <c r="Q672" s="91"/>
      <c r="R672" s="91"/>
    </row>
    <row r="673" spans="8:18" s="79" customFormat="1" x14ac:dyDescent="0.25">
      <c r="H673" s="91"/>
      <c r="I673" s="91"/>
      <c r="K673" s="91"/>
      <c r="L673" s="91"/>
      <c r="N673" s="106"/>
      <c r="O673" s="106"/>
      <c r="P673" s="106"/>
      <c r="Q673" s="91"/>
      <c r="R673" s="91"/>
    </row>
    <row r="674" spans="8:18" s="79" customFormat="1" x14ac:dyDescent="0.25">
      <c r="H674" s="91"/>
      <c r="I674" s="91"/>
      <c r="K674" s="91"/>
      <c r="L674" s="91"/>
      <c r="N674" s="106"/>
      <c r="O674" s="106"/>
      <c r="P674" s="106"/>
      <c r="Q674" s="91"/>
      <c r="R674" s="91"/>
    </row>
    <row r="675" spans="8:18" s="79" customFormat="1" x14ac:dyDescent="0.25">
      <c r="H675" s="91"/>
      <c r="I675" s="91"/>
      <c r="K675" s="91"/>
      <c r="L675" s="91"/>
      <c r="N675" s="106"/>
      <c r="O675" s="106"/>
      <c r="P675" s="106"/>
      <c r="Q675" s="91"/>
      <c r="R675" s="91"/>
    </row>
    <row r="676" spans="8:18" s="79" customFormat="1" x14ac:dyDescent="0.25">
      <c r="H676" s="91"/>
      <c r="I676" s="91"/>
      <c r="K676" s="91"/>
      <c r="L676" s="91"/>
      <c r="N676" s="106"/>
      <c r="O676" s="106"/>
      <c r="P676" s="106"/>
      <c r="Q676" s="91"/>
      <c r="R676" s="91"/>
    </row>
    <row r="677" spans="8:18" s="79" customFormat="1" x14ac:dyDescent="0.25">
      <c r="H677" s="91"/>
      <c r="I677" s="91"/>
      <c r="K677" s="91"/>
      <c r="L677" s="91"/>
      <c r="N677" s="106"/>
      <c r="O677" s="106"/>
      <c r="P677" s="106"/>
      <c r="Q677" s="91"/>
      <c r="R677" s="91"/>
    </row>
    <row r="678" spans="8:18" s="79" customFormat="1" x14ac:dyDescent="0.25">
      <c r="H678" s="91"/>
      <c r="I678" s="91"/>
      <c r="K678" s="91"/>
      <c r="L678" s="91"/>
      <c r="N678" s="106"/>
      <c r="O678" s="106"/>
      <c r="P678" s="106"/>
      <c r="Q678" s="91"/>
      <c r="R678" s="91"/>
    </row>
    <row r="679" spans="8:18" s="79" customFormat="1" x14ac:dyDescent="0.25">
      <c r="H679" s="91"/>
      <c r="I679" s="91"/>
      <c r="K679" s="91"/>
      <c r="L679" s="91"/>
      <c r="N679" s="106"/>
      <c r="O679" s="106"/>
      <c r="P679" s="106"/>
      <c r="Q679" s="91"/>
      <c r="R679" s="91"/>
    </row>
    <row r="680" spans="8:18" s="79" customFormat="1" x14ac:dyDescent="0.25">
      <c r="H680" s="91"/>
      <c r="I680" s="91"/>
      <c r="K680" s="91"/>
      <c r="L680" s="91"/>
      <c r="N680" s="106"/>
      <c r="O680" s="106"/>
      <c r="P680" s="106"/>
      <c r="Q680" s="91"/>
      <c r="R680" s="91"/>
    </row>
    <row r="681" spans="8:18" s="79" customFormat="1" x14ac:dyDescent="0.25">
      <c r="H681" s="91"/>
      <c r="I681" s="91"/>
      <c r="K681" s="91"/>
      <c r="L681" s="91"/>
      <c r="N681" s="106"/>
      <c r="O681" s="106"/>
      <c r="P681" s="106"/>
      <c r="Q681" s="91"/>
      <c r="R681" s="91"/>
    </row>
    <row r="682" spans="8:18" s="79" customFormat="1" x14ac:dyDescent="0.25">
      <c r="H682" s="91"/>
      <c r="I682" s="91"/>
      <c r="K682" s="91"/>
      <c r="L682" s="91"/>
      <c r="N682" s="106"/>
      <c r="O682" s="106"/>
      <c r="P682" s="106"/>
      <c r="Q682" s="91"/>
      <c r="R682" s="91"/>
    </row>
    <row r="683" spans="8:18" s="79" customFormat="1" x14ac:dyDescent="0.25">
      <c r="H683" s="91"/>
      <c r="I683" s="91"/>
      <c r="K683" s="91"/>
      <c r="L683" s="91"/>
      <c r="N683" s="106"/>
      <c r="O683" s="106"/>
      <c r="P683" s="106"/>
      <c r="Q683" s="91"/>
      <c r="R683" s="91"/>
    </row>
    <row r="684" spans="8:18" s="79" customFormat="1" x14ac:dyDescent="0.25">
      <c r="H684" s="91"/>
      <c r="I684" s="91"/>
      <c r="K684" s="91"/>
      <c r="L684" s="91"/>
      <c r="N684" s="106"/>
      <c r="O684" s="106"/>
      <c r="P684" s="106"/>
      <c r="Q684" s="91"/>
      <c r="R684" s="91"/>
    </row>
    <row r="685" spans="8:18" s="79" customFormat="1" x14ac:dyDescent="0.25">
      <c r="H685" s="91"/>
      <c r="I685" s="91"/>
      <c r="K685" s="91"/>
      <c r="L685" s="91"/>
      <c r="N685" s="106"/>
      <c r="O685" s="106"/>
      <c r="P685" s="106"/>
      <c r="Q685" s="91"/>
      <c r="R685" s="91"/>
    </row>
    <row r="686" spans="8:18" s="79" customFormat="1" x14ac:dyDescent="0.25">
      <c r="H686" s="91"/>
      <c r="I686" s="91"/>
      <c r="K686" s="91"/>
      <c r="L686" s="91"/>
      <c r="N686" s="106"/>
      <c r="O686" s="106"/>
      <c r="P686" s="106"/>
      <c r="Q686" s="91"/>
      <c r="R686" s="91"/>
    </row>
    <row r="687" spans="8:18" s="79" customFormat="1" x14ac:dyDescent="0.25">
      <c r="H687" s="91"/>
      <c r="I687" s="91"/>
      <c r="K687" s="91"/>
      <c r="L687" s="91"/>
      <c r="N687" s="106"/>
      <c r="O687" s="106"/>
      <c r="P687" s="106"/>
      <c r="Q687" s="91"/>
      <c r="R687" s="91"/>
    </row>
    <row r="688" spans="8:18" s="79" customFormat="1" x14ac:dyDescent="0.25">
      <c r="H688" s="91"/>
      <c r="I688" s="91"/>
      <c r="K688" s="91"/>
      <c r="L688" s="91"/>
      <c r="N688" s="106"/>
      <c r="O688" s="106"/>
      <c r="P688" s="106"/>
      <c r="Q688" s="91"/>
      <c r="R688" s="91"/>
    </row>
    <row r="689" spans="8:18" s="79" customFormat="1" x14ac:dyDescent="0.25">
      <c r="H689" s="91"/>
      <c r="I689" s="91"/>
      <c r="K689" s="91"/>
      <c r="L689" s="91"/>
      <c r="N689" s="106"/>
      <c r="O689" s="106"/>
      <c r="P689" s="106"/>
      <c r="Q689" s="91"/>
      <c r="R689" s="91"/>
    </row>
    <row r="690" spans="8:18" s="79" customFormat="1" x14ac:dyDescent="0.25">
      <c r="H690" s="91"/>
      <c r="I690" s="91"/>
      <c r="K690" s="91"/>
      <c r="L690" s="91"/>
      <c r="N690" s="106"/>
      <c r="O690" s="106"/>
      <c r="P690" s="106"/>
      <c r="Q690" s="91"/>
      <c r="R690" s="91"/>
    </row>
    <row r="691" spans="8:18" s="79" customFormat="1" x14ac:dyDescent="0.25">
      <c r="H691" s="91"/>
      <c r="I691" s="91"/>
      <c r="K691" s="91"/>
      <c r="L691" s="91"/>
      <c r="N691" s="106"/>
      <c r="O691" s="106"/>
      <c r="P691" s="106"/>
      <c r="Q691" s="91"/>
      <c r="R691" s="91"/>
    </row>
    <row r="692" spans="8:18" s="79" customFormat="1" x14ac:dyDescent="0.25">
      <c r="H692" s="91"/>
      <c r="I692" s="91"/>
      <c r="K692" s="91"/>
      <c r="L692" s="91"/>
      <c r="N692" s="106"/>
      <c r="O692" s="106"/>
      <c r="P692" s="106"/>
      <c r="Q692" s="91"/>
      <c r="R692" s="91"/>
    </row>
    <row r="693" spans="8:18" s="79" customFormat="1" x14ac:dyDescent="0.25">
      <c r="H693" s="91"/>
      <c r="I693" s="91"/>
      <c r="K693" s="91"/>
      <c r="L693" s="91"/>
      <c r="N693" s="106"/>
      <c r="O693" s="106"/>
      <c r="P693" s="106"/>
      <c r="Q693" s="91"/>
      <c r="R693" s="91"/>
    </row>
    <row r="694" spans="8:18" s="79" customFormat="1" x14ac:dyDescent="0.25">
      <c r="H694" s="91"/>
      <c r="I694" s="91"/>
      <c r="K694" s="91"/>
      <c r="L694" s="91"/>
      <c r="N694" s="106"/>
      <c r="O694" s="106"/>
      <c r="P694" s="106"/>
      <c r="Q694" s="91"/>
      <c r="R694" s="91"/>
    </row>
    <row r="695" spans="8:18" s="79" customFormat="1" x14ac:dyDescent="0.25">
      <c r="H695" s="91"/>
      <c r="I695" s="91"/>
      <c r="K695" s="91"/>
      <c r="L695" s="91"/>
      <c r="N695" s="106"/>
      <c r="O695" s="106"/>
      <c r="P695" s="106"/>
      <c r="Q695" s="91"/>
      <c r="R695" s="91"/>
    </row>
    <row r="696" spans="8:18" s="79" customFormat="1" x14ac:dyDescent="0.25">
      <c r="H696" s="91"/>
      <c r="I696" s="91"/>
      <c r="K696" s="91"/>
      <c r="L696" s="91"/>
      <c r="N696" s="106"/>
      <c r="O696" s="106"/>
      <c r="P696" s="106"/>
      <c r="Q696" s="91"/>
      <c r="R696" s="91"/>
    </row>
    <row r="697" spans="8:18" s="79" customFormat="1" x14ac:dyDescent="0.25">
      <c r="H697" s="91"/>
      <c r="I697" s="91"/>
      <c r="K697" s="91"/>
      <c r="L697" s="91"/>
      <c r="N697" s="106"/>
      <c r="O697" s="106"/>
      <c r="P697" s="106"/>
      <c r="Q697" s="91"/>
      <c r="R697" s="91"/>
    </row>
    <row r="698" spans="8:18" s="79" customFormat="1" x14ac:dyDescent="0.25">
      <c r="H698" s="91"/>
      <c r="I698" s="91"/>
      <c r="K698" s="91"/>
      <c r="L698" s="91"/>
      <c r="N698" s="106"/>
      <c r="O698" s="106"/>
      <c r="P698" s="106"/>
      <c r="Q698" s="91"/>
      <c r="R698" s="91"/>
    </row>
    <row r="699" spans="8:18" s="79" customFormat="1" x14ac:dyDescent="0.25">
      <c r="H699" s="91"/>
      <c r="I699" s="91"/>
      <c r="K699" s="91"/>
      <c r="L699" s="91"/>
      <c r="N699" s="106"/>
      <c r="O699" s="106"/>
      <c r="P699" s="106"/>
      <c r="Q699" s="91"/>
      <c r="R699" s="91"/>
    </row>
    <row r="700" spans="8:18" s="79" customFormat="1" x14ac:dyDescent="0.25">
      <c r="H700" s="91"/>
      <c r="I700" s="91"/>
      <c r="K700" s="91"/>
      <c r="L700" s="91"/>
      <c r="N700" s="106"/>
      <c r="O700" s="106"/>
      <c r="P700" s="106"/>
      <c r="Q700" s="91"/>
      <c r="R700" s="91"/>
    </row>
    <row r="701" spans="8:18" s="79" customFormat="1" x14ac:dyDescent="0.25">
      <c r="H701" s="91"/>
      <c r="I701" s="91"/>
      <c r="K701" s="91"/>
      <c r="L701" s="91"/>
      <c r="N701" s="106"/>
      <c r="O701" s="106"/>
      <c r="P701" s="106"/>
      <c r="Q701" s="91"/>
      <c r="R701" s="91"/>
    </row>
    <row r="702" spans="8:18" s="79" customFormat="1" x14ac:dyDescent="0.25">
      <c r="H702" s="91"/>
      <c r="I702" s="91"/>
      <c r="K702" s="91"/>
      <c r="L702" s="91"/>
      <c r="N702" s="106"/>
      <c r="O702" s="106"/>
      <c r="P702" s="106"/>
      <c r="Q702" s="91"/>
      <c r="R702" s="91"/>
    </row>
    <row r="703" spans="8:18" s="79" customFormat="1" x14ac:dyDescent="0.25">
      <c r="H703" s="91"/>
      <c r="I703" s="91"/>
      <c r="K703" s="91"/>
      <c r="L703" s="91"/>
      <c r="N703" s="106"/>
      <c r="O703" s="106"/>
      <c r="P703" s="106"/>
      <c r="Q703" s="91"/>
      <c r="R703" s="91"/>
    </row>
    <row r="704" spans="8:18" s="79" customFormat="1" x14ac:dyDescent="0.25">
      <c r="H704" s="91"/>
      <c r="I704" s="91"/>
      <c r="K704" s="91"/>
      <c r="L704" s="91"/>
      <c r="N704" s="106"/>
      <c r="O704" s="106"/>
      <c r="P704" s="106"/>
      <c r="Q704" s="91"/>
      <c r="R704" s="91"/>
    </row>
    <row r="705" spans="8:18" s="79" customFormat="1" x14ac:dyDescent="0.25">
      <c r="H705" s="91"/>
      <c r="I705" s="91"/>
      <c r="K705" s="91"/>
      <c r="L705" s="91"/>
      <c r="N705" s="106"/>
      <c r="O705" s="106"/>
      <c r="P705" s="106"/>
      <c r="Q705" s="91"/>
      <c r="R705" s="91"/>
    </row>
    <row r="706" spans="8:18" s="79" customFormat="1" x14ac:dyDescent="0.25">
      <c r="H706" s="91"/>
      <c r="I706" s="91"/>
      <c r="K706" s="91"/>
      <c r="L706" s="91"/>
      <c r="N706" s="106"/>
      <c r="O706" s="106"/>
      <c r="P706" s="106"/>
      <c r="Q706" s="91"/>
      <c r="R706" s="91"/>
    </row>
    <row r="707" spans="8:18" s="79" customFormat="1" x14ac:dyDescent="0.25">
      <c r="H707" s="91"/>
      <c r="I707" s="91"/>
      <c r="K707" s="91"/>
      <c r="L707" s="91"/>
      <c r="N707" s="106"/>
      <c r="O707" s="106"/>
      <c r="P707" s="106"/>
      <c r="Q707" s="91"/>
      <c r="R707" s="91"/>
    </row>
    <row r="708" spans="8:18" s="79" customFormat="1" x14ac:dyDescent="0.25">
      <c r="H708" s="91"/>
      <c r="I708" s="91"/>
      <c r="K708" s="91"/>
      <c r="L708" s="91"/>
      <c r="N708" s="106"/>
      <c r="O708" s="106"/>
      <c r="P708" s="106"/>
      <c r="Q708" s="91"/>
      <c r="R708" s="91"/>
    </row>
    <row r="709" spans="8:18" s="79" customFormat="1" x14ac:dyDescent="0.25">
      <c r="H709" s="91"/>
      <c r="I709" s="91"/>
      <c r="K709" s="91"/>
      <c r="L709" s="91"/>
      <c r="N709" s="106"/>
      <c r="O709" s="106"/>
      <c r="P709" s="106"/>
      <c r="Q709" s="91"/>
      <c r="R709" s="91"/>
    </row>
    <row r="710" spans="8:18" s="79" customFormat="1" x14ac:dyDescent="0.25">
      <c r="H710" s="91"/>
      <c r="I710" s="91"/>
      <c r="K710" s="91"/>
      <c r="L710" s="91"/>
      <c r="N710" s="106"/>
      <c r="O710" s="106"/>
      <c r="P710" s="106"/>
      <c r="Q710" s="91"/>
      <c r="R710" s="91"/>
    </row>
    <row r="711" spans="8:18" s="79" customFormat="1" x14ac:dyDescent="0.25">
      <c r="H711" s="91"/>
      <c r="I711" s="91"/>
      <c r="K711" s="91"/>
      <c r="L711" s="91"/>
      <c r="N711" s="106"/>
      <c r="O711" s="106"/>
      <c r="P711" s="106"/>
      <c r="Q711" s="91"/>
      <c r="R711" s="91"/>
    </row>
    <row r="712" spans="8:18" s="79" customFormat="1" x14ac:dyDescent="0.25">
      <c r="H712" s="91"/>
      <c r="I712" s="91"/>
      <c r="K712" s="91"/>
      <c r="L712" s="91"/>
      <c r="N712" s="106"/>
      <c r="O712" s="106"/>
      <c r="P712" s="106"/>
      <c r="Q712" s="91"/>
      <c r="R712" s="91"/>
    </row>
    <row r="713" spans="8:18" s="79" customFormat="1" x14ac:dyDescent="0.25">
      <c r="H713" s="91"/>
      <c r="I713" s="91"/>
      <c r="K713" s="91"/>
      <c r="L713" s="91"/>
      <c r="N713" s="106"/>
      <c r="O713" s="106"/>
      <c r="P713" s="106"/>
      <c r="Q713" s="91"/>
      <c r="R713" s="91"/>
    </row>
    <row r="714" spans="8:18" s="79" customFormat="1" x14ac:dyDescent="0.25">
      <c r="H714" s="91"/>
      <c r="I714" s="91"/>
      <c r="K714" s="91"/>
      <c r="L714" s="91"/>
      <c r="N714" s="106"/>
      <c r="O714" s="106"/>
      <c r="P714" s="106"/>
      <c r="Q714" s="91"/>
      <c r="R714" s="91"/>
    </row>
    <row r="715" spans="8:18" s="79" customFormat="1" x14ac:dyDescent="0.25">
      <c r="H715" s="91"/>
      <c r="I715" s="91"/>
      <c r="K715" s="91"/>
      <c r="L715" s="91"/>
      <c r="N715" s="106"/>
      <c r="O715" s="106"/>
      <c r="P715" s="106"/>
      <c r="Q715" s="91"/>
      <c r="R715" s="91"/>
    </row>
    <row r="716" spans="8:18" s="79" customFormat="1" x14ac:dyDescent="0.25">
      <c r="H716" s="91"/>
      <c r="I716" s="91"/>
      <c r="K716" s="91"/>
      <c r="L716" s="91"/>
      <c r="N716" s="106"/>
      <c r="O716" s="106"/>
      <c r="P716" s="106"/>
      <c r="Q716" s="91"/>
      <c r="R716" s="91"/>
    </row>
    <row r="717" spans="8:18" s="79" customFormat="1" x14ac:dyDescent="0.25">
      <c r="H717" s="91"/>
      <c r="I717" s="91"/>
      <c r="K717" s="91"/>
      <c r="L717" s="91"/>
      <c r="N717" s="106"/>
      <c r="O717" s="106"/>
      <c r="P717" s="106"/>
      <c r="Q717" s="91"/>
      <c r="R717" s="91"/>
    </row>
    <row r="718" spans="8:18" s="79" customFormat="1" x14ac:dyDescent="0.25">
      <c r="H718" s="91"/>
      <c r="I718" s="91"/>
      <c r="K718" s="91"/>
      <c r="L718" s="91"/>
      <c r="N718" s="106"/>
      <c r="O718" s="106"/>
      <c r="P718" s="106"/>
      <c r="Q718" s="91"/>
      <c r="R718" s="91"/>
    </row>
    <row r="719" spans="8:18" s="79" customFormat="1" x14ac:dyDescent="0.25">
      <c r="H719" s="91"/>
      <c r="I719" s="91"/>
      <c r="K719" s="91"/>
      <c r="L719" s="91"/>
      <c r="N719" s="106"/>
      <c r="O719" s="106"/>
      <c r="P719" s="106"/>
      <c r="Q719" s="91"/>
      <c r="R719" s="91"/>
    </row>
    <row r="720" spans="8:18" s="79" customFormat="1" x14ac:dyDescent="0.25">
      <c r="H720" s="91"/>
      <c r="I720" s="91"/>
      <c r="K720" s="91"/>
      <c r="L720" s="91"/>
      <c r="N720" s="106"/>
      <c r="O720" s="106"/>
      <c r="P720" s="106"/>
      <c r="Q720" s="91"/>
      <c r="R720" s="91"/>
    </row>
    <row r="721" spans="8:18" s="79" customFormat="1" x14ac:dyDescent="0.25">
      <c r="H721" s="91"/>
      <c r="I721" s="91"/>
      <c r="K721" s="91"/>
      <c r="L721" s="91"/>
      <c r="N721" s="106"/>
      <c r="O721" s="106"/>
      <c r="P721" s="106"/>
      <c r="Q721" s="91"/>
      <c r="R721" s="91"/>
    </row>
    <row r="722" spans="8:18" s="79" customFormat="1" x14ac:dyDescent="0.25">
      <c r="H722" s="91"/>
      <c r="I722" s="91"/>
      <c r="K722" s="91"/>
      <c r="L722" s="91"/>
      <c r="N722" s="106"/>
      <c r="O722" s="106"/>
      <c r="P722" s="106"/>
      <c r="Q722" s="91"/>
      <c r="R722" s="91"/>
    </row>
    <row r="723" spans="8:18" s="79" customFormat="1" x14ac:dyDescent="0.25">
      <c r="H723" s="91"/>
      <c r="I723" s="91"/>
      <c r="K723" s="91"/>
      <c r="L723" s="91"/>
      <c r="N723" s="106"/>
      <c r="O723" s="106"/>
      <c r="P723" s="106"/>
      <c r="Q723" s="91"/>
      <c r="R723" s="91"/>
    </row>
    <row r="724" spans="8:18" s="79" customFormat="1" x14ac:dyDescent="0.25">
      <c r="H724" s="91"/>
      <c r="I724" s="91"/>
      <c r="K724" s="91"/>
      <c r="L724" s="91"/>
      <c r="N724" s="106"/>
      <c r="O724" s="106"/>
      <c r="P724" s="106"/>
      <c r="Q724" s="91"/>
      <c r="R724" s="91"/>
    </row>
    <row r="725" spans="8:18" s="79" customFormat="1" x14ac:dyDescent="0.25">
      <c r="H725" s="91"/>
      <c r="I725" s="91"/>
      <c r="K725" s="91"/>
      <c r="L725" s="91"/>
      <c r="N725" s="106"/>
      <c r="O725" s="106"/>
      <c r="P725" s="106"/>
      <c r="Q725" s="91"/>
      <c r="R725" s="91"/>
    </row>
    <row r="726" spans="8:18" s="79" customFormat="1" x14ac:dyDescent="0.25">
      <c r="H726" s="91"/>
      <c r="I726" s="91"/>
      <c r="K726" s="91"/>
      <c r="L726" s="91"/>
      <c r="N726" s="106"/>
      <c r="O726" s="106"/>
      <c r="P726" s="106"/>
      <c r="Q726" s="91"/>
      <c r="R726" s="91"/>
    </row>
    <row r="727" spans="8:18" s="79" customFormat="1" x14ac:dyDescent="0.25">
      <c r="H727" s="91"/>
      <c r="I727" s="91"/>
      <c r="K727" s="91"/>
      <c r="L727" s="91"/>
      <c r="N727" s="106"/>
      <c r="O727" s="106"/>
      <c r="P727" s="106"/>
      <c r="Q727" s="91"/>
      <c r="R727" s="91"/>
    </row>
    <row r="728" spans="8:18" s="79" customFormat="1" x14ac:dyDescent="0.25">
      <c r="H728" s="91"/>
      <c r="I728" s="91"/>
      <c r="K728" s="91"/>
      <c r="L728" s="91"/>
      <c r="N728" s="106"/>
      <c r="O728" s="106"/>
      <c r="P728" s="106"/>
      <c r="Q728" s="91"/>
      <c r="R728" s="91"/>
    </row>
    <row r="729" spans="8:18" s="79" customFormat="1" x14ac:dyDescent="0.25">
      <c r="H729" s="91"/>
      <c r="I729" s="91"/>
      <c r="K729" s="91"/>
      <c r="L729" s="91"/>
      <c r="N729" s="106"/>
      <c r="O729" s="106"/>
      <c r="P729" s="106"/>
      <c r="Q729" s="91"/>
      <c r="R729" s="91"/>
    </row>
    <row r="730" spans="8:18" s="79" customFormat="1" x14ac:dyDescent="0.25">
      <c r="H730" s="91"/>
      <c r="I730" s="91"/>
      <c r="K730" s="91"/>
      <c r="L730" s="91"/>
      <c r="N730" s="106"/>
      <c r="O730" s="106"/>
      <c r="P730" s="106"/>
      <c r="Q730" s="91"/>
      <c r="R730" s="91"/>
    </row>
    <row r="731" spans="8:18" s="79" customFormat="1" x14ac:dyDescent="0.25">
      <c r="H731" s="91"/>
      <c r="I731" s="91"/>
      <c r="K731" s="91"/>
      <c r="L731" s="91"/>
      <c r="N731" s="106"/>
      <c r="O731" s="106"/>
      <c r="P731" s="106"/>
      <c r="Q731" s="91"/>
      <c r="R731" s="91"/>
    </row>
    <row r="732" spans="8:18" s="79" customFormat="1" x14ac:dyDescent="0.25">
      <c r="H732" s="91"/>
      <c r="I732" s="91"/>
      <c r="K732" s="91"/>
      <c r="L732" s="91"/>
      <c r="N732" s="106"/>
      <c r="O732" s="106"/>
      <c r="P732" s="106"/>
      <c r="Q732" s="91"/>
      <c r="R732" s="91"/>
    </row>
    <row r="733" spans="8:18" s="79" customFormat="1" x14ac:dyDescent="0.25">
      <c r="H733" s="91"/>
      <c r="I733" s="91"/>
      <c r="K733" s="91"/>
      <c r="L733" s="91"/>
      <c r="N733" s="106"/>
      <c r="O733" s="106"/>
      <c r="P733" s="106"/>
      <c r="Q733" s="91"/>
      <c r="R733" s="91"/>
    </row>
    <row r="734" spans="8:18" s="79" customFormat="1" x14ac:dyDescent="0.25">
      <c r="H734" s="91"/>
      <c r="I734" s="91"/>
      <c r="K734" s="91"/>
      <c r="L734" s="91"/>
      <c r="N734" s="106"/>
      <c r="O734" s="106"/>
      <c r="P734" s="106"/>
      <c r="Q734" s="91"/>
      <c r="R734" s="91"/>
    </row>
    <row r="735" spans="8:18" s="79" customFormat="1" x14ac:dyDescent="0.25">
      <c r="H735" s="91"/>
      <c r="I735" s="91"/>
      <c r="K735" s="91"/>
      <c r="L735" s="91"/>
      <c r="N735" s="106"/>
      <c r="O735" s="106"/>
      <c r="P735" s="106"/>
      <c r="Q735" s="91"/>
      <c r="R735" s="91"/>
    </row>
    <row r="736" spans="8:18" s="79" customFormat="1" x14ac:dyDescent="0.25">
      <c r="H736" s="91"/>
      <c r="I736" s="91"/>
      <c r="K736" s="91"/>
      <c r="L736" s="91"/>
      <c r="N736" s="106"/>
      <c r="O736" s="106"/>
      <c r="P736" s="106"/>
      <c r="Q736" s="91"/>
      <c r="R736" s="91"/>
    </row>
    <row r="737" spans="2:18" s="79" customFormat="1" x14ac:dyDescent="0.25">
      <c r="H737" s="91"/>
      <c r="I737" s="91"/>
      <c r="K737" s="91"/>
      <c r="L737" s="91"/>
      <c r="N737" s="106"/>
      <c r="O737" s="106"/>
      <c r="P737" s="106"/>
      <c r="Q737" s="91"/>
      <c r="R737" s="91"/>
    </row>
    <row r="738" spans="2:18" s="79" customFormat="1" x14ac:dyDescent="0.25">
      <c r="H738" s="91"/>
      <c r="I738" s="91"/>
      <c r="K738" s="91"/>
      <c r="L738" s="91"/>
      <c r="N738" s="106"/>
      <c r="O738" s="106"/>
      <c r="P738" s="106"/>
      <c r="Q738" s="91"/>
      <c r="R738" s="91"/>
    </row>
    <row r="739" spans="2:18" s="79" customFormat="1" x14ac:dyDescent="0.25">
      <c r="H739" s="91"/>
      <c r="I739" s="91"/>
      <c r="K739" s="91"/>
      <c r="L739" s="91"/>
      <c r="N739" s="106"/>
      <c r="O739" s="106"/>
      <c r="P739" s="106"/>
      <c r="Q739" s="91"/>
      <c r="R739" s="91"/>
    </row>
    <row r="740" spans="2:18" s="79" customFormat="1" x14ac:dyDescent="0.25">
      <c r="H740" s="91"/>
      <c r="I740" s="91"/>
      <c r="K740" s="91"/>
      <c r="L740" s="91"/>
      <c r="N740" s="106"/>
      <c r="O740" s="106"/>
      <c r="P740" s="106"/>
      <c r="Q740" s="91"/>
      <c r="R740" s="91"/>
    </row>
    <row r="741" spans="2:18" s="79" customFormat="1" x14ac:dyDescent="0.25">
      <c r="H741" s="91"/>
      <c r="I741" s="91"/>
      <c r="K741" s="91"/>
      <c r="L741" s="91"/>
      <c r="N741" s="106"/>
      <c r="O741" s="106"/>
      <c r="P741" s="106"/>
      <c r="Q741" s="91"/>
      <c r="R741" s="91"/>
    </row>
    <row r="742" spans="2:18" s="79" customFormat="1" x14ac:dyDescent="0.25">
      <c r="H742" s="91"/>
      <c r="I742" s="91"/>
      <c r="K742" s="91"/>
      <c r="L742" s="91"/>
      <c r="N742" s="106"/>
      <c r="O742" s="106"/>
      <c r="P742" s="106"/>
      <c r="Q742" s="91"/>
      <c r="R742" s="91"/>
    </row>
    <row r="743" spans="2:18" s="79" customFormat="1" x14ac:dyDescent="0.25">
      <c r="H743" s="91"/>
      <c r="I743" s="91"/>
      <c r="K743" s="91"/>
      <c r="L743" s="91"/>
      <c r="N743" s="106"/>
      <c r="O743" s="106"/>
      <c r="P743" s="106"/>
      <c r="Q743" s="91"/>
      <c r="R743" s="91"/>
    </row>
    <row r="744" spans="2:18" s="79" customFormat="1" x14ac:dyDescent="0.25">
      <c r="H744" s="91"/>
      <c r="I744" s="91"/>
      <c r="K744" s="91"/>
      <c r="L744" s="91"/>
      <c r="N744" s="106"/>
      <c r="O744" s="106"/>
      <c r="P744" s="106"/>
      <c r="Q744" s="91"/>
      <c r="R744" s="91"/>
    </row>
    <row r="745" spans="2:18" s="79" customFormat="1" x14ac:dyDescent="0.25">
      <c r="B745" s="80"/>
      <c r="C745" s="80"/>
      <c r="D745" s="80"/>
      <c r="E745" s="80"/>
      <c r="F745" s="80"/>
      <c r="H745" s="91"/>
      <c r="I745" s="91"/>
      <c r="K745" s="91"/>
      <c r="L745" s="91"/>
      <c r="N745" s="106"/>
      <c r="O745" s="106"/>
      <c r="P745" s="106"/>
      <c r="Q745" s="91"/>
      <c r="R745" s="91"/>
    </row>
    <row r="746" spans="2:18" s="79" customFormat="1" x14ac:dyDescent="0.25">
      <c r="B746" s="80"/>
      <c r="C746" s="80"/>
      <c r="D746" s="80"/>
      <c r="E746" s="80"/>
      <c r="F746" s="80"/>
      <c r="H746" s="91"/>
      <c r="I746" s="91"/>
      <c r="K746" s="91"/>
      <c r="L746" s="91"/>
      <c r="N746" s="106"/>
      <c r="O746" s="106"/>
      <c r="P746" s="106"/>
      <c r="Q746" s="91"/>
      <c r="R746" s="91"/>
    </row>
  </sheetData>
  <mergeCells count="4">
    <mergeCell ref="A6:A9"/>
    <mergeCell ref="A12:A13"/>
    <mergeCell ref="A16:A19"/>
    <mergeCell ref="A1:S1"/>
  </mergeCell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1E340B-BF03-43E5-898C-0E0307EE812B}">
  <dimension ref="B2:H24"/>
  <sheetViews>
    <sheetView workbookViewId="0">
      <selection activeCell="M20" sqref="M20"/>
    </sheetView>
  </sheetViews>
  <sheetFormatPr defaultColWidth="8.88671875" defaultRowHeight="13.2" x14ac:dyDescent="0.25"/>
  <cols>
    <col min="1" max="1" width="8.88671875" style="8"/>
    <col min="2" max="2" width="31.88671875" style="8" customWidth="1"/>
    <col min="3" max="4" width="8.6640625" style="8" customWidth="1"/>
    <col min="5" max="5" width="14.109375" style="8" bestFit="1" customWidth="1"/>
    <col min="6" max="8" width="8.6640625" style="8" customWidth="1"/>
    <col min="9" max="16384" width="8.88671875" style="8"/>
  </cols>
  <sheetData>
    <row r="2" spans="2:6" ht="13.8" thickBot="1" x14ac:dyDescent="0.3">
      <c r="B2" s="917" t="s">
        <v>36</v>
      </c>
      <c r="C2" s="917"/>
      <c r="D2" s="917"/>
      <c r="E2" s="917"/>
      <c r="F2" s="917"/>
    </row>
    <row r="3" spans="2:6" ht="13.8" thickBot="1" x14ac:dyDescent="0.3">
      <c r="B3" s="9" t="s">
        <v>37</v>
      </c>
      <c r="C3" s="10" t="s">
        <v>7</v>
      </c>
      <c r="D3" s="10" t="s">
        <v>38</v>
      </c>
      <c r="E3" s="10" t="s">
        <v>6</v>
      </c>
      <c r="F3" s="10" t="s">
        <v>9</v>
      </c>
    </row>
    <row r="4" spans="2:6" ht="13.8" thickBot="1" x14ac:dyDescent="0.3">
      <c r="B4" s="11" t="s">
        <v>39</v>
      </c>
      <c r="C4" s="12">
        <f>SUM(C5:C7)</f>
        <v>43428000.002053171</v>
      </c>
      <c r="D4" s="12">
        <f>SUM(D5:D7)</f>
        <v>5065000.0016812366</v>
      </c>
      <c r="E4" s="12">
        <f>C4+D4</f>
        <v>48493000.00373441</v>
      </c>
      <c r="F4" s="13">
        <f>E4/$E$12*100</f>
        <v>96.986000000225118</v>
      </c>
    </row>
    <row r="5" spans="2:6" ht="23.4" thickBot="1" x14ac:dyDescent="0.3">
      <c r="B5" s="14" t="s">
        <v>40</v>
      </c>
      <c r="C5" s="15">
        <f>'PEP Av. Fin.'!E4</f>
        <v>20025183.952053171</v>
      </c>
      <c r="D5" s="15">
        <f>'PEP Av. Fin.'!F4</f>
        <v>2838500.001681237</v>
      </c>
      <c r="E5" s="12">
        <f t="shared" ref="E5:E11" si="0">C5+D5</f>
        <v>22863683.953734409</v>
      </c>
      <c r="F5" s="13">
        <f t="shared" ref="F5:F12" si="1">E5/$E$12*100</f>
        <v>45.727367904053523</v>
      </c>
    </row>
    <row r="6" spans="2:6" ht="23.4" thickBot="1" x14ac:dyDescent="0.3">
      <c r="B6" s="14" t="s">
        <v>41</v>
      </c>
      <c r="C6" s="15">
        <f>'PEP Av. Fin.'!E26</f>
        <v>14855499</v>
      </c>
      <c r="D6" s="15">
        <f>'PEP Av. Fin.'!F26</f>
        <v>2096500</v>
      </c>
      <c r="E6" s="12">
        <f t="shared" si="0"/>
        <v>16951999</v>
      </c>
      <c r="F6" s="13">
        <f t="shared" si="1"/>
        <v>33.903997997467769</v>
      </c>
    </row>
    <row r="7" spans="2:6" ht="23.4" thickBot="1" x14ac:dyDescent="0.3">
      <c r="B7" s="14" t="s">
        <v>42</v>
      </c>
      <c r="C7" s="15">
        <f>'PEP Av. Fin.'!E53</f>
        <v>8547317.0500000007</v>
      </c>
      <c r="D7" s="15">
        <f>'PEP Av. Fin.'!F53</f>
        <v>130000</v>
      </c>
      <c r="E7" s="12">
        <f>C7+D7</f>
        <v>8677317.0500000007</v>
      </c>
      <c r="F7" s="13">
        <f t="shared" si="1"/>
        <v>17.354634098703812</v>
      </c>
    </row>
    <row r="8" spans="2:6" ht="13.8" thickBot="1" x14ac:dyDescent="0.3">
      <c r="B8" s="11" t="s">
        <v>43</v>
      </c>
      <c r="C8" s="12">
        <f>SUM(C9:C10)</f>
        <v>507000</v>
      </c>
      <c r="D8" s="12">
        <f>SUM(D9:D10)</f>
        <v>0</v>
      </c>
      <c r="E8" s="12">
        <f t="shared" si="0"/>
        <v>507000</v>
      </c>
      <c r="F8" s="13">
        <f t="shared" si="1"/>
        <v>1.0139999999242661</v>
      </c>
    </row>
    <row r="9" spans="2:6" ht="13.8" thickBot="1" x14ac:dyDescent="0.3">
      <c r="B9" s="16" t="s">
        <v>44</v>
      </c>
      <c r="C9" s="15">
        <f>'PEP Av. Fin.'!E89</f>
        <v>257000</v>
      </c>
      <c r="D9" s="15">
        <f>'PEP Av. Fin.'!F89</f>
        <v>0</v>
      </c>
      <c r="E9" s="15">
        <f t="shared" si="0"/>
        <v>257000</v>
      </c>
      <c r="F9" s="13">
        <f t="shared" si="1"/>
        <v>0.51399999996161028</v>
      </c>
    </row>
    <row r="10" spans="2:6" ht="13.8" thickBot="1" x14ac:dyDescent="0.3">
      <c r="B10" s="17" t="s">
        <v>45</v>
      </c>
      <c r="C10" s="15">
        <f>'PEP Av. Fin.'!E91</f>
        <v>250000</v>
      </c>
      <c r="D10" s="15">
        <f>'PEP Av. Fin.'!F91</f>
        <v>0</v>
      </c>
      <c r="E10" s="15">
        <f t="shared" si="0"/>
        <v>250000</v>
      </c>
      <c r="F10" s="13">
        <f t="shared" si="1"/>
        <v>0.49999999996265593</v>
      </c>
    </row>
    <row r="11" spans="2:6" ht="13.8" thickBot="1" x14ac:dyDescent="0.3">
      <c r="B11" s="11" t="s">
        <v>46</v>
      </c>
      <c r="C11" s="12">
        <f>'PEP Av. Fin.'!E93</f>
        <v>1000000</v>
      </c>
      <c r="D11" s="12"/>
      <c r="E11" s="12">
        <f t="shared" si="0"/>
        <v>1000000</v>
      </c>
      <c r="F11" s="13">
        <f t="shared" si="1"/>
        <v>1.9999999998506237</v>
      </c>
    </row>
    <row r="12" spans="2:6" ht="13.8" thickBot="1" x14ac:dyDescent="0.3">
      <c r="B12" s="18" t="s">
        <v>6</v>
      </c>
      <c r="C12" s="19">
        <f>C4+C8+C11</f>
        <v>44935000.002053171</v>
      </c>
      <c r="D12" s="19">
        <f>D4+D8+D11</f>
        <v>5065000.0016812366</v>
      </c>
      <c r="E12" s="19">
        <f>C12+D12</f>
        <v>50000000.00373441</v>
      </c>
      <c r="F12" s="20">
        <f t="shared" si="1"/>
        <v>100</v>
      </c>
    </row>
    <row r="13" spans="2:6" ht="13.8" thickBot="1" x14ac:dyDescent="0.3">
      <c r="B13" s="18" t="s">
        <v>9</v>
      </c>
      <c r="C13" s="21">
        <f>C12/E12*100</f>
        <v>89.869999997394117</v>
      </c>
      <c r="D13" s="21">
        <f>D12/E12*100</f>
        <v>10.130000002605883</v>
      </c>
      <c r="E13" s="21">
        <v>100</v>
      </c>
      <c r="F13" s="22"/>
    </row>
    <row r="15" spans="2:6" x14ac:dyDescent="0.25">
      <c r="E15" s="497"/>
    </row>
    <row r="16" spans="2:6" x14ac:dyDescent="0.25">
      <c r="E16" s="498"/>
    </row>
    <row r="19" spans="2:8" ht="13.2" customHeight="1" x14ac:dyDescent="0.25">
      <c r="B19" s="918" t="s">
        <v>47</v>
      </c>
      <c r="C19" s="918"/>
      <c r="D19" s="918"/>
      <c r="E19" s="918"/>
      <c r="F19" s="918"/>
      <c r="G19" s="918"/>
      <c r="H19" s="918"/>
    </row>
    <row r="20" spans="2:8" x14ac:dyDescent="0.25">
      <c r="B20" s="23" t="s">
        <v>48</v>
      </c>
      <c r="C20" s="24" t="s">
        <v>1</v>
      </c>
      <c r="D20" s="24" t="s">
        <v>49</v>
      </c>
      <c r="E20" s="24" t="s">
        <v>50</v>
      </c>
      <c r="F20" s="24" t="s">
        <v>51</v>
      </c>
      <c r="G20" s="24" t="s">
        <v>52</v>
      </c>
      <c r="H20" s="24" t="s">
        <v>6</v>
      </c>
    </row>
    <row r="21" spans="2:8" x14ac:dyDescent="0.25">
      <c r="B21" s="25" t="s">
        <v>7</v>
      </c>
      <c r="C21" s="495">
        <f>'[2]Curva S'!B7/1000</f>
        <v>5015.4825100000007</v>
      </c>
      <c r="D21" s="495">
        <f>'[2]Curva S'!C7/1000</f>
        <v>12128.052270000002</v>
      </c>
      <c r="E21" s="495">
        <f>'[2]Curva S'!D7/1000</f>
        <v>7567.8809700000011</v>
      </c>
      <c r="F21" s="495">
        <f>'[2]Curva S'!E7/1000</f>
        <v>11981.1978</v>
      </c>
      <c r="G21" s="495">
        <f>'[2]Curva S'!F7/1000</f>
        <v>8242.3864520531679</v>
      </c>
      <c r="H21" s="495">
        <f>SUM(C21:G21)</f>
        <v>44935.000002053173</v>
      </c>
    </row>
    <row r="22" spans="2:8" x14ac:dyDescent="0.25">
      <c r="B22" s="25" t="s">
        <v>53</v>
      </c>
      <c r="C22" s="495">
        <f>'[2]Curva S'!B13/1000</f>
        <v>441.08335049999999</v>
      </c>
      <c r="D22" s="495">
        <f>'[2]Curva S'!C13/1000</f>
        <v>1335.599905</v>
      </c>
      <c r="E22" s="495">
        <f>'[2]Curva S'!D13/1000</f>
        <v>1414.7082545000001</v>
      </c>
      <c r="F22" s="495">
        <f>'[2]Curva S'!E13/1000</f>
        <v>1009.9584</v>
      </c>
      <c r="G22" s="495">
        <f>'[2]Curva S'!F13/1000</f>
        <v>863.65009168123697</v>
      </c>
      <c r="H22" s="495">
        <f>SUM(C22:G22)</f>
        <v>5065.0000016812373</v>
      </c>
    </row>
    <row r="23" spans="2:8" x14ac:dyDescent="0.25">
      <c r="B23" s="509" t="s">
        <v>61</v>
      </c>
      <c r="C23" s="510">
        <f>SUM(C21:C22)</f>
        <v>5456.5658605000008</v>
      </c>
      <c r="D23" s="510">
        <f t="shared" ref="D23:H23" si="2">SUM(D21:D22)</f>
        <v>13463.652175000003</v>
      </c>
      <c r="E23" s="510">
        <f t="shared" si="2"/>
        <v>8982.5892245000014</v>
      </c>
      <c r="F23" s="510">
        <f t="shared" si="2"/>
        <v>12991.156199999999</v>
      </c>
      <c r="G23" s="510">
        <f t="shared" si="2"/>
        <v>9106.0365437344044</v>
      </c>
      <c r="H23" s="510">
        <f t="shared" si="2"/>
        <v>50000.000003734414</v>
      </c>
    </row>
    <row r="24" spans="2:8" x14ac:dyDescent="0.25">
      <c r="B24" s="23" t="s">
        <v>9</v>
      </c>
      <c r="C24" s="511">
        <f>C23/$H$23*100</f>
        <v>10.913131720184918</v>
      </c>
      <c r="D24" s="511">
        <f t="shared" ref="D24:G24" si="3">D23/$H$23*100</f>
        <v>26.927304347988851</v>
      </c>
      <c r="E24" s="511">
        <f t="shared" si="3"/>
        <v>17.965178447658214</v>
      </c>
      <c r="F24" s="511">
        <f t="shared" si="3"/>
        <v>25.982312398059427</v>
      </c>
      <c r="G24" s="511">
        <f t="shared" si="3"/>
        <v>18.212073086108578</v>
      </c>
      <c r="H24" s="496">
        <f>SUM(C24:G24)</f>
        <v>100</v>
      </c>
    </row>
  </sheetData>
  <mergeCells count="2">
    <mergeCell ref="B2:F2"/>
    <mergeCell ref="B19:H19"/>
  </mergeCells>
  <pageMargins left="0.7" right="0.7" top="0.75" bottom="0.75" header="0.3" footer="0.3"/>
  <pageSetup orientation="portrait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16865F-1E38-4D49-832B-FA15D3E2D67D}">
  <dimension ref="A1:R30"/>
  <sheetViews>
    <sheetView showGridLines="0" zoomScaleNormal="100" zoomScaleSheetLayoutView="75" workbookViewId="0">
      <selection activeCell="A12" sqref="A12"/>
    </sheetView>
  </sheetViews>
  <sheetFormatPr defaultColWidth="9.109375" defaultRowHeight="13.8" x14ac:dyDescent="0.3"/>
  <cols>
    <col min="1" max="1" width="59.6640625" style="27" customWidth="1"/>
    <col min="2" max="7" width="16.6640625" style="27" customWidth="1"/>
    <col min="8" max="8" width="8.109375" style="27" customWidth="1"/>
    <col min="9" max="9" width="14" style="27" customWidth="1"/>
    <col min="10" max="16384" width="9.109375" style="27"/>
  </cols>
  <sheetData>
    <row r="1" spans="1:18" ht="28.5" customHeight="1" thickBot="1" x14ac:dyDescent="0.35">
      <c r="A1" s="42" t="s">
        <v>65</v>
      </c>
      <c r="B1" s="43"/>
      <c r="C1" s="43"/>
      <c r="D1" s="43"/>
      <c r="E1" s="43"/>
      <c r="F1" s="43"/>
      <c r="G1" s="43"/>
      <c r="H1" s="44"/>
      <c r="I1" s="26"/>
      <c r="J1" s="26"/>
      <c r="K1" s="26"/>
      <c r="L1" s="26"/>
      <c r="M1" s="26"/>
      <c r="N1" s="26"/>
      <c r="O1" s="26"/>
      <c r="P1" s="26"/>
      <c r="Q1" s="26" t="s">
        <v>66</v>
      </c>
      <c r="R1" s="26">
        <v>3</v>
      </c>
    </row>
    <row r="2" spans="1:18" ht="14.4" thickBot="1" x14ac:dyDescent="0.35">
      <c r="A2" s="45"/>
      <c r="B2" s="46"/>
      <c r="C2" s="46"/>
      <c r="D2" s="46"/>
      <c r="E2" s="46"/>
      <c r="F2" s="46"/>
      <c r="G2" s="46"/>
      <c r="H2" s="47"/>
    </row>
    <row r="3" spans="1:18" x14ac:dyDescent="0.3">
      <c r="A3" s="757" t="s">
        <v>54</v>
      </c>
      <c r="B3" s="760" t="s">
        <v>55</v>
      </c>
      <c r="C3" s="761"/>
      <c r="D3" s="761"/>
      <c r="E3" s="761"/>
      <c r="F3" s="761"/>
      <c r="G3" s="761"/>
      <c r="H3" s="762"/>
    </row>
    <row r="4" spans="1:18" ht="27.6" x14ac:dyDescent="0.3">
      <c r="A4" s="758"/>
      <c r="B4" s="28" t="s">
        <v>56</v>
      </c>
      <c r="C4" s="28" t="s">
        <v>57</v>
      </c>
      <c r="D4" s="28" t="s">
        <v>58</v>
      </c>
      <c r="E4" s="28" t="s">
        <v>59</v>
      </c>
      <c r="F4" s="28" t="s">
        <v>60</v>
      </c>
      <c r="G4" s="28" t="s">
        <v>61</v>
      </c>
      <c r="H4" s="39" t="s">
        <v>9</v>
      </c>
    </row>
    <row r="5" spans="1:18" x14ac:dyDescent="0.3">
      <c r="A5" s="758"/>
      <c r="B5" s="29">
        <f>(B7+B11+B16+B23)</f>
        <v>1754833.6633333336</v>
      </c>
      <c r="C5" s="29">
        <f>C7+C11+C16+C23</f>
        <v>15722483.433333334</v>
      </c>
      <c r="D5" s="29">
        <f>D7+D11+D16+D23</f>
        <v>26661182.903333332</v>
      </c>
      <c r="E5" s="29">
        <f>E7+E11+E16+E23</f>
        <v>1111500</v>
      </c>
      <c r="F5" s="29">
        <f>F7+F11+F16+F23</f>
        <v>3750000</v>
      </c>
      <c r="G5" s="29">
        <f>G7+G11+G16+G23+G10</f>
        <v>49999999.999999993</v>
      </c>
      <c r="H5" s="40"/>
      <c r="I5" s="65"/>
    </row>
    <row r="6" spans="1:18" ht="14.4" thickBot="1" x14ac:dyDescent="0.35">
      <c r="A6" s="759"/>
      <c r="B6" s="30">
        <f>B5/$G$5</f>
        <v>3.5096673266666677E-2</v>
      </c>
      <c r="C6" s="30">
        <f>C5/$G$5</f>
        <v>0.31444966866666674</v>
      </c>
      <c r="D6" s="30">
        <f>D5/$G$5</f>
        <v>0.53322365806666672</v>
      </c>
      <c r="E6" s="30">
        <f>E5/$G$5</f>
        <v>2.2230000000000003E-2</v>
      </c>
      <c r="F6" s="30">
        <f>F5/$G$5</f>
        <v>7.5000000000000011E-2</v>
      </c>
      <c r="G6" s="30">
        <f>SUM(B6:F6)</f>
        <v>0.98</v>
      </c>
      <c r="H6" s="41"/>
    </row>
    <row r="7" spans="1:18" x14ac:dyDescent="0.3">
      <c r="A7" s="57" t="s">
        <v>533</v>
      </c>
      <c r="B7" s="58">
        <f t="shared" ref="B7:G7" si="0">SUM(B8:B9)</f>
        <v>133333.33333333334</v>
      </c>
      <c r="C7" s="58">
        <f t="shared" si="0"/>
        <v>27000</v>
      </c>
      <c r="D7" s="58">
        <f t="shared" si="0"/>
        <v>13333.333333333334</v>
      </c>
      <c r="E7" s="58">
        <f t="shared" si="0"/>
        <v>333333.33333333331</v>
      </c>
      <c r="F7" s="58">
        <f t="shared" si="0"/>
        <v>0</v>
      </c>
      <c r="G7" s="58">
        <f t="shared" si="0"/>
        <v>507000</v>
      </c>
      <c r="H7" s="77">
        <f>G7/$G$5</f>
        <v>1.0140000000000001E-2</v>
      </c>
      <c r="I7" s="31"/>
    </row>
    <row r="8" spans="1:18" x14ac:dyDescent="0.3">
      <c r="A8" s="60" t="s">
        <v>539</v>
      </c>
      <c r="B8" s="49">
        <f>'Orçamento delhado BRL'!B8/'Orçamento delhado BRL'!$R$1</f>
        <v>133333.33333333334</v>
      </c>
      <c r="C8" s="49">
        <f>'Orçamento delhado BRL'!C8/'Orçamento delhado BRL'!$R$1</f>
        <v>27000</v>
      </c>
      <c r="D8" s="49">
        <f>'Orçamento delhado BRL'!D8/'Orçamento delhado BRL'!$R$1</f>
        <v>13333.333333333334</v>
      </c>
      <c r="E8" s="49">
        <f>'Orçamento delhado BRL'!E8/'Orçamento delhado BRL'!$R$1</f>
        <v>83333.333333333328</v>
      </c>
      <c r="F8" s="49">
        <f>'Orçamento delhado BRL'!F8/'Orçamento delhado BRL'!$R$1</f>
        <v>0</v>
      </c>
      <c r="G8" s="50">
        <f>SUM(B8:F8)</f>
        <v>257000</v>
      </c>
      <c r="H8" s="75">
        <f t="shared" ref="H8:H29" si="1">G8/$G$5</f>
        <v>5.1400000000000005E-3</v>
      </c>
      <c r="I8" s="31"/>
    </row>
    <row r="9" spans="1:18" x14ac:dyDescent="0.3">
      <c r="A9" s="70" t="s">
        <v>12</v>
      </c>
      <c r="B9" s="71">
        <f>'Orçamento delhado BRL'!B9/'Orçamento delhado BRL'!$R$1</f>
        <v>0</v>
      </c>
      <c r="C9" s="71">
        <f>'Orçamento delhado BRL'!C9/'Orçamento delhado BRL'!$R$1</f>
        <v>0</v>
      </c>
      <c r="D9" s="71">
        <f>'Orçamento delhado BRL'!D9/'Orçamento delhado BRL'!$R$1</f>
        <v>0</v>
      </c>
      <c r="E9" s="71">
        <f>'Orçamento delhado BRL'!E9/'Orçamento delhado BRL'!$R$1</f>
        <v>250000</v>
      </c>
      <c r="F9" s="71">
        <f>'Orçamento delhado BRL'!F9/'Orçamento delhado BRL'!$R$1</f>
        <v>0</v>
      </c>
      <c r="G9" s="72">
        <f>SUM(B9:F9)</f>
        <v>250000</v>
      </c>
      <c r="H9" s="76">
        <f t="shared" si="1"/>
        <v>5.000000000000001E-3</v>
      </c>
      <c r="I9" s="31"/>
    </row>
    <row r="10" spans="1:18" x14ac:dyDescent="0.3">
      <c r="A10" s="73" t="s">
        <v>67</v>
      </c>
      <c r="B10" s="48"/>
      <c r="C10" s="48"/>
      <c r="D10" s="48"/>
      <c r="E10" s="48"/>
      <c r="F10" s="48"/>
      <c r="G10" s="48">
        <v>1000000</v>
      </c>
      <c r="H10" s="74">
        <f t="shared" si="1"/>
        <v>2.0000000000000004E-2</v>
      </c>
      <c r="I10" s="31"/>
    </row>
    <row r="11" spans="1:18" x14ac:dyDescent="0.3">
      <c r="A11" s="61" t="str">
        <f>'Avanço físico'!A49:L49</f>
        <v>Componente 1:  Gestión hacendaria y transparencia fiscal</v>
      </c>
      <c r="B11" s="52">
        <f t="shared" ref="B11:G11" si="2">SUM(B12:B15)</f>
        <v>636666.9966666667</v>
      </c>
      <c r="C11" s="52">
        <f t="shared" si="2"/>
        <v>6248000.0999999996</v>
      </c>
      <c r="D11" s="52">
        <f t="shared" si="2"/>
        <v>13385849.736666666</v>
      </c>
      <c r="E11" s="52">
        <f t="shared" si="2"/>
        <v>43166.666666666664</v>
      </c>
      <c r="F11" s="52">
        <f t="shared" si="2"/>
        <v>2550000</v>
      </c>
      <c r="G11" s="52">
        <f t="shared" si="2"/>
        <v>22863683.499999996</v>
      </c>
      <c r="H11" s="66">
        <f t="shared" si="1"/>
        <v>0.45727367000000002</v>
      </c>
    </row>
    <row r="12" spans="1:18" x14ac:dyDescent="0.3">
      <c r="A12" s="32" t="str">
        <f>'Avanço físico'!A50</f>
        <v>1.1 Modelo de gestión por resultado implantado</v>
      </c>
      <c r="B12" s="49">
        <f>'Orçamento delhado BRL'!B11/'Orçamento delhado BRL'!$R$1</f>
        <v>10000</v>
      </c>
      <c r="C12" s="49">
        <f>'Orçamento delhado BRL'!C11/'Orçamento delhado BRL'!$R$1</f>
        <v>490000</v>
      </c>
      <c r="D12" s="49">
        <f>'Orçamento delhado BRL'!D11/'Orçamento delhado BRL'!$R$1</f>
        <v>371666.66666666669</v>
      </c>
      <c r="E12" s="49">
        <f>'Orçamento delhado BRL'!E11/'Orçamento delhado BRL'!$R$1</f>
        <v>0</v>
      </c>
      <c r="F12" s="49">
        <f>'Orçamento delhado BRL'!F11/'Orçamento delhado BRL'!$R$1</f>
        <v>1333333.3333333333</v>
      </c>
      <c r="G12" s="53">
        <f>SUM(B12:F12)</f>
        <v>2205000</v>
      </c>
      <c r="H12" s="75">
        <f t="shared" si="1"/>
        <v>4.4100000000000007E-2</v>
      </c>
      <c r="I12" s="31"/>
    </row>
    <row r="13" spans="1:18" ht="13.2" customHeight="1" x14ac:dyDescent="0.3">
      <c r="A13" s="32" t="str">
        <f>'Avanço físico'!A51</f>
        <v xml:space="preserve">1.2 Plan de fortalecimiento de la gestión de  recursos humanos implantado </v>
      </c>
      <c r="B13" s="49">
        <f>'Orçamento delhado BRL'!B12/'Orçamento delhado BRL'!$R$1</f>
        <v>500000</v>
      </c>
      <c r="C13" s="49">
        <f>'Orçamento delhado BRL'!C12/'Orçamento delhado BRL'!$R$1</f>
        <v>451166.66666666669</v>
      </c>
      <c r="D13" s="49">
        <f>'Orçamento delhado BRL'!D12/'Orçamento delhado BRL'!$R$1</f>
        <v>330000</v>
      </c>
      <c r="E13" s="49">
        <f>'Orçamento delhado BRL'!E12/'Orçamento delhado BRL'!$R$1</f>
        <v>0</v>
      </c>
      <c r="F13" s="49">
        <f>'Orçamento delhado BRL'!F12/'Orçamento delhado BRL'!$R$1</f>
        <v>116666.66666666667</v>
      </c>
      <c r="G13" s="53">
        <f>SUM(B13:F13)</f>
        <v>1397833.3333333335</v>
      </c>
      <c r="H13" s="75">
        <f t="shared" si="1"/>
        <v>2.7956666666666675E-2</v>
      </c>
      <c r="I13" s="31"/>
    </row>
    <row r="14" spans="1:18" x14ac:dyDescent="0.3">
      <c r="A14" s="32" t="str">
        <f>'Avanço físico'!A52</f>
        <v>1.3 Plan de modernización de la tecnología de la información implantado</v>
      </c>
      <c r="B14" s="49">
        <f>'Orçamento delhado BRL'!B13/'Orçamento delhado BRL'!$R$1</f>
        <v>100000</v>
      </c>
      <c r="C14" s="49">
        <f>'Orçamento delhado BRL'!C13/'Orçamento delhado BRL'!$R$1+0.1</f>
        <v>5166833.4333333327</v>
      </c>
      <c r="D14" s="49">
        <f>'Orçamento delhado BRL'!D13/'Orçamento delhado BRL'!$R$1</f>
        <v>12467653.196666667</v>
      </c>
      <c r="E14" s="49">
        <f>'Orçamento delhado BRL'!E13/'Orçamento delhado BRL'!$R$1</f>
        <v>0</v>
      </c>
      <c r="F14" s="49">
        <f>'Orçamento delhado BRL'!F13/'Orçamento delhado BRL'!$R$1</f>
        <v>1100000</v>
      </c>
      <c r="G14" s="53">
        <f>SUM(B14:F14)</f>
        <v>18834486.629999999</v>
      </c>
      <c r="H14" s="75">
        <f t="shared" si="1"/>
        <v>0.37668973260000005</v>
      </c>
      <c r="I14" s="31"/>
    </row>
    <row r="15" spans="1:18" x14ac:dyDescent="0.3">
      <c r="A15" s="32" t="str">
        <f>'Avanço físico'!A53</f>
        <v>1.4 Sistema de gestión de la comunicación ciudadana ampliado  </v>
      </c>
      <c r="B15" s="49">
        <f>'Orçamento delhado BRL'!B14/'Orçamento delhado BRL'!$R$1+0.33</f>
        <v>26666.99666666667</v>
      </c>
      <c r="C15" s="49">
        <f>'Orçamento delhado BRL'!C14/'Orçamento delhado BRL'!$R$1</f>
        <v>140000</v>
      </c>
      <c r="D15" s="49">
        <f>'Orçamento delhado BRL'!D14/'Orçamento delhado BRL'!$R$1</f>
        <v>216529.87333333332</v>
      </c>
      <c r="E15" s="49">
        <f>'Orçamento delhado BRL'!E14/'Orçamento delhado BRL'!$R$1</f>
        <v>43166.666666666664</v>
      </c>
      <c r="F15" s="49">
        <f>'Orçamento delhado BRL'!F14/'Orçamento delhado BRL'!$R$1</f>
        <v>0</v>
      </c>
      <c r="G15" s="53">
        <f>SUM(B15:F15)</f>
        <v>426363.53666666668</v>
      </c>
      <c r="H15" s="75">
        <f t="shared" si="1"/>
        <v>8.527270733333335E-3</v>
      </c>
      <c r="I15" s="31"/>
    </row>
    <row r="16" spans="1:18" s="37" customFormat="1" x14ac:dyDescent="0.3">
      <c r="A16" s="33" t="str">
        <f>'Avanço físico'!A54:L54</f>
        <v>Componente 2: Administración tributaria y contencioso fiscal</v>
      </c>
      <c r="B16" s="64">
        <f t="shared" ref="B16:G16" si="3">SUM(B17:B22)</f>
        <v>295666.66666666669</v>
      </c>
      <c r="C16" s="64">
        <f t="shared" si="3"/>
        <v>2706666.6666666665</v>
      </c>
      <c r="D16" s="64">
        <f t="shared" si="3"/>
        <v>12749666.5</v>
      </c>
      <c r="E16" s="64">
        <f t="shared" si="3"/>
        <v>0</v>
      </c>
      <c r="F16" s="64">
        <f t="shared" si="3"/>
        <v>1200000</v>
      </c>
      <c r="G16" s="64">
        <f t="shared" si="3"/>
        <v>16951999.833333336</v>
      </c>
      <c r="H16" s="67">
        <f t="shared" si="1"/>
        <v>0.33903999666666679</v>
      </c>
      <c r="I16" s="36"/>
    </row>
    <row r="17" spans="1:9" x14ac:dyDescent="0.3">
      <c r="A17" s="32" t="str">
        <f>'Avanço físico'!A55</f>
        <v>2.1 Modelo de apoyo a la política tributaria mejorado</v>
      </c>
      <c r="B17" s="49">
        <f>'Orçamento delhado BRL'!B16/'Orçamento delhado BRL'!$R$1</f>
        <v>21666.666666666668</v>
      </c>
      <c r="C17" s="49">
        <f>'Orçamento delhado BRL'!C16/'Orçamento delhado BRL'!$R$1</f>
        <v>466666.66666666669</v>
      </c>
      <c r="D17" s="49">
        <f>'Orçamento delhado BRL'!D16/'Orçamento delhado BRL'!$R$1</f>
        <v>140000</v>
      </c>
      <c r="E17" s="49">
        <f>'Orçamento delhado BRL'!E16/'Orçamento delhado BRL'!$R$1</f>
        <v>0</v>
      </c>
      <c r="F17" s="49">
        <f>'Orçamento delhado BRL'!F16/'Orçamento delhado BRL'!$R$1</f>
        <v>0</v>
      </c>
      <c r="G17" s="54">
        <f t="shared" ref="G17:G22" si="4">SUM(B17:F17)</f>
        <v>628333.33333333337</v>
      </c>
      <c r="H17" s="75">
        <f t="shared" si="1"/>
        <v>1.2566666666666669E-2</v>
      </c>
      <c r="I17" s="31"/>
    </row>
    <row r="18" spans="1:9" ht="27.6" x14ac:dyDescent="0.3">
      <c r="A18" s="32" t="str">
        <f>'Avanço físico'!A56</f>
        <v>2.2 Modelo de Fiscalización e inteligencia fiscal fortalecido (Establecimientos y tránsito de mercancías)</v>
      </c>
      <c r="B18" s="49">
        <f>'Orçamento delhado BRL'!B17/'Orçamento delhado BRL'!$R$1</f>
        <v>126666.66666666667</v>
      </c>
      <c r="C18" s="49">
        <f>'Orçamento delhado BRL'!C17/'Orçamento delhado BRL'!$R$1</f>
        <v>449166.66666666669</v>
      </c>
      <c r="D18" s="49">
        <f>'Orçamento delhado BRL'!D17/'Orçamento delhado BRL'!$R$1</f>
        <v>9419166.666666666</v>
      </c>
      <c r="E18" s="49">
        <f>'Orçamento delhado BRL'!E17/'Orçamento delhado BRL'!$R$1</f>
        <v>0</v>
      </c>
      <c r="F18" s="49">
        <f>'Orçamento delhado BRL'!F17/'Orçamento delhado BRL'!$R$1</f>
        <v>0</v>
      </c>
      <c r="G18" s="54">
        <f t="shared" si="4"/>
        <v>9995000</v>
      </c>
      <c r="H18" s="75">
        <f t="shared" si="1"/>
        <v>0.19990000000000002</v>
      </c>
      <c r="I18" s="31"/>
    </row>
    <row r="19" spans="1:9" x14ac:dyDescent="0.3">
      <c r="A19" s="32" t="str">
        <f>'Avanço físico'!A57</f>
        <v>2.3 Sistema de Gestión del contencioso administrativo fiscal mejorado.</v>
      </c>
      <c r="B19" s="49">
        <f>'Orçamento delhado BRL'!B18/'Orçamento delhado BRL'!$R$1</f>
        <v>95666.666666666672</v>
      </c>
      <c r="C19" s="49">
        <f>'Orçamento delhado BRL'!C18/'Orçamento delhado BRL'!$R$1</f>
        <v>408333.33333333331</v>
      </c>
      <c r="D19" s="49">
        <f>'Orçamento delhado BRL'!D18/'Orçamento delhado BRL'!$R$1</f>
        <v>92333.333333333328</v>
      </c>
      <c r="E19" s="49">
        <f>'Orçamento delhado BRL'!E18/'Orçamento delhado BRL'!$R$1</f>
        <v>0</v>
      </c>
      <c r="F19" s="49">
        <f>'Orçamento delhado BRL'!F18/'Orçamento delhado BRL'!$R$1</f>
        <v>0</v>
      </c>
      <c r="G19" s="54">
        <f t="shared" si="4"/>
        <v>596333.33333333337</v>
      </c>
      <c r="H19" s="75">
        <f t="shared" si="1"/>
        <v>1.1926666666666669E-2</v>
      </c>
      <c r="I19" s="31"/>
    </row>
    <row r="20" spans="1:9" x14ac:dyDescent="0.3">
      <c r="A20" s="32" t="str">
        <f>'Avanço físico'!A58</f>
        <v>2.4 Servicios de Atención Integral al contribuyente vía WEB ampliados.</v>
      </c>
      <c r="B20" s="49">
        <f>'Orçamento delhado BRL'!B19/'Orçamento delhado BRL'!$R$1</f>
        <v>20000</v>
      </c>
      <c r="C20" s="49">
        <f>'Orçamento delhado BRL'!C19/'Orçamento delhado BRL'!$R$1</f>
        <v>70000</v>
      </c>
      <c r="D20" s="49">
        <f>'Orçamento delhado BRL'!D19/'Orçamento delhado BRL'!$R$1</f>
        <v>3086166.5</v>
      </c>
      <c r="E20" s="49">
        <f>'Orçamento delhado BRL'!E19/'Orçamento delhado BRL'!$R$1</f>
        <v>0</v>
      </c>
      <c r="F20" s="49">
        <f>'Orçamento delhado BRL'!F19/'Orçamento delhado BRL'!$R$1</f>
        <v>1200000</v>
      </c>
      <c r="G20" s="54">
        <f t="shared" si="4"/>
        <v>4376166.5</v>
      </c>
      <c r="H20" s="75">
        <f t="shared" si="1"/>
        <v>8.752333000000001E-2</v>
      </c>
      <c r="I20" s="31"/>
    </row>
    <row r="21" spans="1:9" x14ac:dyDescent="0.3">
      <c r="A21" s="32" t="str">
        <f>'Avanço físico'!A59</f>
        <v>2.5 Sistema de Recaudación y Cobranza administrativa implantado.</v>
      </c>
      <c r="B21" s="49">
        <f>'Orçamento delhado BRL'!B20/'Orçamento delhado BRL'!$R$1</f>
        <v>31666.666666666668</v>
      </c>
      <c r="C21" s="49">
        <f>'Orçamento delhado BRL'!C20/'Orçamento delhado BRL'!$R$1</f>
        <v>495833.33333333331</v>
      </c>
      <c r="D21" s="49">
        <f>'Orçamento delhado BRL'!D20/'Orçamento delhado BRL'!$R$1</f>
        <v>12000</v>
      </c>
      <c r="E21" s="49">
        <f>'Orçamento delhado BRL'!E20/'Orçamento delhado BRL'!$R$1</f>
        <v>0</v>
      </c>
      <c r="F21" s="49">
        <f>'Orçamento delhado BRL'!F20/'Orçamento delhado BRL'!$R$1</f>
        <v>0</v>
      </c>
      <c r="G21" s="54">
        <f t="shared" si="4"/>
        <v>539500</v>
      </c>
      <c r="H21" s="75">
        <f t="shared" si="1"/>
        <v>1.0790000000000001E-2</v>
      </c>
      <c r="I21" s="31"/>
    </row>
    <row r="22" spans="1:9" x14ac:dyDescent="0.3">
      <c r="A22" s="32" t="str">
        <f>'Avanço físico'!A60</f>
        <v>2.6 Sistemas de obligaciones tributarias unificados</v>
      </c>
      <c r="B22" s="49">
        <f>'Orçamento delhado BRL'!B21/'Orçamento delhado BRL'!$R$1</f>
        <v>0</v>
      </c>
      <c r="C22" s="49">
        <f>'Orçamento delhado BRL'!C21/'Orçamento delhado BRL'!$R$1</f>
        <v>816666.66666666663</v>
      </c>
      <c r="D22" s="49">
        <f>'Orçamento delhado BRL'!D21/'Orçamento delhado BRL'!$R$1</f>
        <v>0</v>
      </c>
      <c r="E22" s="49">
        <f>'Orçamento delhado BRL'!E21/'Orçamento delhado BRL'!$R$1</f>
        <v>0</v>
      </c>
      <c r="F22" s="49">
        <f>'Orçamento delhado BRL'!F21/'Orçamento delhado BRL'!$R$1</f>
        <v>0</v>
      </c>
      <c r="G22" s="54">
        <f t="shared" si="4"/>
        <v>816666.66666666663</v>
      </c>
      <c r="H22" s="75">
        <f t="shared" si="1"/>
        <v>1.6333333333333335E-2</v>
      </c>
      <c r="I22" s="31"/>
    </row>
    <row r="23" spans="1:9" x14ac:dyDescent="0.3">
      <c r="A23" s="62" t="str">
        <f>'Avanço físico'!A61:L61</f>
        <v>Componente 3: Administración financiera y gasto público</v>
      </c>
      <c r="B23" s="68">
        <f t="shared" ref="B23:F23" si="5">SUM(B24:B29)</f>
        <v>689166.66666666663</v>
      </c>
      <c r="C23" s="68">
        <f t="shared" si="5"/>
        <v>6740816.666666667</v>
      </c>
      <c r="D23" s="68">
        <f t="shared" si="5"/>
        <v>512333.33333333337</v>
      </c>
      <c r="E23" s="68">
        <f t="shared" si="5"/>
        <v>735000</v>
      </c>
      <c r="F23" s="68">
        <f t="shared" si="5"/>
        <v>0</v>
      </c>
      <c r="G23" s="68">
        <f>SUM(G24:G29)</f>
        <v>8677316.666666666</v>
      </c>
      <c r="H23" s="69">
        <f t="shared" si="1"/>
        <v>0.17354633333333336</v>
      </c>
      <c r="I23" s="31"/>
    </row>
    <row r="24" spans="1:9" x14ac:dyDescent="0.3">
      <c r="A24" s="32" t="str">
        <f>'Avanço físico'!A62</f>
        <v>3.1 Marco Presupuestal de Mediano Plazo (MPMP) implantado</v>
      </c>
      <c r="B24" s="49">
        <f>'Orçamento delhado BRL'!B23/'Orçamento delhado BRL'!$R$1</f>
        <v>257333.33333333334</v>
      </c>
      <c r="C24" s="49">
        <f>'Orçamento delhado BRL'!C23/'Orçamento delhado BRL'!$R$1</f>
        <v>466666.66666666669</v>
      </c>
      <c r="D24" s="49">
        <f>'Orçamento delhado BRL'!D23/'Orçamento delhado BRL'!$R$1</f>
        <v>9666.6666666666661</v>
      </c>
      <c r="E24" s="49">
        <f>'Orçamento delhado BRL'!E23/'Orçamento delhado BRL'!$R$1</f>
        <v>0</v>
      </c>
      <c r="F24" s="49">
        <f>'Orçamento delhado BRL'!F23/'Orçamento delhado BRL'!$R$1</f>
        <v>0</v>
      </c>
      <c r="G24" s="56">
        <f t="shared" ref="G24:G29" si="6">SUM(B24:F24)</f>
        <v>733666.66666666663</v>
      </c>
      <c r="H24" s="75">
        <f t="shared" si="1"/>
        <v>1.4673333333333335E-2</v>
      </c>
      <c r="I24" s="31"/>
    </row>
    <row r="25" spans="1:9" x14ac:dyDescent="0.3">
      <c r="A25" s="32" t="str">
        <f>'Avanço físico'!A63</f>
        <v>3.2 Sistema de Gestión del Tesoro estadual mejorado.</v>
      </c>
      <c r="B25" s="49">
        <f>'Orçamento delhado BRL'!B24/'Orçamento delhado BRL'!$R$1</f>
        <v>84166.666666666672</v>
      </c>
      <c r="C25" s="49">
        <f>'Orçamento delhado BRL'!C24/'Orçamento delhado BRL'!$R$1</f>
        <v>151666.66666666666</v>
      </c>
      <c r="D25" s="49">
        <f>'Orçamento delhado BRL'!D24/'Orçamento delhado BRL'!$R$1</f>
        <v>30000</v>
      </c>
      <c r="E25" s="49">
        <f>'Orçamento delhado BRL'!E24/'Orçamento delhado BRL'!$R$1</f>
        <v>735000</v>
      </c>
      <c r="F25" s="49">
        <f>'Orçamento delhado BRL'!F24/'Orçamento delhado BRL'!$R$1</f>
        <v>0</v>
      </c>
      <c r="G25" s="56">
        <f t="shared" si="6"/>
        <v>1000833.3333333333</v>
      </c>
      <c r="H25" s="75">
        <f t="shared" si="1"/>
        <v>2.0016666666666669E-2</v>
      </c>
      <c r="I25" s="31"/>
    </row>
    <row r="26" spans="1:9" ht="14.4" customHeight="1" x14ac:dyDescent="0.3">
      <c r="A26" s="32" t="str">
        <f>'Avanço físico'!A64</f>
        <v>3.3 Modelo de Gestión de compras y contrataciones del Estado fortalecido.</v>
      </c>
      <c r="B26" s="49">
        <f>'Orçamento delhado BRL'!B25/'Orçamento delhado BRL'!$R$1</f>
        <v>90666.666666666672</v>
      </c>
      <c r="C26" s="49">
        <f>'Orçamento delhado BRL'!C25/'Orçamento delhado BRL'!$R$1</f>
        <v>2166666.6666666665</v>
      </c>
      <c r="D26" s="49">
        <f>'Orçamento delhado BRL'!D25/'Orçamento delhado BRL'!$R$1</f>
        <v>16000</v>
      </c>
      <c r="E26" s="49">
        <f>'Orçamento delhado BRL'!E25/'Orçamento delhado BRL'!$R$1</f>
        <v>0</v>
      </c>
      <c r="F26" s="49">
        <f>'Orçamento delhado BRL'!F25/'Orçamento delhado BRL'!$R$1</f>
        <v>0</v>
      </c>
      <c r="G26" s="56">
        <f t="shared" si="6"/>
        <v>2273333.333333333</v>
      </c>
      <c r="H26" s="75">
        <f t="shared" si="1"/>
        <v>4.5466666666666669E-2</v>
      </c>
      <c r="I26" s="31"/>
    </row>
    <row r="27" spans="1:9" s="37" customFormat="1" x14ac:dyDescent="0.3">
      <c r="A27" s="32" t="str">
        <f>'Avanço físico'!A65</f>
        <v>3.4 Modelo de inversión pública fortalecido.  </v>
      </c>
      <c r="B27" s="49">
        <f>'Orçamento delhado BRL'!B26/'Orçamento delhado BRL'!$R$1</f>
        <v>82000</v>
      </c>
      <c r="C27" s="49">
        <f>'Orçamento delhado BRL'!C26/'Orçamento delhado BRL'!$R$1</f>
        <v>496650</v>
      </c>
      <c r="D27" s="49">
        <f>'Orçamento delhado BRL'!D26/'Orçamento delhado BRL'!$R$1</f>
        <v>0</v>
      </c>
      <c r="E27" s="49">
        <f>'Orçamento delhado BRL'!E26/'Orçamento delhado BRL'!$R$1</f>
        <v>0</v>
      </c>
      <c r="F27" s="49">
        <f>'Orçamento delhado BRL'!F26/'Orçamento delhado BRL'!$R$1</f>
        <v>0</v>
      </c>
      <c r="G27" s="56">
        <f t="shared" si="6"/>
        <v>578650</v>
      </c>
      <c r="H27" s="75">
        <f t="shared" si="1"/>
        <v>1.1573000000000002E-2</v>
      </c>
      <c r="I27" s="36"/>
    </row>
    <row r="28" spans="1:9" ht="27.6" x14ac:dyDescent="0.3">
      <c r="A28" s="32" t="str">
        <f>'Avanço físico'!A66</f>
        <v>3.5 Sistema de Gestión contable, presupuestaria, financiera y patrimonial fortalecido.</v>
      </c>
      <c r="B28" s="49">
        <f>'Orçamento delhado BRL'!B27/'Orçamento delhado BRL'!$R$1</f>
        <v>133333.33333333334</v>
      </c>
      <c r="C28" s="49">
        <f>'Orçamento delhado BRL'!C27/'Orçamento delhado BRL'!$R$1</f>
        <v>2538333.3333333335</v>
      </c>
      <c r="D28" s="49">
        <f>'Orçamento delhado BRL'!D27/'Orçamento delhado BRL'!$R$1</f>
        <v>456666.66666666669</v>
      </c>
      <c r="E28" s="49">
        <f>'Orçamento delhado BRL'!E27/'Orçamento delhado BRL'!$R$1</f>
        <v>0</v>
      </c>
      <c r="F28" s="49">
        <f>'Orçamento delhado BRL'!F27/'Orçamento delhado BRL'!$R$1</f>
        <v>0</v>
      </c>
      <c r="G28" s="56">
        <f t="shared" si="6"/>
        <v>3128333.3333333335</v>
      </c>
      <c r="H28" s="75">
        <f t="shared" si="1"/>
        <v>6.2566666666666673E-2</v>
      </c>
    </row>
    <row r="29" spans="1:9" x14ac:dyDescent="0.3">
      <c r="A29" s="32" t="str">
        <f>'Avanço físico'!A67</f>
        <v>3.6 Sistema de Gestión de la deuda pública perfeccionado.</v>
      </c>
      <c r="B29" s="49">
        <f>'Orçamento delhado BRL'!B28/'Orçamento delhado BRL'!$R$1</f>
        <v>41666.666666666664</v>
      </c>
      <c r="C29" s="49">
        <f>'Orçamento delhado BRL'!C28/'Orçamento delhado BRL'!$R$1</f>
        <v>920833.33333333337</v>
      </c>
      <c r="D29" s="49">
        <f>'Orçamento delhado BRL'!D28/'Orçamento delhado BRL'!$R$1</f>
        <v>0</v>
      </c>
      <c r="E29" s="49">
        <f>'Orçamento delhado BRL'!E28/'Orçamento delhado BRL'!$R$1</f>
        <v>0</v>
      </c>
      <c r="F29" s="49">
        <f>'Orçamento delhado BRL'!F28/'Orçamento delhado BRL'!$R$1</f>
        <v>0</v>
      </c>
      <c r="G29" s="56">
        <f t="shared" si="6"/>
        <v>962500</v>
      </c>
      <c r="H29" s="75">
        <f t="shared" si="1"/>
        <v>1.9250000000000003E-2</v>
      </c>
      <c r="I29" s="31"/>
    </row>
    <row r="30" spans="1:9" x14ac:dyDescent="0.3">
      <c r="D30" s="38"/>
    </row>
  </sheetData>
  <mergeCells count="2">
    <mergeCell ref="A3:A6"/>
    <mergeCell ref="B3:H3"/>
  </mergeCells>
  <printOptions horizontalCentered="1"/>
  <pageMargins left="0.78749999999999998" right="0.78749999999999998" top="0.78750000000000009" bottom="0.59097222222222223" header="0.51180555555555562" footer="0.31527777777777777"/>
  <pageSetup paperSize="9" scale="70" firstPageNumber="0" orientation="landscape" horizontalDpi="300" verticalDpi="300" r:id="rId1"/>
  <headerFooter alignWithMargins="0">
    <oddHeader>&amp;LPROFISCO&amp;C&amp;"Arial,Negrito"Projeto &lt;UF&gt;
PLANO DE AÇÃO E DE INVESTIMENTOS (PAI)</oddHeader>
    <oddFooter>&amp;L&amp;D&amp;C&amp;A&amp;RPág. &amp;P /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8B6102-C322-4671-84B9-9B18B6D88EA7}">
  <dimension ref="A1:R29"/>
  <sheetViews>
    <sheetView showGridLines="0" zoomScaleNormal="100" zoomScaleSheetLayoutView="75" workbookViewId="0">
      <selection activeCell="C35" sqref="C35"/>
    </sheetView>
  </sheetViews>
  <sheetFormatPr defaultColWidth="9.109375" defaultRowHeight="13.8" x14ac:dyDescent="0.3"/>
  <cols>
    <col min="1" max="1" width="59.6640625" style="27" customWidth="1"/>
    <col min="2" max="7" width="16.6640625" style="27" customWidth="1"/>
    <col min="8" max="8" width="8.109375" style="27" customWidth="1"/>
    <col min="9" max="9" width="14" style="27" customWidth="1"/>
    <col min="10" max="16384" width="9.109375" style="27"/>
  </cols>
  <sheetData>
    <row r="1" spans="1:18" ht="28.5" customHeight="1" thickBot="1" x14ac:dyDescent="0.35">
      <c r="A1" s="42" t="s">
        <v>65</v>
      </c>
      <c r="B1" s="43"/>
      <c r="C1" s="43"/>
      <c r="D1" s="43"/>
      <c r="E1" s="43"/>
      <c r="F1" s="43"/>
      <c r="G1" s="43"/>
      <c r="H1" s="44"/>
      <c r="I1" s="26"/>
      <c r="J1" s="26"/>
      <c r="K1" s="26"/>
      <c r="L1" s="26"/>
      <c r="M1" s="26"/>
      <c r="N1" s="26"/>
      <c r="O1" s="26"/>
      <c r="P1" s="26"/>
      <c r="Q1" s="26" t="s">
        <v>66</v>
      </c>
      <c r="R1" s="26">
        <v>3</v>
      </c>
    </row>
    <row r="2" spans="1:18" ht="14.4" thickBot="1" x14ac:dyDescent="0.35">
      <c r="A2" s="45"/>
      <c r="B2" s="46"/>
      <c r="C2" s="46"/>
      <c r="D2" s="46"/>
      <c r="E2" s="46"/>
      <c r="F2" s="46"/>
      <c r="G2" s="46"/>
      <c r="H2" s="47"/>
    </row>
    <row r="3" spans="1:18" x14ac:dyDescent="0.3">
      <c r="A3" s="757" t="s">
        <v>54</v>
      </c>
      <c r="B3" s="760" t="s">
        <v>55</v>
      </c>
      <c r="C3" s="761"/>
      <c r="D3" s="761"/>
      <c r="E3" s="761"/>
      <c r="F3" s="761"/>
      <c r="G3" s="761"/>
      <c r="H3" s="762"/>
    </row>
    <row r="4" spans="1:18" ht="27.6" x14ac:dyDescent="0.3">
      <c r="A4" s="758"/>
      <c r="B4" s="28" t="s">
        <v>56</v>
      </c>
      <c r="C4" s="28" t="s">
        <v>57</v>
      </c>
      <c r="D4" s="28" t="s">
        <v>58</v>
      </c>
      <c r="E4" s="28" t="s">
        <v>59</v>
      </c>
      <c r="F4" s="28" t="s">
        <v>60</v>
      </c>
      <c r="G4" s="28" t="s">
        <v>61</v>
      </c>
      <c r="H4" s="39" t="s">
        <v>9</v>
      </c>
    </row>
    <row r="5" spans="1:18" x14ac:dyDescent="0.3">
      <c r="A5" s="758"/>
      <c r="B5" s="29">
        <f>(B7+B10+B15+B22)</f>
        <v>5264500</v>
      </c>
      <c r="C5" s="29">
        <f>C7+C10+C15+C22</f>
        <v>47167450</v>
      </c>
      <c r="D5" s="29">
        <f>D7+D10+D15+D22</f>
        <v>79983548.710000008</v>
      </c>
      <c r="E5" s="29">
        <f>E7+E10+E15+E22</f>
        <v>3334500</v>
      </c>
      <c r="F5" s="29">
        <f>F7+F10+F15+F22</f>
        <v>11250000</v>
      </c>
      <c r="G5" s="29">
        <f>G7+G10+G15+G22</f>
        <v>146999998.71000001</v>
      </c>
      <c r="H5" s="40"/>
      <c r="I5" s="65"/>
    </row>
    <row r="6" spans="1:18" ht="14.4" thickBot="1" x14ac:dyDescent="0.35">
      <c r="A6" s="759"/>
      <c r="B6" s="30">
        <v>3.5856455543733144E-2</v>
      </c>
      <c r="C6" s="30">
        <v>0.32006509532075267</v>
      </c>
      <c r="D6" s="30">
        <v>0.54474356911318034</v>
      </c>
      <c r="E6" s="30">
        <v>2.2711245324452116E-2</v>
      </c>
      <c r="F6" s="30">
        <v>7.6623634697881637E-2</v>
      </c>
      <c r="G6" s="30">
        <v>1</v>
      </c>
      <c r="H6" s="41"/>
    </row>
    <row r="7" spans="1:18" x14ac:dyDescent="0.3">
      <c r="A7" s="57" t="s">
        <v>10</v>
      </c>
      <c r="B7" s="58">
        <f>SUM(B8:B9)</f>
        <v>400000</v>
      </c>
      <c r="C7" s="58">
        <f t="shared" ref="C7:F7" si="0">SUM(C8:C9)</f>
        <v>81000</v>
      </c>
      <c r="D7" s="58">
        <f t="shared" si="0"/>
        <v>40000</v>
      </c>
      <c r="E7" s="58">
        <f t="shared" si="0"/>
        <v>1000000</v>
      </c>
      <c r="F7" s="58">
        <f t="shared" si="0"/>
        <v>0</v>
      </c>
      <c r="G7" s="58">
        <f t="shared" ref="G7:H7" si="1">SUM(G8:G9)</f>
        <v>1521000</v>
      </c>
      <c r="H7" s="59">
        <f t="shared" si="1"/>
        <v>1</v>
      </c>
      <c r="I7" s="31"/>
    </row>
    <row r="8" spans="1:18" x14ac:dyDescent="0.3">
      <c r="A8" s="60" t="s">
        <v>11</v>
      </c>
      <c r="B8" s="49">
        <f>400000</f>
        <v>400000</v>
      </c>
      <c r="C8" s="49">
        <f>81000</f>
        <v>81000</v>
      </c>
      <c r="D8" s="49">
        <f>40000</f>
        <v>40000</v>
      </c>
      <c r="E8" s="49">
        <f>250000</f>
        <v>250000</v>
      </c>
      <c r="F8" s="49">
        <v>0</v>
      </c>
      <c r="G8" s="50">
        <f>SUM(B8:F8)</f>
        <v>771000</v>
      </c>
      <c r="H8" s="35">
        <f>G8/G7</f>
        <v>0.50690335305719925</v>
      </c>
      <c r="I8" s="31"/>
    </row>
    <row r="9" spans="1:18" x14ac:dyDescent="0.3">
      <c r="A9" s="60" t="s">
        <v>12</v>
      </c>
      <c r="B9" s="51"/>
      <c r="C9" s="51"/>
      <c r="D9" s="51"/>
      <c r="E9" s="49">
        <f>750000</f>
        <v>750000</v>
      </c>
      <c r="F9" s="51"/>
      <c r="G9" s="50">
        <f>SUM(B9:F9)</f>
        <v>750000</v>
      </c>
      <c r="H9" s="35">
        <f>G9/G7</f>
        <v>0.49309664694280081</v>
      </c>
      <c r="I9" s="31"/>
    </row>
    <row r="10" spans="1:18" x14ac:dyDescent="0.3">
      <c r="A10" s="61" t="s">
        <v>13</v>
      </c>
      <c r="B10" s="52">
        <f>SUM(B11:B14)</f>
        <v>1910000</v>
      </c>
      <c r="C10" s="52">
        <f t="shared" ref="C10:F10" si="2">SUM(C11:C14)</f>
        <v>18744000</v>
      </c>
      <c r="D10" s="52">
        <f t="shared" si="2"/>
        <v>40157549.210000001</v>
      </c>
      <c r="E10" s="52">
        <f t="shared" si="2"/>
        <v>129500</v>
      </c>
      <c r="F10" s="52">
        <f t="shared" si="2"/>
        <v>7650000</v>
      </c>
      <c r="G10" s="52">
        <f t="shared" ref="G10:H10" si="3">SUM(G11:G14)</f>
        <v>68591049.210000008</v>
      </c>
      <c r="H10" s="66">
        <f t="shared" si="3"/>
        <v>0.99999999999999989</v>
      </c>
    </row>
    <row r="11" spans="1:18" x14ac:dyDescent="0.3">
      <c r="A11" s="32" t="s">
        <v>14</v>
      </c>
      <c r="B11" s="49">
        <v>30000</v>
      </c>
      <c r="C11" s="49">
        <v>1470000</v>
      </c>
      <c r="D11" s="49">
        <v>1115000</v>
      </c>
      <c r="E11" s="49">
        <v>0</v>
      </c>
      <c r="F11" s="49">
        <v>4000000</v>
      </c>
      <c r="G11" s="53">
        <f>SUM(B11:F11)</f>
        <v>6615000</v>
      </c>
      <c r="H11" s="35">
        <f>G11/$G$10</f>
        <v>9.6441154876452703E-2</v>
      </c>
      <c r="I11" s="31"/>
    </row>
    <row r="12" spans="1:18" x14ac:dyDescent="0.3">
      <c r="A12" s="32" t="s">
        <v>15</v>
      </c>
      <c r="B12" s="49">
        <v>1500000</v>
      </c>
      <c r="C12" s="49">
        <v>1353500</v>
      </c>
      <c r="D12" s="49">
        <v>990000</v>
      </c>
      <c r="E12" s="49">
        <v>0</v>
      </c>
      <c r="F12" s="49">
        <v>350000</v>
      </c>
      <c r="G12" s="53">
        <f>SUM(B12:F12)</f>
        <v>4193500</v>
      </c>
      <c r="H12" s="35">
        <f>G12/$G$10</f>
        <v>6.1137714735359699E-2</v>
      </c>
      <c r="I12" s="31"/>
    </row>
    <row r="13" spans="1:18" x14ac:dyDescent="0.3">
      <c r="A13" s="32" t="s">
        <v>16</v>
      </c>
      <c r="B13" s="49">
        <v>300000</v>
      </c>
      <c r="C13" s="49">
        <v>15500500</v>
      </c>
      <c r="D13" s="49">
        <v>37402959.590000004</v>
      </c>
      <c r="E13" s="49">
        <v>0</v>
      </c>
      <c r="F13" s="49">
        <v>3300000</v>
      </c>
      <c r="G13" s="53">
        <f>SUM(B13:F13)</f>
        <v>56503459.590000004</v>
      </c>
      <c r="H13" s="35">
        <f>G13/$G$10</f>
        <v>0.82377307594475846</v>
      </c>
      <c r="I13" s="31"/>
    </row>
    <row r="14" spans="1:18" x14ac:dyDescent="0.3">
      <c r="A14" s="32" t="s">
        <v>17</v>
      </c>
      <c r="B14" s="49">
        <v>80000</v>
      </c>
      <c r="C14" s="49">
        <v>420000</v>
      </c>
      <c r="D14" s="49">
        <v>649589.62</v>
      </c>
      <c r="E14" s="49">
        <v>129500</v>
      </c>
      <c r="F14" s="49">
        <v>0</v>
      </c>
      <c r="G14" s="53">
        <f>SUM(B14:F14)</f>
        <v>1279089.6200000001</v>
      </c>
      <c r="H14" s="35">
        <f>G14/$G$10</f>
        <v>1.8648054443429034E-2</v>
      </c>
      <c r="I14" s="31"/>
    </row>
    <row r="15" spans="1:18" s="37" customFormat="1" x14ac:dyDescent="0.3">
      <c r="A15" s="33" t="s">
        <v>18</v>
      </c>
      <c r="B15" s="64">
        <f>SUM(B16:B21)</f>
        <v>887000</v>
      </c>
      <c r="C15" s="64">
        <f t="shared" ref="C15:F15" si="4">SUM(C16:C21)</f>
        <v>8120000</v>
      </c>
      <c r="D15" s="64">
        <f t="shared" si="4"/>
        <v>38248999.5</v>
      </c>
      <c r="E15" s="64">
        <f t="shared" si="4"/>
        <v>0</v>
      </c>
      <c r="F15" s="64">
        <f t="shared" si="4"/>
        <v>3600000</v>
      </c>
      <c r="G15" s="64">
        <f>SUM(B15:F15)</f>
        <v>50855999.5</v>
      </c>
      <c r="H15" s="67">
        <f t="shared" ref="H15" si="5">SUM(H16:H21)</f>
        <v>1</v>
      </c>
      <c r="I15" s="36"/>
    </row>
    <row r="16" spans="1:18" x14ac:dyDescent="0.3">
      <c r="A16" s="32" t="s">
        <v>19</v>
      </c>
      <c r="B16" s="49">
        <v>65000</v>
      </c>
      <c r="C16" s="49">
        <v>1400000</v>
      </c>
      <c r="D16" s="49">
        <v>420000</v>
      </c>
      <c r="E16" s="49">
        <v>0</v>
      </c>
      <c r="F16" s="49">
        <v>0</v>
      </c>
      <c r="G16" s="54">
        <v>1885000</v>
      </c>
      <c r="H16" s="35">
        <v>3.707345855049661E-2</v>
      </c>
      <c r="I16" s="31"/>
    </row>
    <row r="17" spans="1:9" ht="27.6" x14ac:dyDescent="0.3">
      <c r="A17" s="34" t="s">
        <v>20</v>
      </c>
      <c r="B17" s="49">
        <v>380000</v>
      </c>
      <c r="C17" s="49">
        <v>1347500</v>
      </c>
      <c r="D17" s="49">
        <v>28257500</v>
      </c>
      <c r="E17" s="49">
        <v>0</v>
      </c>
      <c r="F17" s="49">
        <v>0</v>
      </c>
      <c r="G17" s="54">
        <v>29985000</v>
      </c>
      <c r="H17" s="35">
        <v>0.5897335037860163</v>
      </c>
      <c r="I17" s="31"/>
    </row>
    <row r="18" spans="1:9" x14ac:dyDescent="0.3">
      <c r="A18" s="32" t="s">
        <v>21</v>
      </c>
      <c r="B18" s="49">
        <v>287000</v>
      </c>
      <c r="C18" s="49">
        <v>1225000</v>
      </c>
      <c r="D18" s="49">
        <v>277000</v>
      </c>
      <c r="E18" s="49">
        <v>0</v>
      </c>
      <c r="F18" s="49">
        <v>0</v>
      </c>
      <c r="G18" s="54">
        <v>1789000</v>
      </c>
      <c r="H18" s="35">
        <v>3.5185367292752484E-2</v>
      </c>
      <c r="I18" s="31"/>
    </row>
    <row r="19" spans="1:9" x14ac:dyDescent="0.3">
      <c r="A19" s="34" t="s">
        <v>22</v>
      </c>
      <c r="B19" s="49">
        <v>60000</v>
      </c>
      <c r="C19" s="49">
        <v>210000</v>
      </c>
      <c r="D19" s="49">
        <v>9258499.5</v>
      </c>
      <c r="E19" s="49">
        <v>0</v>
      </c>
      <c r="F19" s="49">
        <v>3600000</v>
      </c>
      <c r="G19" s="54">
        <v>13117500</v>
      </c>
      <c r="H19" s="35">
        <v>0.25798996951519321</v>
      </c>
      <c r="I19" s="31"/>
    </row>
    <row r="20" spans="1:9" x14ac:dyDescent="0.3">
      <c r="A20" s="32" t="s">
        <v>23</v>
      </c>
      <c r="B20" s="49">
        <v>95000</v>
      </c>
      <c r="C20" s="49">
        <v>1487500</v>
      </c>
      <c r="D20" s="49">
        <v>36000</v>
      </c>
      <c r="E20" s="49">
        <v>0</v>
      </c>
      <c r="F20" s="49">
        <v>0</v>
      </c>
      <c r="G20" s="54">
        <v>1618500</v>
      </c>
      <c r="H20" s="35">
        <v>3.1832038548529847E-2</v>
      </c>
      <c r="I20" s="31"/>
    </row>
    <row r="21" spans="1:9" x14ac:dyDescent="0.3">
      <c r="A21" s="34" t="s">
        <v>24</v>
      </c>
      <c r="B21" s="49">
        <v>0</v>
      </c>
      <c r="C21" s="49">
        <v>2450000</v>
      </c>
      <c r="D21" s="49">
        <v>0</v>
      </c>
      <c r="E21" s="49">
        <v>0</v>
      </c>
      <c r="F21" s="49">
        <v>0</v>
      </c>
      <c r="G21" s="54">
        <v>2450000</v>
      </c>
      <c r="H21" s="35">
        <v>4.8185662307011504E-2</v>
      </c>
      <c r="I21" s="31"/>
    </row>
    <row r="22" spans="1:9" x14ac:dyDescent="0.3">
      <c r="A22" s="62" t="s">
        <v>25</v>
      </c>
      <c r="B22" s="55">
        <f>SUM(B23:B28)</f>
        <v>2067500</v>
      </c>
      <c r="C22" s="55">
        <f>SUM(C23:C28)</f>
        <v>20222450</v>
      </c>
      <c r="D22" s="55">
        <f>SUM(D23:D28)</f>
        <v>1537000</v>
      </c>
      <c r="E22" s="55">
        <f>SUM(E23:E28)</f>
        <v>2205000</v>
      </c>
      <c r="F22" s="55">
        <f>SUM(F23:F28)</f>
        <v>0</v>
      </c>
      <c r="G22" s="55">
        <f>SUM(B22:F22)</f>
        <v>26031950</v>
      </c>
      <c r="H22" s="63">
        <v>1</v>
      </c>
      <c r="I22" s="31"/>
    </row>
    <row r="23" spans="1:9" ht="27.6" x14ac:dyDescent="0.3">
      <c r="A23" s="32" t="s">
        <v>26</v>
      </c>
      <c r="B23" s="49">
        <v>772000</v>
      </c>
      <c r="C23" s="49">
        <v>1400000</v>
      </c>
      <c r="D23" s="49">
        <v>29000</v>
      </c>
      <c r="E23" s="49">
        <v>0</v>
      </c>
      <c r="F23" s="49">
        <v>0</v>
      </c>
      <c r="G23" s="56">
        <f>SUM(B23:F23)</f>
        <v>2201000</v>
      </c>
      <c r="H23" s="35">
        <v>8.5122181850527612E-2</v>
      </c>
      <c r="I23" s="31"/>
    </row>
    <row r="24" spans="1:9" x14ac:dyDescent="0.3">
      <c r="A24" s="32" t="s">
        <v>27</v>
      </c>
      <c r="B24" s="49">
        <v>252500</v>
      </c>
      <c r="C24" s="49">
        <v>455000</v>
      </c>
      <c r="D24" s="49">
        <v>90000</v>
      </c>
      <c r="E24" s="49">
        <v>2205000</v>
      </c>
      <c r="F24" s="49">
        <v>0</v>
      </c>
      <c r="G24" s="56">
        <f t="shared" ref="G24:G28" si="6">SUM(B24:F24)</f>
        <v>3002500</v>
      </c>
      <c r="H24" s="35">
        <v>0.11611965061617863</v>
      </c>
      <c r="I24" s="31"/>
    </row>
    <row r="25" spans="1:9" x14ac:dyDescent="0.3">
      <c r="A25" s="32" t="s">
        <v>28</v>
      </c>
      <c r="B25" s="49">
        <v>272000</v>
      </c>
      <c r="C25" s="49">
        <v>6500000</v>
      </c>
      <c r="D25" s="49">
        <v>48000</v>
      </c>
      <c r="E25" s="49">
        <v>0</v>
      </c>
      <c r="F25" s="49">
        <v>0</v>
      </c>
      <c r="G25" s="56">
        <f t="shared" si="6"/>
        <v>6820000</v>
      </c>
      <c r="H25" s="35">
        <v>0.26375887333966302</v>
      </c>
      <c r="I25" s="31"/>
    </row>
    <row r="26" spans="1:9" s="37" customFormat="1" x14ac:dyDescent="0.3">
      <c r="A26" s="32" t="s">
        <v>29</v>
      </c>
      <c r="B26" s="49">
        <v>246000</v>
      </c>
      <c r="C26" s="49">
        <v>1489950</v>
      </c>
      <c r="D26" s="49">
        <v>0</v>
      </c>
      <c r="E26" s="49">
        <v>0</v>
      </c>
      <c r="F26" s="49">
        <v>0</v>
      </c>
      <c r="G26" s="56">
        <f t="shared" si="6"/>
        <v>1735950</v>
      </c>
      <c r="H26" s="35">
        <v>6.7136688588561297E-2</v>
      </c>
      <c r="I26" s="36"/>
    </row>
    <row r="27" spans="1:9" x14ac:dyDescent="0.3">
      <c r="A27" s="32" t="s">
        <v>30</v>
      </c>
      <c r="B27" s="49">
        <v>400000</v>
      </c>
      <c r="C27" s="49">
        <f>7440000+175000</f>
        <v>7615000</v>
      </c>
      <c r="D27" s="49">
        <v>1370000</v>
      </c>
      <c r="E27" s="49">
        <v>0</v>
      </c>
      <c r="F27" s="49">
        <v>0</v>
      </c>
      <c r="G27" s="56">
        <f t="shared" si="6"/>
        <v>9385000</v>
      </c>
      <c r="H27" s="35">
        <v>0.35619050197335728</v>
      </c>
    </row>
    <row r="28" spans="1:9" x14ac:dyDescent="0.3">
      <c r="A28" s="32" t="s">
        <v>31</v>
      </c>
      <c r="B28" s="49">
        <v>125000</v>
      </c>
      <c r="C28" s="49">
        <v>2762500</v>
      </c>
      <c r="D28" s="49">
        <v>0</v>
      </c>
      <c r="E28" s="49">
        <v>0</v>
      </c>
      <c r="F28" s="49">
        <v>0</v>
      </c>
      <c r="G28" s="56">
        <f t="shared" si="6"/>
        <v>2887500</v>
      </c>
      <c r="H28" s="35">
        <v>0.11167210363171216</v>
      </c>
      <c r="I28" s="31"/>
    </row>
    <row r="29" spans="1:9" x14ac:dyDescent="0.3">
      <c r="D29" s="38"/>
    </row>
  </sheetData>
  <mergeCells count="2">
    <mergeCell ref="A3:A6"/>
    <mergeCell ref="B3:H3"/>
  </mergeCells>
  <printOptions horizontalCentered="1"/>
  <pageMargins left="0.78749999999999998" right="0.78749999999999998" top="0.78750000000000009" bottom="0.59097222222222223" header="0.51180555555555562" footer="0.31527777777777777"/>
  <pageSetup paperSize="9" scale="70" firstPageNumber="0" orientation="landscape" horizontalDpi="300" verticalDpi="300" r:id="rId1"/>
  <headerFooter alignWithMargins="0">
    <oddHeader>&amp;LPROFISCO&amp;C&amp;"Arial,Negrito"Projeto &lt;UF&gt;
PLANO DE AÇÃO E DE INVESTIMENTOS (PAI)</oddHeader>
    <oddFooter>&amp;L&amp;D&amp;C&amp;A&amp;RPág. &amp;P /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1905FA-1E03-4396-84C0-DDC8A9CE44E1}">
  <dimension ref="A1:SH848"/>
  <sheetViews>
    <sheetView tabSelected="1" zoomScale="70" zoomScaleNormal="70" workbookViewId="0">
      <pane xSplit="7" ySplit="3" topLeftCell="H88" activePane="bottomRight" state="frozen"/>
      <selection pane="topRight" activeCell="E1" sqref="E1"/>
      <selection pane="bottomLeft" activeCell="A4" sqref="A4"/>
      <selection pane="bottomRight" activeCell="A87" sqref="A87"/>
    </sheetView>
  </sheetViews>
  <sheetFormatPr defaultColWidth="8.88671875" defaultRowHeight="13.2" x14ac:dyDescent="0.25"/>
  <cols>
    <col min="1" max="1" width="44.88671875" style="87" customWidth="1"/>
    <col min="2" max="2" width="17.6640625" style="87" hidden="1" customWidth="1"/>
    <col min="3" max="4" width="13.6640625" style="87" hidden="1" customWidth="1"/>
    <col min="5" max="5" width="14.6640625" style="87" bestFit="1" customWidth="1"/>
    <col min="6" max="6" width="18.33203125" style="87" bestFit="1" customWidth="1"/>
    <col min="7" max="7" width="14.6640625" style="87" bestFit="1" customWidth="1"/>
    <col min="8" max="9" width="13.6640625" style="87" customWidth="1"/>
    <col min="10" max="10" width="13.6640625" style="87" bestFit="1" customWidth="1"/>
    <col min="11" max="11" width="6.109375" style="177" bestFit="1" customWidth="1"/>
    <col min="12" max="12" width="14.33203125" style="177" customWidth="1"/>
    <col min="13" max="13" width="13.44140625" style="177" customWidth="1"/>
    <col min="14" max="14" width="14.6640625" style="87" bestFit="1" customWidth="1"/>
    <col min="15" max="15" width="6.109375" style="177" bestFit="1" customWidth="1"/>
    <col min="16" max="16" width="13.6640625" style="177" bestFit="1" customWidth="1"/>
    <col min="17" max="17" width="13.44140625" style="177" customWidth="1"/>
    <col min="18" max="18" width="14.109375" style="87" bestFit="1" customWidth="1"/>
    <col min="19" max="19" width="6.109375" style="177" bestFit="1" customWidth="1"/>
    <col min="20" max="20" width="14.33203125" style="284" bestFit="1" customWidth="1"/>
    <col min="21" max="21" width="13.6640625" style="284" customWidth="1"/>
    <col min="22" max="22" width="14.6640625" style="284" bestFit="1" customWidth="1"/>
    <col min="23" max="23" width="7.33203125" style="177" bestFit="1" customWidth="1"/>
    <col min="24" max="24" width="14.109375" style="177" bestFit="1" customWidth="1"/>
    <col min="25" max="25" width="13.88671875" style="177" customWidth="1"/>
    <col min="26" max="26" width="13.6640625" style="87" bestFit="1" customWidth="1"/>
    <col min="27" max="27" width="5.6640625" style="177" bestFit="1" customWidth="1"/>
    <col min="28" max="28" width="8.88671875" style="167"/>
    <col min="29" max="502" width="8.88671875" style="86"/>
    <col min="503" max="16384" width="8.88671875" style="87"/>
  </cols>
  <sheetData>
    <row r="1" spans="1:502" ht="41.4" customHeight="1" thickBot="1" x14ac:dyDescent="0.3">
      <c r="A1" s="763" t="s">
        <v>34</v>
      </c>
      <c r="B1" s="764"/>
      <c r="C1" s="764"/>
      <c r="D1" s="764"/>
      <c r="E1" s="764"/>
      <c r="F1" s="764"/>
      <c r="G1" s="764"/>
      <c r="H1" s="764"/>
      <c r="I1" s="764"/>
      <c r="J1" s="764"/>
      <c r="K1" s="764"/>
      <c r="L1" s="764"/>
      <c r="M1" s="764"/>
      <c r="N1" s="764"/>
      <c r="O1" s="764"/>
      <c r="P1" s="764"/>
      <c r="Q1" s="764"/>
      <c r="R1" s="764"/>
      <c r="S1" s="764"/>
      <c r="T1" s="764"/>
      <c r="U1" s="764"/>
      <c r="V1" s="764"/>
      <c r="W1" s="764"/>
      <c r="X1" s="764"/>
      <c r="Y1" s="764"/>
      <c r="Z1" s="764"/>
      <c r="AA1" s="765"/>
    </row>
    <row r="2" spans="1:502" s="83" customFormat="1" ht="41.4" customHeight="1" thickBot="1" x14ac:dyDescent="0.3">
      <c r="A2" s="775" t="s">
        <v>0</v>
      </c>
      <c r="B2" s="777" t="s">
        <v>197</v>
      </c>
      <c r="C2" s="775" t="s">
        <v>198</v>
      </c>
      <c r="D2" s="779"/>
      <c r="E2" s="771" t="s">
        <v>7</v>
      </c>
      <c r="F2" s="773" t="s">
        <v>68</v>
      </c>
      <c r="G2" s="769" t="s">
        <v>33</v>
      </c>
      <c r="H2" s="766" t="s">
        <v>1</v>
      </c>
      <c r="I2" s="767"/>
      <c r="J2" s="767"/>
      <c r="K2" s="768"/>
      <c r="L2" s="766" t="s">
        <v>2</v>
      </c>
      <c r="M2" s="767"/>
      <c r="N2" s="767"/>
      <c r="O2" s="768"/>
      <c r="P2" s="766" t="s">
        <v>3</v>
      </c>
      <c r="Q2" s="767"/>
      <c r="R2" s="767"/>
      <c r="S2" s="768"/>
      <c r="T2" s="766" t="s">
        <v>4</v>
      </c>
      <c r="U2" s="767"/>
      <c r="V2" s="767"/>
      <c r="W2" s="768"/>
      <c r="X2" s="766" t="s">
        <v>5</v>
      </c>
      <c r="Y2" s="767"/>
      <c r="Z2" s="767"/>
      <c r="AA2" s="768"/>
      <c r="AB2" s="81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  <c r="AO2" s="82"/>
      <c r="AP2" s="82"/>
      <c r="AQ2" s="82"/>
      <c r="AR2" s="82"/>
      <c r="AS2" s="82"/>
      <c r="AT2" s="82"/>
      <c r="AU2" s="82"/>
      <c r="AV2" s="82"/>
      <c r="AW2" s="82"/>
      <c r="AX2" s="82"/>
      <c r="AY2" s="82"/>
      <c r="AZ2" s="82"/>
      <c r="BA2" s="82"/>
      <c r="BB2" s="82"/>
      <c r="BC2" s="82"/>
      <c r="BD2" s="82"/>
      <c r="BE2" s="82"/>
      <c r="BF2" s="82"/>
      <c r="BG2" s="82"/>
      <c r="BH2" s="82"/>
      <c r="BI2" s="82"/>
      <c r="BJ2" s="82"/>
      <c r="BK2" s="82"/>
      <c r="BL2" s="82"/>
      <c r="BM2" s="82"/>
      <c r="BN2" s="82"/>
      <c r="BO2" s="82"/>
      <c r="BP2" s="82"/>
      <c r="BQ2" s="82"/>
      <c r="BR2" s="82"/>
      <c r="BS2" s="82"/>
      <c r="BT2" s="82"/>
      <c r="BU2" s="82"/>
      <c r="BV2" s="82"/>
      <c r="BW2" s="82"/>
      <c r="BX2" s="82"/>
      <c r="BY2" s="82"/>
      <c r="BZ2" s="82"/>
      <c r="CA2" s="82"/>
      <c r="CB2" s="82"/>
      <c r="CC2" s="82"/>
      <c r="CD2" s="82"/>
      <c r="CE2" s="82"/>
      <c r="CF2" s="82"/>
      <c r="CG2" s="82"/>
      <c r="CH2" s="82"/>
      <c r="CI2" s="82"/>
      <c r="CJ2" s="82"/>
      <c r="CK2" s="82"/>
      <c r="CL2" s="82"/>
      <c r="CM2" s="82"/>
      <c r="CN2" s="82"/>
      <c r="CO2" s="82"/>
      <c r="CP2" s="82"/>
      <c r="CQ2" s="82"/>
      <c r="CR2" s="82"/>
      <c r="CS2" s="82"/>
      <c r="CT2" s="82"/>
      <c r="CU2" s="82"/>
      <c r="CV2" s="82"/>
      <c r="CW2" s="82"/>
      <c r="CX2" s="82"/>
      <c r="CY2" s="82"/>
      <c r="CZ2" s="82"/>
      <c r="DA2" s="82"/>
      <c r="DB2" s="82"/>
      <c r="DC2" s="82"/>
      <c r="DD2" s="82"/>
      <c r="DE2" s="82"/>
      <c r="DF2" s="82"/>
      <c r="DG2" s="82"/>
      <c r="DH2" s="82"/>
      <c r="DI2" s="82"/>
      <c r="DJ2" s="82"/>
      <c r="DK2" s="82"/>
      <c r="DL2" s="82"/>
      <c r="DM2" s="82"/>
      <c r="DN2" s="82"/>
      <c r="DO2" s="82"/>
      <c r="DP2" s="82"/>
      <c r="DQ2" s="82"/>
      <c r="DR2" s="82"/>
      <c r="DS2" s="82"/>
      <c r="DT2" s="82"/>
      <c r="DU2" s="82"/>
      <c r="DV2" s="82"/>
      <c r="DW2" s="82"/>
      <c r="DX2" s="82"/>
      <c r="DY2" s="82"/>
      <c r="DZ2" s="82"/>
      <c r="EA2" s="82"/>
      <c r="EB2" s="82"/>
      <c r="EC2" s="82"/>
      <c r="ED2" s="82"/>
      <c r="EE2" s="82"/>
      <c r="EF2" s="82"/>
      <c r="EG2" s="82"/>
      <c r="EH2" s="82"/>
      <c r="EI2" s="82"/>
      <c r="EJ2" s="82"/>
      <c r="EK2" s="82"/>
      <c r="EL2" s="82"/>
      <c r="EM2" s="82"/>
      <c r="EN2" s="82"/>
      <c r="EO2" s="82"/>
      <c r="EP2" s="82"/>
      <c r="EQ2" s="82"/>
      <c r="ER2" s="82"/>
      <c r="ES2" s="82"/>
      <c r="ET2" s="82"/>
      <c r="EU2" s="82"/>
      <c r="EV2" s="82"/>
      <c r="EW2" s="82"/>
      <c r="EX2" s="82"/>
      <c r="EY2" s="82"/>
      <c r="EZ2" s="82"/>
      <c r="FA2" s="82"/>
      <c r="FB2" s="82"/>
      <c r="FC2" s="82"/>
      <c r="FD2" s="82"/>
      <c r="FE2" s="82"/>
      <c r="FF2" s="82"/>
      <c r="FG2" s="82"/>
      <c r="FH2" s="82"/>
      <c r="FI2" s="82"/>
      <c r="FJ2" s="82"/>
      <c r="FK2" s="82"/>
      <c r="FL2" s="82"/>
      <c r="FM2" s="82"/>
      <c r="FN2" s="82"/>
      <c r="FO2" s="82"/>
      <c r="FP2" s="82"/>
      <c r="FQ2" s="82"/>
      <c r="FR2" s="82"/>
      <c r="FS2" s="82"/>
      <c r="FT2" s="82"/>
      <c r="FU2" s="82"/>
      <c r="FV2" s="82"/>
      <c r="FW2" s="82"/>
      <c r="FX2" s="82"/>
      <c r="FY2" s="82"/>
      <c r="FZ2" s="82"/>
      <c r="GA2" s="82"/>
      <c r="GB2" s="82"/>
      <c r="GC2" s="82"/>
      <c r="GD2" s="82"/>
      <c r="GE2" s="82"/>
      <c r="GF2" s="82"/>
      <c r="GG2" s="82"/>
      <c r="GH2" s="82"/>
      <c r="GI2" s="82"/>
      <c r="GJ2" s="82"/>
      <c r="GK2" s="82"/>
      <c r="GL2" s="82"/>
      <c r="GM2" s="82"/>
      <c r="GN2" s="82"/>
      <c r="GO2" s="82"/>
      <c r="GP2" s="82"/>
      <c r="GQ2" s="82"/>
      <c r="GR2" s="82"/>
      <c r="GS2" s="82"/>
      <c r="GT2" s="82"/>
      <c r="GU2" s="82"/>
      <c r="GV2" s="82"/>
      <c r="GW2" s="82"/>
      <c r="GX2" s="82"/>
      <c r="GY2" s="82"/>
      <c r="GZ2" s="82"/>
      <c r="HA2" s="82"/>
      <c r="HB2" s="82"/>
      <c r="HC2" s="82"/>
      <c r="HD2" s="82"/>
      <c r="HE2" s="82"/>
      <c r="HF2" s="82"/>
      <c r="HG2" s="82"/>
      <c r="HH2" s="82"/>
      <c r="HI2" s="82"/>
      <c r="HJ2" s="82"/>
      <c r="HK2" s="82"/>
      <c r="HL2" s="82"/>
      <c r="HM2" s="82"/>
      <c r="HN2" s="82"/>
      <c r="HO2" s="82"/>
      <c r="HP2" s="82"/>
      <c r="HQ2" s="82"/>
      <c r="HR2" s="82"/>
      <c r="HS2" s="82"/>
      <c r="HT2" s="82"/>
      <c r="HU2" s="82"/>
      <c r="HV2" s="82"/>
      <c r="HW2" s="82"/>
      <c r="HX2" s="82"/>
      <c r="HY2" s="82"/>
      <c r="HZ2" s="82"/>
      <c r="IA2" s="82"/>
      <c r="IB2" s="82"/>
      <c r="IC2" s="82"/>
      <c r="ID2" s="82"/>
      <c r="IE2" s="82"/>
      <c r="IF2" s="82"/>
      <c r="IG2" s="82"/>
      <c r="IH2" s="82"/>
      <c r="II2" s="82"/>
      <c r="IJ2" s="82"/>
      <c r="IK2" s="82"/>
      <c r="IL2" s="82"/>
      <c r="IM2" s="82"/>
      <c r="IN2" s="82"/>
      <c r="IO2" s="82"/>
      <c r="IP2" s="82"/>
      <c r="IQ2" s="82"/>
      <c r="IR2" s="82"/>
      <c r="IS2" s="82"/>
      <c r="IT2" s="82"/>
      <c r="IU2" s="82"/>
      <c r="IV2" s="82"/>
      <c r="IW2" s="82"/>
      <c r="IX2" s="82"/>
      <c r="IY2" s="82"/>
      <c r="IZ2" s="82"/>
      <c r="JA2" s="82"/>
      <c r="JB2" s="82"/>
      <c r="JC2" s="82"/>
      <c r="JD2" s="82"/>
      <c r="JE2" s="82"/>
      <c r="JF2" s="82"/>
      <c r="JG2" s="82"/>
      <c r="JH2" s="82"/>
      <c r="JI2" s="82"/>
      <c r="JJ2" s="82"/>
      <c r="JK2" s="82"/>
      <c r="JL2" s="82"/>
      <c r="JM2" s="82"/>
      <c r="JN2" s="82"/>
      <c r="JO2" s="82"/>
      <c r="JP2" s="82"/>
      <c r="JQ2" s="82"/>
      <c r="JR2" s="82"/>
      <c r="JS2" s="82"/>
      <c r="JT2" s="82"/>
      <c r="JU2" s="82"/>
      <c r="JV2" s="82"/>
      <c r="JW2" s="82"/>
      <c r="JX2" s="82"/>
      <c r="JY2" s="82"/>
      <c r="JZ2" s="82"/>
      <c r="KA2" s="82"/>
      <c r="KB2" s="82"/>
      <c r="KC2" s="82"/>
      <c r="KD2" s="82"/>
      <c r="KE2" s="82"/>
      <c r="KF2" s="82"/>
      <c r="KG2" s="82"/>
      <c r="KH2" s="82"/>
      <c r="KI2" s="82"/>
      <c r="KJ2" s="82"/>
      <c r="KK2" s="82"/>
      <c r="KL2" s="82"/>
      <c r="KM2" s="82"/>
      <c r="KN2" s="82"/>
      <c r="KO2" s="82"/>
      <c r="KP2" s="82"/>
      <c r="KQ2" s="82"/>
      <c r="KR2" s="82"/>
      <c r="KS2" s="82"/>
      <c r="KT2" s="82"/>
      <c r="KU2" s="82"/>
      <c r="KV2" s="82"/>
      <c r="KW2" s="82"/>
      <c r="KX2" s="82"/>
      <c r="KY2" s="82"/>
      <c r="KZ2" s="82"/>
      <c r="LA2" s="82"/>
      <c r="LB2" s="82"/>
      <c r="LC2" s="82"/>
      <c r="LD2" s="82"/>
      <c r="LE2" s="82"/>
      <c r="LF2" s="82"/>
      <c r="LG2" s="82"/>
      <c r="LH2" s="82"/>
      <c r="LI2" s="82"/>
      <c r="LJ2" s="82"/>
      <c r="LK2" s="82"/>
      <c r="LL2" s="82"/>
      <c r="LM2" s="82"/>
      <c r="LN2" s="82"/>
      <c r="LO2" s="82"/>
      <c r="LP2" s="82"/>
      <c r="LQ2" s="82"/>
      <c r="LR2" s="82"/>
      <c r="LS2" s="82"/>
      <c r="LT2" s="82"/>
      <c r="LU2" s="82"/>
      <c r="LV2" s="82"/>
      <c r="LW2" s="82"/>
      <c r="LX2" s="82"/>
      <c r="LY2" s="82"/>
      <c r="LZ2" s="82"/>
      <c r="MA2" s="82"/>
      <c r="MB2" s="82"/>
      <c r="MC2" s="82"/>
      <c r="MD2" s="82"/>
      <c r="ME2" s="82"/>
      <c r="MF2" s="82"/>
      <c r="MG2" s="82"/>
      <c r="MH2" s="82"/>
      <c r="MI2" s="82"/>
      <c r="MJ2" s="82"/>
      <c r="MK2" s="82"/>
      <c r="ML2" s="82"/>
      <c r="MM2" s="82"/>
      <c r="MN2" s="82"/>
      <c r="MO2" s="82"/>
      <c r="MP2" s="82"/>
      <c r="MQ2" s="82"/>
      <c r="MR2" s="82"/>
      <c r="MS2" s="82"/>
      <c r="MT2" s="82"/>
      <c r="MU2" s="82"/>
      <c r="MV2" s="82"/>
      <c r="MW2" s="82"/>
      <c r="MX2" s="82"/>
      <c r="MY2" s="82"/>
      <c r="MZ2" s="82"/>
      <c r="NA2" s="82"/>
      <c r="NB2" s="82"/>
      <c r="NC2" s="82"/>
      <c r="ND2" s="82"/>
      <c r="NE2" s="82"/>
      <c r="NF2" s="82"/>
      <c r="NG2" s="82"/>
      <c r="NH2" s="82"/>
      <c r="NI2" s="82"/>
      <c r="NJ2" s="82"/>
      <c r="NK2" s="82"/>
      <c r="NL2" s="82"/>
      <c r="NM2" s="82"/>
      <c r="NN2" s="82"/>
      <c r="NO2" s="82"/>
      <c r="NP2" s="82"/>
      <c r="NQ2" s="82"/>
      <c r="NR2" s="82"/>
      <c r="NS2" s="82"/>
      <c r="NT2" s="82"/>
      <c r="NU2" s="82"/>
      <c r="NV2" s="82"/>
      <c r="NW2" s="82"/>
      <c r="NX2" s="82"/>
      <c r="NY2" s="82"/>
      <c r="NZ2" s="82"/>
      <c r="OA2" s="82"/>
      <c r="OB2" s="82"/>
      <c r="OC2" s="82"/>
      <c r="OD2" s="82"/>
      <c r="OE2" s="82"/>
      <c r="OF2" s="82"/>
      <c r="OG2" s="82"/>
      <c r="OH2" s="82"/>
      <c r="OI2" s="82"/>
      <c r="OJ2" s="82"/>
      <c r="OK2" s="82"/>
      <c r="OL2" s="82"/>
      <c r="OM2" s="82"/>
      <c r="ON2" s="82"/>
      <c r="OO2" s="82"/>
      <c r="OP2" s="82"/>
      <c r="OQ2" s="82"/>
      <c r="OR2" s="82"/>
      <c r="OS2" s="82"/>
      <c r="OT2" s="82"/>
      <c r="OU2" s="82"/>
      <c r="OV2" s="82"/>
      <c r="OW2" s="82"/>
      <c r="OX2" s="82"/>
      <c r="OY2" s="82"/>
      <c r="OZ2" s="82"/>
      <c r="PA2" s="82"/>
      <c r="PB2" s="82"/>
      <c r="PC2" s="82"/>
      <c r="PD2" s="82"/>
      <c r="PE2" s="82"/>
      <c r="PF2" s="82"/>
      <c r="PG2" s="82"/>
      <c r="PH2" s="82"/>
      <c r="PI2" s="82"/>
      <c r="PJ2" s="82"/>
      <c r="PK2" s="82"/>
      <c r="PL2" s="82"/>
      <c r="PM2" s="82"/>
      <c r="PN2" s="82"/>
      <c r="PO2" s="82"/>
      <c r="PP2" s="82"/>
      <c r="PQ2" s="82"/>
      <c r="PR2" s="82"/>
      <c r="PS2" s="82"/>
      <c r="PT2" s="82"/>
      <c r="PU2" s="82"/>
      <c r="PV2" s="82"/>
      <c r="PW2" s="82"/>
      <c r="PX2" s="82"/>
      <c r="PY2" s="82"/>
      <c r="PZ2" s="82"/>
      <c r="QA2" s="82"/>
      <c r="QB2" s="82"/>
      <c r="QC2" s="82"/>
      <c r="QD2" s="82"/>
      <c r="QE2" s="82"/>
      <c r="QF2" s="82"/>
      <c r="QG2" s="82"/>
      <c r="QH2" s="82"/>
      <c r="QI2" s="82"/>
      <c r="QJ2" s="82"/>
      <c r="QK2" s="82"/>
      <c r="QL2" s="82"/>
      <c r="QM2" s="82"/>
      <c r="QN2" s="82"/>
      <c r="QO2" s="82"/>
      <c r="QP2" s="82"/>
      <c r="QQ2" s="82"/>
      <c r="QR2" s="82"/>
      <c r="QS2" s="82"/>
      <c r="QT2" s="82"/>
      <c r="QU2" s="82"/>
      <c r="QV2" s="82"/>
      <c r="QW2" s="82"/>
      <c r="QX2" s="82"/>
      <c r="QY2" s="82"/>
      <c r="QZ2" s="82"/>
      <c r="RA2" s="82"/>
      <c r="RB2" s="82"/>
      <c r="RC2" s="82"/>
      <c r="RD2" s="82"/>
      <c r="RE2" s="82"/>
      <c r="RF2" s="82"/>
      <c r="RG2" s="82"/>
      <c r="RH2" s="82"/>
      <c r="RI2" s="82"/>
      <c r="RJ2" s="82"/>
      <c r="RK2" s="82"/>
      <c r="RL2" s="82"/>
      <c r="RM2" s="82"/>
      <c r="RN2" s="82"/>
      <c r="RO2" s="82"/>
      <c r="RP2" s="82"/>
      <c r="RQ2" s="82"/>
      <c r="RR2" s="82"/>
      <c r="RS2" s="82"/>
      <c r="RT2" s="82"/>
      <c r="RU2" s="82"/>
      <c r="RV2" s="82"/>
      <c r="RW2" s="82"/>
      <c r="RX2" s="82"/>
      <c r="RY2" s="82"/>
      <c r="RZ2" s="82"/>
      <c r="SA2" s="82"/>
      <c r="SB2" s="82"/>
      <c r="SC2" s="82"/>
      <c r="SD2" s="82"/>
      <c r="SE2" s="82"/>
      <c r="SF2" s="82"/>
      <c r="SG2" s="82"/>
      <c r="SH2" s="82"/>
    </row>
    <row r="3" spans="1:502" s="83" customFormat="1" ht="41.4" customHeight="1" thickBot="1" x14ac:dyDescent="0.3">
      <c r="A3" s="776"/>
      <c r="B3" s="778"/>
      <c r="C3" s="260" t="s">
        <v>199</v>
      </c>
      <c r="D3" s="260" t="s">
        <v>200</v>
      </c>
      <c r="E3" s="772"/>
      <c r="F3" s="774"/>
      <c r="G3" s="770"/>
      <c r="H3" s="144" t="s">
        <v>7</v>
      </c>
      <c r="I3" s="145" t="s">
        <v>68</v>
      </c>
      <c r="J3" s="145" t="s">
        <v>61</v>
      </c>
      <c r="K3" s="146" t="s">
        <v>9</v>
      </c>
      <c r="L3" s="144" t="s">
        <v>7</v>
      </c>
      <c r="M3" s="145" t="s">
        <v>68</v>
      </c>
      <c r="N3" s="145" t="s">
        <v>61</v>
      </c>
      <c r="O3" s="146" t="s">
        <v>9</v>
      </c>
      <c r="P3" s="144" t="s">
        <v>7</v>
      </c>
      <c r="Q3" s="145" t="s">
        <v>68</v>
      </c>
      <c r="R3" s="145" t="s">
        <v>61</v>
      </c>
      <c r="S3" s="146" t="s">
        <v>9</v>
      </c>
      <c r="T3" s="144" t="s">
        <v>7</v>
      </c>
      <c r="U3" s="145" t="s">
        <v>68</v>
      </c>
      <c r="V3" s="145" t="s">
        <v>61</v>
      </c>
      <c r="W3" s="146" t="s">
        <v>9</v>
      </c>
      <c r="X3" s="144" t="s">
        <v>7</v>
      </c>
      <c r="Y3" s="145" t="s">
        <v>68</v>
      </c>
      <c r="Z3" s="145" t="s">
        <v>61</v>
      </c>
      <c r="AA3" s="146" t="s">
        <v>9</v>
      </c>
      <c r="AB3" s="81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  <c r="AO3" s="82"/>
      <c r="AP3" s="82"/>
      <c r="AQ3" s="82"/>
      <c r="AR3" s="82"/>
      <c r="AS3" s="82"/>
      <c r="AT3" s="82"/>
      <c r="AU3" s="82"/>
      <c r="AV3" s="82"/>
      <c r="AW3" s="82"/>
      <c r="AX3" s="82"/>
      <c r="AY3" s="82"/>
      <c r="AZ3" s="82"/>
      <c r="BA3" s="82"/>
      <c r="BB3" s="82"/>
      <c r="BC3" s="82"/>
      <c r="BD3" s="82"/>
      <c r="BE3" s="82"/>
      <c r="BF3" s="82"/>
      <c r="BG3" s="82"/>
      <c r="BH3" s="82"/>
      <c r="BI3" s="82"/>
      <c r="BJ3" s="82"/>
      <c r="BK3" s="82"/>
      <c r="BL3" s="82"/>
      <c r="BM3" s="82"/>
      <c r="BN3" s="82"/>
      <c r="BO3" s="82"/>
      <c r="BP3" s="82"/>
      <c r="BQ3" s="82"/>
      <c r="BR3" s="82"/>
      <c r="BS3" s="82"/>
      <c r="BT3" s="82"/>
      <c r="BU3" s="82"/>
      <c r="BV3" s="82"/>
      <c r="BW3" s="82"/>
      <c r="BX3" s="82"/>
      <c r="BY3" s="82"/>
      <c r="BZ3" s="82"/>
      <c r="CA3" s="82"/>
      <c r="CB3" s="82"/>
      <c r="CC3" s="82"/>
      <c r="CD3" s="82"/>
      <c r="CE3" s="82"/>
      <c r="CF3" s="82"/>
      <c r="CG3" s="82"/>
      <c r="CH3" s="82"/>
      <c r="CI3" s="82"/>
      <c r="CJ3" s="82"/>
      <c r="CK3" s="82"/>
      <c r="CL3" s="82"/>
      <c r="CM3" s="82"/>
      <c r="CN3" s="82"/>
      <c r="CO3" s="82"/>
      <c r="CP3" s="82"/>
      <c r="CQ3" s="82"/>
      <c r="CR3" s="82"/>
      <c r="CS3" s="82"/>
      <c r="CT3" s="82"/>
      <c r="CU3" s="82"/>
      <c r="CV3" s="82"/>
      <c r="CW3" s="82"/>
      <c r="CX3" s="82"/>
      <c r="CY3" s="82"/>
      <c r="CZ3" s="82"/>
      <c r="DA3" s="82"/>
      <c r="DB3" s="82"/>
      <c r="DC3" s="82"/>
      <c r="DD3" s="82"/>
      <c r="DE3" s="82"/>
      <c r="DF3" s="82"/>
      <c r="DG3" s="82"/>
      <c r="DH3" s="82"/>
      <c r="DI3" s="82"/>
      <c r="DJ3" s="82"/>
      <c r="DK3" s="82"/>
      <c r="DL3" s="82"/>
      <c r="DM3" s="82"/>
      <c r="DN3" s="82"/>
      <c r="DO3" s="82"/>
      <c r="DP3" s="82"/>
      <c r="DQ3" s="82"/>
      <c r="DR3" s="82"/>
      <c r="DS3" s="82"/>
      <c r="DT3" s="82"/>
      <c r="DU3" s="82"/>
      <c r="DV3" s="82"/>
      <c r="DW3" s="82"/>
      <c r="DX3" s="82"/>
      <c r="DY3" s="82"/>
      <c r="DZ3" s="82"/>
      <c r="EA3" s="82"/>
      <c r="EB3" s="82"/>
      <c r="EC3" s="82"/>
      <c r="ED3" s="82"/>
      <c r="EE3" s="82"/>
      <c r="EF3" s="82"/>
      <c r="EG3" s="82"/>
      <c r="EH3" s="82"/>
      <c r="EI3" s="82"/>
      <c r="EJ3" s="82"/>
      <c r="EK3" s="82"/>
      <c r="EL3" s="82"/>
      <c r="EM3" s="82"/>
      <c r="EN3" s="82"/>
      <c r="EO3" s="82"/>
      <c r="EP3" s="82"/>
      <c r="EQ3" s="82"/>
      <c r="ER3" s="82"/>
      <c r="ES3" s="82"/>
      <c r="ET3" s="82"/>
      <c r="EU3" s="82"/>
      <c r="EV3" s="82"/>
      <c r="EW3" s="82"/>
      <c r="EX3" s="82"/>
      <c r="EY3" s="82"/>
      <c r="EZ3" s="82"/>
      <c r="FA3" s="82"/>
      <c r="FB3" s="82"/>
      <c r="FC3" s="82"/>
      <c r="FD3" s="82"/>
      <c r="FE3" s="82"/>
      <c r="FF3" s="82"/>
      <c r="FG3" s="82"/>
      <c r="FH3" s="82"/>
      <c r="FI3" s="82"/>
      <c r="FJ3" s="82"/>
      <c r="FK3" s="82"/>
      <c r="FL3" s="82"/>
      <c r="FM3" s="82"/>
      <c r="FN3" s="82"/>
      <c r="FO3" s="82"/>
      <c r="FP3" s="82"/>
      <c r="FQ3" s="82"/>
      <c r="FR3" s="82"/>
      <c r="FS3" s="82"/>
      <c r="FT3" s="82"/>
      <c r="FU3" s="82"/>
      <c r="FV3" s="82"/>
      <c r="FW3" s="82"/>
      <c r="FX3" s="82"/>
      <c r="FY3" s="82"/>
      <c r="FZ3" s="82"/>
      <c r="GA3" s="82"/>
      <c r="GB3" s="82"/>
      <c r="GC3" s="82"/>
      <c r="GD3" s="82"/>
      <c r="GE3" s="82"/>
      <c r="GF3" s="82"/>
      <c r="GG3" s="82"/>
      <c r="GH3" s="82"/>
      <c r="GI3" s="82"/>
      <c r="GJ3" s="82"/>
      <c r="GK3" s="82"/>
      <c r="GL3" s="82"/>
      <c r="GM3" s="82"/>
      <c r="GN3" s="82"/>
      <c r="GO3" s="82"/>
      <c r="GP3" s="82"/>
      <c r="GQ3" s="82"/>
      <c r="GR3" s="82"/>
      <c r="GS3" s="82"/>
      <c r="GT3" s="82"/>
      <c r="GU3" s="82"/>
      <c r="GV3" s="82"/>
      <c r="GW3" s="82"/>
      <c r="GX3" s="82"/>
      <c r="GY3" s="82"/>
      <c r="GZ3" s="82"/>
      <c r="HA3" s="82"/>
      <c r="HB3" s="82"/>
      <c r="HC3" s="82"/>
      <c r="HD3" s="82"/>
      <c r="HE3" s="82"/>
      <c r="HF3" s="82"/>
      <c r="HG3" s="82"/>
      <c r="HH3" s="82"/>
      <c r="HI3" s="82"/>
      <c r="HJ3" s="82"/>
      <c r="HK3" s="82"/>
      <c r="HL3" s="82"/>
      <c r="HM3" s="82"/>
      <c r="HN3" s="82"/>
      <c r="HO3" s="82"/>
      <c r="HP3" s="82"/>
      <c r="HQ3" s="82"/>
      <c r="HR3" s="82"/>
      <c r="HS3" s="82"/>
      <c r="HT3" s="82"/>
      <c r="HU3" s="82"/>
      <c r="HV3" s="82"/>
      <c r="HW3" s="82"/>
      <c r="HX3" s="82"/>
      <c r="HY3" s="82"/>
      <c r="HZ3" s="82"/>
      <c r="IA3" s="82"/>
      <c r="IB3" s="82"/>
      <c r="IC3" s="82"/>
      <c r="ID3" s="82"/>
      <c r="IE3" s="82"/>
      <c r="IF3" s="82"/>
      <c r="IG3" s="82"/>
      <c r="IH3" s="82"/>
      <c r="II3" s="82"/>
      <c r="IJ3" s="82"/>
      <c r="IK3" s="82"/>
      <c r="IL3" s="82"/>
      <c r="IM3" s="82"/>
      <c r="IN3" s="82"/>
      <c r="IO3" s="82"/>
      <c r="IP3" s="82"/>
      <c r="IQ3" s="82"/>
      <c r="IR3" s="82"/>
      <c r="IS3" s="82"/>
      <c r="IT3" s="82"/>
      <c r="IU3" s="82"/>
      <c r="IV3" s="82"/>
      <c r="IW3" s="82"/>
      <c r="IX3" s="82"/>
      <c r="IY3" s="82"/>
      <c r="IZ3" s="82"/>
      <c r="JA3" s="82"/>
      <c r="JB3" s="82"/>
      <c r="JC3" s="82"/>
      <c r="JD3" s="82"/>
      <c r="JE3" s="82"/>
      <c r="JF3" s="82"/>
      <c r="JG3" s="82"/>
      <c r="JH3" s="82"/>
      <c r="JI3" s="82"/>
      <c r="JJ3" s="82"/>
      <c r="JK3" s="82"/>
      <c r="JL3" s="82"/>
      <c r="JM3" s="82"/>
      <c r="JN3" s="82"/>
      <c r="JO3" s="82"/>
      <c r="JP3" s="82"/>
      <c r="JQ3" s="82"/>
      <c r="JR3" s="82"/>
      <c r="JS3" s="82"/>
      <c r="JT3" s="82"/>
      <c r="JU3" s="82"/>
      <c r="JV3" s="82"/>
      <c r="JW3" s="82"/>
      <c r="JX3" s="82"/>
      <c r="JY3" s="82"/>
      <c r="JZ3" s="82"/>
      <c r="KA3" s="82"/>
      <c r="KB3" s="82"/>
      <c r="KC3" s="82"/>
      <c r="KD3" s="82"/>
      <c r="KE3" s="82"/>
      <c r="KF3" s="82"/>
      <c r="KG3" s="82"/>
      <c r="KH3" s="82"/>
      <c r="KI3" s="82"/>
      <c r="KJ3" s="82"/>
      <c r="KK3" s="82"/>
      <c r="KL3" s="82"/>
      <c r="KM3" s="82"/>
      <c r="KN3" s="82"/>
      <c r="KO3" s="82"/>
      <c r="KP3" s="82"/>
      <c r="KQ3" s="82"/>
      <c r="KR3" s="82"/>
      <c r="KS3" s="82"/>
      <c r="KT3" s="82"/>
      <c r="KU3" s="82"/>
      <c r="KV3" s="82"/>
      <c r="KW3" s="82"/>
      <c r="KX3" s="82"/>
      <c r="KY3" s="82"/>
      <c r="KZ3" s="82"/>
      <c r="LA3" s="82"/>
      <c r="LB3" s="82"/>
      <c r="LC3" s="82"/>
      <c r="LD3" s="82"/>
      <c r="LE3" s="82"/>
      <c r="LF3" s="82"/>
      <c r="LG3" s="82"/>
      <c r="LH3" s="82"/>
      <c r="LI3" s="82"/>
      <c r="LJ3" s="82"/>
      <c r="LK3" s="82"/>
      <c r="LL3" s="82"/>
      <c r="LM3" s="82"/>
      <c r="LN3" s="82"/>
      <c r="LO3" s="82"/>
      <c r="LP3" s="82"/>
      <c r="LQ3" s="82"/>
      <c r="LR3" s="82"/>
      <c r="LS3" s="82"/>
      <c r="LT3" s="82"/>
      <c r="LU3" s="82"/>
      <c r="LV3" s="82"/>
      <c r="LW3" s="82"/>
      <c r="LX3" s="82"/>
      <c r="LY3" s="82"/>
      <c r="LZ3" s="82"/>
      <c r="MA3" s="82"/>
      <c r="MB3" s="82"/>
      <c r="MC3" s="82"/>
      <c r="MD3" s="82"/>
      <c r="ME3" s="82"/>
      <c r="MF3" s="82"/>
      <c r="MG3" s="82"/>
      <c r="MH3" s="82"/>
      <c r="MI3" s="82"/>
      <c r="MJ3" s="82"/>
      <c r="MK3" s="82"/>
      <c r="ML3" s="82"/>
      <c r="MM3" s="82"/>
      <c r="MN3" s="82"/>
      <c r="MO3" s="82"/>
      <c r="MP3" s="82"/>
      <c r="MQ3" s="82"/>
      <c r="MR3" s="82"/>
      <c r="MS3" s="82"/>
      <c r="MT3" s="82"/>
      <c r="MU3" s="82"/>
      <c r="MV3" s="82"/>
      <c r="MW3" s="82"/>
      <c r="MX3" s="82"/>
      <c r="MY3" s="82"/>
      <c r="MZ3" s="82"/>
      <c r="NA3" s="82"/>
      <c r="NB3" s="82"/>
      <c r="NC3" s="82"/>
      <c r="ND3" s="82"/>
      <c r="NE3" s="82"/>
      <c r="NF3" s="82"/>
      <c r="NG3" s="82"/>
      <c r="NH3" s="82"/>
      <c r="NI3" s="82"/>
      <c r="NJ3" s="82"/>
      <c r="NK3" s="82"/>
      <c r="NL3" s="82"/>
      <c r="NM3" s="82"/>
      <c r="NN3" s="82"/>
      <c r="NO3" s="82"/>
      <c r="NP3" s="82"/>
      <c r="NQ3" s="82"/>
      <c r="NR3" s="82"/>
      <c r="NS3" s="82"/>
      <c r="NT3" s="82"/>
      <c r="NU3" s="82"/>
      <c r="NV3" s="82"/>
      <c r="NW3" s="82"/>
      <c r="NX3" s="82"/>
      <c r="NY3" s="82"/>
      <c r="NZ3" s="82"/>
      <c r="OA3" s="82"/>
      <c r="OB3" s="82"/>
      <c r="OC3" s="82"/>
      <c r="OD3" s="82"/>
      <c r="OE3" s="82"/>
      <c r="OF3" s="82"/>
      <c r="OG3" s="82"/>
      <c r="OH3" s="82"/>
      <c r="OI3" s="82"/>
      <c r="OJ3" s="82"/>
      <c r="OK3" s="82"/>
      <c r="OL3" s="82"/>
      <c r="OM3" s="82"/>
      <c r="ON3" s="82"/>
      <c r="OO3" s="82"/>
      <c r="OP3" s="82"/>
      <c r="OQ3" s="82"/>
      <c r="OR3" s="82"/>
      <c r="OS3" s="82"/>
      <c r="OT3" s="82"/>
      <c r="OU3" s="82"/>
      <c r="OV3" s="82"/>
      <c r="OW3" s="82"/>
      <c r="OX3" s="82"/>
      <c r="OY3" s="82"/>
      <c r="OZ3" s="82"/>
      <c r="PA3" s="82"/>
      <c r="PB3" s="82"/>
      <c r="PC3" s="82"/>
      <c r="PD3" s="82"/>
      <c r="PE3" s="82"/>
      <c r="PF3" s="82"/>
      <c r="PG3" s="82"/>
      <c r="PH3" s="82"/>
      <c r="PI3" s="82"/>
      <c r="PJ3" s="82"/>
      <c r="PK3" s="82"/>
      <c r="PL3" s="82"/>
      <c r="PM3" s="82"/>
      <c r="PN3" s="82"/>
      <c r="PO3" s="82"/>
      <c r="PP3" s="82"/>
      <c r="PQ3" s="82"/>
      <c r="PR3" s="82"/>
      <c r="PS3" s="82"/>
      <c r="PT3" s="82"/>
      <c r="PU3" s="82"/>
      <c r="PV3" s="82"/>
      <c r="PW3" s="82"/>
      <c r="PX3" s="82"/>
      <c r="PY3" s="82"/>
      <c r="PZ3" s="82"/>
      <c r="QA3" s="82"/>
      <c r="QB3" s="82"/>
      <c r="QC3" s="82"/>
      <c r="QD3" s="82"/>
      <c r="QE3" s="82"/>
      <c r="QF3" s="82"/>
      <c r="QG3" s="82"/>
      <c r="QH3" s="82"/>
      <c r="QI3" s="82"/>
      <c r="QJ3" s="82"/>
      <c r="QK3" s="82"/>
      <c r="QL3" s="82"/>
      <c r="QM3" s="82"/>
      <c r="QN3" s="82"/>
      <c r="QO3" s="82"/>
      <c r="QP3" s="82"/>
      <c r="QQ3" s="82"/>
      <c r="QR3" s="82"/>
      <c r="QS3" s="82"/>
      <c r="QT3" s="82"/>
      <c r="QU3" s="82"/>
      <c r="QV3" s="82"/>
      <c r="QW3" s="82"/>
      <c r="QX3" s="82"/>
      <c r="QY3" s="82"/>
      <c r="QZ3" s="82"/>
      <c r="RA3" s="82"/>
      <c r="RB3" s="82"/>
      <c r="RC3" s="82"/>
      <c r="RD3" s="82"/>
      <c r="RE3" s="82"/>
      <c r="RF3" s="82"/>
      <c r="RG3" s="82"/>
      <c r="RH3" s="82"/>
      <c r="RI3" s="82"/>
      <c r="RJ3" s="82"/>
      <c r="RK3" s="82"/>
      <c r="RL3" s="82"/>
      <c r="RM3" s="82"/>
      <c r="RN3" s="82"/>
      <c r="RO3" s="82"/>
      <c r="RP3" s="82"/>
      <c r="RQ3" s="82"/>
      <c r="RR3" s="82"/>
      <c r="RS3" s="82"/>
      <c r="RT3" s="82"/>
      <c r="RU3" s="82"/>
      <c r="RV3" s="82"/>
      <c r="RW3" s="82"/>
      <c r="RX3" s="82"/>
      <c r="RY3" s="82"/>
      <c r="RZ3" s="82"/>
      <c r="SA3" s="82"/>
      <c r="SB3" s="82"/>
      <c r="SC3" s="82"/>
      <c r="SD3" s="82"/>
      <c r="SE3" s="82"/>
      <c r="SF3" s="82"/>
      <c r="SG3" s="82"/>
      <c r="SH3" s="82"/>
    </row>
    <row r="4" spans="1:502" s="170" customFormat="1" ht="41.4" customHeight="1" thickBot="1" x14ac:dyDescent="0.3">
      <c r="A4" s="150" t="str">
        <f>'Orçamento delhado'!A11</f>
        <v>Componente 1:  Gestión hacendaria y transparencia fiscal</v>
      </c>
      <c r="B4" s="316"/>
      <c r="C4" s="316"/>
      <c r="D4" s="316"/>
      <c r="E4" s="141">
        <f t="shared" ref="E4:J4" si="0">E5+E13+E18+E22</f>
        <v>20025183.952053171</v>
      </c>
      <c r="F4" s="142">
        <f t="shared" si="0"/>
        <v>2838500.001681237</v>
      </c>
      <c r="G4" s="154">
        <f t="shared" si="0"/>
        <v>22863683.953734405</v>
      </c>
      <c r="H4" s="141">
        <f t="shared" si="0"/>
        <v>1964934.9500000002</v>
      </c>
      <c r="I4" s="142">
        <f t="shared" si="0"/>
        <v>211183.3505</v>
      </c>
      <c r="J4" s="142">
        <f t="shared" si="0"/>
        <v>2176118.3004999999</v>
      </c>
      <c r="K4" s="143">
        <f>J4/G4</f>
        <v>9.517793829303553E-2</v>
      </c>
      <c r="L4" s="141">
        <f>L5+L13+L18+L22</f>
        <v>2570304.6500000004</v>
      </c>
      <c r="M4" s="142">
        <f>M5+M13+M18+M22</f>
        <v>887074.90500000003</v>
      </c>
      <c r="N4" s="142">
        <f>N5+N13+N18+N22</f>
        <v>3457379.5550000002</v>
      </c>
      <c r="O4" s="143">
        <f>N4/G4</f>
        <v>0.15121708128909359</v>
      </c>
      <c r="P4" s="141">
        <f>P5+P13+P18+P22</f>
        <v>2532721.2000000002</v>
      </c>
      <c r="Q4" s="142">
        <f>Q5+Q13+Q18+Q22</f>
        <v>814408.25450000004</v>
      </c>
      <c r="R4" s="142">
        <f>R5+R13+R18+R22</f>
        <v>3347129.4545000005</v>
      </c>
      <c r="S4" s="166">
        <f>R4/G4</f>
        <v>0.14639501933603757</v>
      </c>
      <c r="T4" s="141">
        <f>T5+T13+T18+T22</f>
        <v>6419053.2999999998</v>
      </c>
      <c r="U4" s="142">
        <f>U5+U13+U18+U22</f>
        <v>452583.4</v>
      </c>
      <c r="V4" s="142">
        <f>V5+V13+V18+V22</f>
        <v>6871636.6999999993</v>
      </c>
      <c r="W4" s="143">
        <f>V4/G4</f>
        <v>0.30054809688172018</v>
      </c>
      <c r="X4" s="141">
        <f>X5+X13+X18+X22</f>
        <v>6538169.8520531692</v>
      </c>
      <c r="Y4" s="142">
        <f>Y5+Y13+Y18+Y22</f>
        <v>473250.09168123698</v>
      </c>
      <c r="Z4" s="142">
        <f>Z5+Z13+Z18+Z22</f>
        <v>7011419.9437344056</v>
      </c>
      <c r="AA4" s="143">
        <f>Z4/G4</f>
        <v>0.3066618642001131</v>
      </c>
      <c r="AB4" s="168"/>
      <c r="AC4" s="169"/>
      <c r="AD4" s="169"/>
      <c r="AE4" s="169"/>
      <c r="AF4" s="169"/>
      <c r="AG4" s="169"/>
      <c r="AH4" s="169"/>
      <c r="AI4" s="169"/>
      <c r="AJ4" s="169"/>
      <c r="AK4" s="169"/>
      <c r="AL4" s="169"/>
      <c r="AM4" s="169"/>
      <c r="AN4" s="169"/>
      <c r="AO4" s="169"/>
      <c r="AP4" s="169"/>
      <c r="AQ4" s="169"/>
      <c r="AR4" s="169"/>
      <c r="AS4" s="169"/>
      <c r="AT4" s="169"/>
      <c r="AU4" s="169"/>
      <c r="AV4" s="169"/>
      <c r="AW4" s="169"/>
      <c r="AX4" s="169"/>
      <c r="AY4" s="169"/>
      <c r="AZ4" s="169"/>
      <c r="BA4" s="169"/>
      <c r="BB4" s="169"/>
      <c r="BC4" s="169"/>
      <c r="BD4" s="169"/>
      <c r="BE4" s="169"/>
      <c r="BF4" s="169"/>
      <c r="BG4" s="169"/>
      <c r="BH4" s="169"/>
      <c r="BI4" s="169"/>
      <c r="BJ4" s="169"/>
      <c r="BK4" s="169"/>
      <c r="BL4" s="169"/>
      <c r="BM4" s="169"/>
      <c r="BN4" s="169"/>
      <c r="BO4" s="169"/>
      <c r="BP4" s="169"/>
      <c r="BQ4" s="169"/>
      <c r="BR4" s="169"/>
      <c r="BS4" s="169"/>
      <c r="BT4" s="169"/>
      <c r="BU4" s="169"/>
      <c r="BV4" s="169"/>
      <c r="BW4" s="169"/>
      <c r="BX4" s="169"/>
      <c r="BY4" s="169"/>
      <c r="BZ4" s="169"/>
      <c r="CA4" s="169"/>
      <c r="CB4" s="169"/>
      <c r="CC4" s="169"/>
      <c r="CD4" s="169"/>
      <c r="CE4" s="169"/>
      <c r="CF4" s="169"/>
      <c r="CG4" s="169"/>
      <c r="CH4" s="169"/>
      <c r="CI4" s="169"/>
      <c r="CJ4" s="169"/>
      <c r="CK4" s="169"/>
      <c r="CL4" s="169"/>
      <c r="CM4" s="169"/>
      <c r="CN4" s="169"/>
      <c r="CO4" s="169"/>
      <c r="CP4" s="169"/>
      <c r="CQ4" s="169"/>
      <c r="CR4" s="169"/>
      <c r="CS4" s="169"/>
      <c r="CT4" s="169"/>
      <c r="CU4" s="169"/>
      <c r="CV4" s="169"/>
      <c r="CW4" s="169"/>
      <c r="CX4" s="169"/>
      <c r="CY4" s="169"/>
      <c r="CZ4" s="169"/>
      <c r="DA4" s="169"/>
      <c r="DB4" s="169"/>
      <c r="DC4" s="169"/>
      <c r="DD4" s="169"/>
      <c r="DE4" s="169"/>
      <c r="DF4" s="169"/>
      <c r="DG4" s="169"/>
      <c r="DH4" s="169"/>
      <c r="DI4" s="169"/>
      <c r="DJ4" s="169"/>
      <c r="DK4" s="169"/>
      <c r="DL4" s="169"/>
      <c r="DM4" s="169"/>
      <c r="DN4" s="169"/>
      <c r="DO4" s="169"/>
      <c r="DP4" s="169"/>
      <c r="DQ4" s="169"/>
      <c r="DR4" s="169"/>
      <c r="DS4" s="169"/>
      <c r="DT4" s="169"/>
      <c r="DU4" s="169"/>
      <c r="DV4" s="169"/>
      <c r="DW4" s="169"/>
      <c r="DX4" s="169"/>
      <c r="DY4" s="169"/>
      <c r="DZ4" s="169"/>
      <c r="EA4" s="169"/>
      <c r="EB4" s="169"/>
      <c r="EC4" s="169"/>
      <c r="ED4" s="169"/>
      <c r="EE4" s="169"/>
      <c r="EF4" s="169"/>
      <c r="EG4" s="169"/>
      <c r="EH4" s="169"/>
      <c r="EI4" s="169"/>
      <c r="EJ4" s="169"/>
      <c r="EK4" s="169"/>
      <c r="EL4" s="169"/>
      <c r="EM4" s="169"/>
      <c r="EN4" s="169"/>
      <c r="EO4" s="169"/>
      <c r="EP4" s="169"/>
      <c r="EQ4" s="169"/>
      <c r="ER4" s="169"/>
      <c r="ES4" s="169"/>
      <c r="ET4" s="169"/>
      <c r="EU4" s="169"/>
      <c r="EV4" s="169"/>
      <c r="EW4" s="169"/>
      <c r="EX4" s="169"/>
      <c r="EY4" s="169"/>
      <c r="EZ4" s="169"/>
      <c r="FA4" s="169"/>
      <c r="FB4" s="169"/>
      <c r="FC4" s="169"/>
      <c r="FD4" s="169"/>
      <c r="FE4" s="169"/>
      <c r="FF4" s="169"/>
      <c r="FG4" s="169"/>
      <c r="FH4" s="169"/>
      <c r="FI4" s="169"/>
      <c r="FJ4" s="169"/>
      <c r="FK4" s="169"/>
      <c r="FL4" s="169"/>
      <c r="FM4" s="169"/>
      <c r="FN4" s="169"/>
      <c r="FO4" s="169"/>
      <c r="FP4" s="169"/>
      <c r="FQ4" s="169"/>
      <c r="FR4" s="169"/>
      <c r="FS4" s="169"/>
      <c r="FT4" s="169"/>
      <c r="FU4" s="169"/>
      <c r="FV4" s="169"/>
      <c r="FW4" s="169"/>
      <c r="FX4" s="169"/>
      <c r="FY4" s="169"/>
      <c r="FZ4" s="169"/>
      <c r="GA4" s="169"/>
      <c r="GB4" s="169"/>
      <c r="GC4" s="169"/>
      <c r="GD4" s="169"/>
      <c r="GE4" s="169"/>
      <c r="GF4" s="169"/>
      <c r="GG4" s="169"/>
      <c r="GH4" s="169"/>
      <c r="GI4" s="169"/>
      <c r="GJ4" s="169"/>
      <c r="GK4" s="169"/>
      <c r="GL4" s="169"/>
      <c r="GM4" s="169"/>
      <c r="GN4" s="169"/>
      <c r="GO4" s="169"/>
      <c r="GP4" s="169"/>
      <c r="GQ4" s="169"/>
      <c r="GR4" s="169"/>
      <c r="GS4" s="169"/>
      <c r="GT4" s="169"/>
      <c r="GU4" s="169"/>
      <c r="GV4" s="169"/>
      <c r="GW4" s="169"/>
      <c r="GX4" s="169"/>
      <c r="GY4" s="169"/>
      <c r="GZ4" s="169"/>
      <c r="HA4" s="169"/>
      <c r="HB4" s="169"/>
      <c r="HC4" s="169"/>
      <c r="HD4" s="169"/>
      <c r="HE4" s="169"/>
      <c r="HF4" s="169"/>
      <c r="HG4" s="169"/>
      <c r="HH4" s="169"/>
      <c r="HI4" s="169"/>
      <c r="HJ4" s="169"/>
      <c r="HK4" s="169"/>
      <c r="HL4" s="169"/>
      <c r="HM4" s="169"/>
      <c r="HN4" s="169"/>
      <c r="HO4" s="169"/>
      <c r="HP4" s="169"/>
      <c r="HQ4" s="169"/>
      <c r="HR4" s="169"/>
      <c r="HS4" s="169"/>
      <c r="HT4" s="169"/>
      <c r="HU4" s="169"/>
      <c r="HV4" s="169"/>
      <c r="HW4" s="169"/>
      <c r="HX4" s="169"/>
      <c r="HY4" s="169"/>
      <c r="HZ4" s="169"/>
      <c r="IA4" s="169"/>
      <c r="IB4" s="169"/>
      <c r="IC4" s="169"/>
      <c r="ID4" s="169"/>
      <c r="IE4" s="169"/>
      <c r="IF4" s="169"/>
      <c r="IG4" s="169"/>
      <c r="IH4" s="169"/>
      <c r="II4" s="169"/>
      <c r="IJ4" s="169"/>
      <c r="IK4" s="169"/>
      <c r="IL4" s="169"/>
      <c r="IM4" s="169"/>
      <c r="IN4" s="169"/>
      <c r="IO4" s="169"/>
      <c r="IP4" s="169"/>
      <c r="IQ4" s="169"/>
      <c r="IR4" s="169"/>
      <c r="IS4" s="169"/>
      <c r="IT4" s="169"/>
      <c r="IU4" s="169"/>
      <c r="IV4" s="169"/>
      <c r="IW4" s="169"/>
      <c r="IX4" s="169"/>
      <c r="IY4" s="169"/>
      <c r="IZ4" s="169"/>
      <c r="JA4" s="169"/>
      <c r="JB4" s="169"/>
      <c r="JC4" s="169"/>
      <c r="JD4" s="169"/>
      <c r="JE4" s="169"/>
      <c r="JF4" s="169"/>
      <c r="JG4" s="169"/>
      <c r="JH4" s="169"/>
      <c r="JI4" s="169"/>
      <c r="JJ4" s="169"/>
      <c r="JK4" s="169"/>
      <c r="JL4" s="169"/>
      <c r="JM4" s="169"/>
      <c r="JN4" s="169"/>
      <c r="JO4" s="169"/>
      <c r="JP4" s="169"/>
      <c r="JQ4" s="169"/>
      <c r="JR4" s="169"/>
      <c r="JS4" s="169"/>
      <c r="JT4" s="169"/>
      <c r="JU4" s="169"/>
      <c r="JV4" s="169"/>
      <c r="JW4" s="169"/>
      <c r="JX4" s="169"/>
      <c r="JY4" s="169"/>
      <c r="JZ4" s="169"/>
      <c r="KA4" s="169"/>
      <c r="KB4" s="169"/>
      <c r="KC4" s="169"/>
      <c r="KD4" s="169"/>
      <c r="KE4" s="169"/>
      <c r="KF4" s="169"/>
      <c r="KG4" s="169"/>
      <c r="KH4" s="169"/>
      <c r="KI4" s="169"/>
      <c r="KJ4" s="169"/>
      <c r="KK4" s="169"/>
      <c r="KL4" s="169"/>
      <c r="KM4" s="169"/>
      <c r="KN4" s="169"/>
      <c r="KO4" s="169"/>
      <c r="KP4" s="169"/>
      <c r="KQ4" s="169"/>
      <c r="KR4" s="169"/>
      <c r="KS4" s="169"/>
      <c r="KT4" s="169"/>
      <c r="KU4" s="169"/>
      <c r="KV4" s="169"/>
      <c r="KW4" s="169"/>
      <c r="KX4" s="169"/>
      <c r="KY4" s="169"/>
      <c r="KZ4" s="169"/>
      <c r="LA4" s="169"/>
      <c r="LB4" s="169"/>
      <c r="LC4" s="169"/>
      <c r="LD4" s="169"/>
      <c r="LE4" s="169"/>
      <c r="LF4" s="169"/>
      <c r="LG4" s="169"/>
      <c r="LH4" s="169"/>
      <c r="LI4" s="169"/>
      <c r="LJ4" s="169"/>
      <c r="LK4" s="169"/>
      <c r="LL4" s="169"/>
      <c r="LM4" s="169"/>
      <c r="LN4" s="169"/>
      <c r="LO4" s="169"/>
      <c r="LP4" s="169"/>
      <c r="LQ4" s="169"/>
      <c r="LR4" s="169"/>
      <c r="LS4" s="169"/>
      <c r="LT4" s="169"/>
      <c r="LU4" s="169"/>
      <c r="LV4" s="169"/>
      <c r="LW4" s="169"/>
      <c r="LX4" s="169"/>
      <c r="LY4" s="169"/>
      <c r="LZ4" s="169"/>
      <c r="MA4" s="169"/>
      <c r="MB4" s="169"/>
      <c r="MC4" s="169"/>
      <c r="MD4" s="169"/>
      <c r="ME4" s="169"/>
      <c r="MF4" s="169"/>
      <c r="MG4" s="169"/>
      <c r="MH4" s="169"/>
      <c r="MI4" s="169"/>
      <c r="MJ4" s="169"/>
      <c r="MK4" s="169"/>
      <c r="ML4" s="169"/>
      <c r="MM4" s="169"/>
      <c r="MN4" s="169"/>
      <c r="MO4" s="169"/>
      <c r="MP4" s="169"/>
      <c r="MQ4" s="169"/>
      <c r="MR4" s="169"/>
      <c r="MS4" s="169"/>
      <c r="MT4" s="169"/>
      <c r="MU4" s="169"/>
      <c r="MV4" s="169"/>
      <c r="MW4" s="169"/>
      <c r="MX4" s="169"/>
      <c r="MY4" s="169"/>
      <c r="MZ4" s="169"/>
      <c r="NA4" s="169"/>
      <c r="NB4" s="169"/>
      <c r="NC4" s="169"/>
      <c r="ND4" s="169"/>
      <c r="NE4" s="169"/>
      <c r="NF4" s="169"/>
      <c r="NG4" s="169"/>
      <c r="NH4" s="169"/>
      <c r="NI4" s="169"/>
      <c r="NJ4" s="169"/>
      <c r="NK4" s="169"/>
      <c r="NL4" s="169"/>
      <c r="NM4" s="169"/>
      <c r="NN4" s="169"/>
      <c r="NO4" s="169"/>
      <c r="NP4" s="169"/>
      <c r="NQ4" s="169"/>
      <c r="NR4" s="169"/>
      <c r="NS4" s="169"/>
      <c r="NT4" s="169"/>
      <c r="NU4" s="169"/>
      <c r="NV4" s="169"/>
      <c r="NW4" s="169"/>
      <c r="NX4" s="169"/>
      <c r="NY4" s="169"/>
      <c r="NZ4" s="169"/>
      <c r="OA4" s="169"/>
      <c r="OB4" s="169"/>
      <c r="OC4" s="169"/>
      <c r="OD4" s="169"/>
      <c r="OE4" s="169"/>
      <c r="OF4" s="169"/>
      <c r="OG4" s="169"/>
      <c r="OH4" s="169"/>
      <c r="OI4" s="169"/>
      <c r="OJ4" s="169"/>
      <c r="OK4" s="169"/>
      <c r="OL4" s="169"/>
      <c r="OM4" s="169"/>
      <c r="ON4" s="169"/>
      <c r="OO4" s="169"/>
      <c r="OP4" s="169"/>
      <c r="OQ4" s="169"/>
      <c r="OR4" s="169"/>
      <c r="OS4" s="169"/>
      <c r="OT4" s="169"/>
      <c r="OU4" s="169"/>
      <c r="OV4" s="169"/>
      <c r="OW4" s="169"/>
      <c r="OX4" s="169"/>
      <c r="OY4" s="169"/>
      <c r="OZ4" s="169"/>
      <c r="PA4" s="169"/>
      <c r="PB4" s="169"/>
      <c r="PC4" s="169"/>
      <c r="PD4" s="169"/>
      <c r="PE4" s="169"/>
      <c r="PF4" s="169"/>
      <c r="PG4" s="169"/>
      <c r="PH4" s="169"/>
      <c r="PI4" s="169"/>
      <c r="PJ4" s="169"/>
      <c r="PK4" s="169"/>
      <c r="PL4" s="169"/>
      <c r="PM4" s="169"/>
      <c r="PN4" s="169"/>
      <c r="PO4" s="169"/>
      <c r="PP4" s="169"/>
      <c r="PQ4" s="169"/>
      <c r="PR4" s="169"/>
      <c r="PS4" s="169"/>
      <c r="PT4" s="169"/>
      <c r="PU4" s="169"/>
      <c r="PV4" s="169"/>
      <c r="PW4" s="169"/>
      <c r="PX4" s="169"/>
      <c r="PY4" s="169"/>
      <c r="PZ4" s="169"/>
      <c r="QA4" s="169"/>
      <c r="QB4" s="169"/>
      <c r="QC4" s="169"/>
      <c r="QD4" s="169"/>
      <c r="QE4" s="169"/>
      <c r="QF4" s="169"/>
      <c r="QG4" s="169"/>
      <c r="QH4" s="169"/>
      <c r="QI4" s="169"/>
      <c r="QJ4" s="169"/>
      <c r="QK4" s="169"/>
      <c r="QL4" s="169"/>
      <c r="QM4" s="169"/>
      <c r="QN4" s="169"/>
      <c r="QO4" s="169"/>
      <c r="QP4" s="169"/>
      <c r="QQ4" s="169"/>
      <c r="QR4" s="169"/>
      <c r="QS4" s="169"/>
      <c r="QT4" s="169"/>
      <c r="QU4" s="169"/>
      <c r="QV4" s="169"/>
      <c r="QW4" s="169"/>
      <c r="QX4" s="169"/>
      <c r="QY4" s="169"/>
      <c r="QZ4" s="169"/>
      <c r="RA4" s="169"/>
      <c r="RB4" s="169"/>
      <c r="RC4" s="169"/>
      <c r="RD4" s="169"/>
      <c r="RE4" s="169"/>
      <c r="RF4" s="169"/>
      <c r="RG4" s="169"/>
      <c r="RH4" s="169"/>
      <c r="RI4" s="169"/>
      <c r="RJ4" s="169"/>
      <c r="RK4" s="169"/>
      <c r="RL4" s="169"/>
      <c r="RM4" s="169"/>
      <c r="RN4" s="169"/>
      <c r="RO4" s="169"/>
      <c r="RP4" s="169"/>
      <c r="RQ4" s="169"/>
      <c r="RR4" s="169"/>
      <c r="RS4" s="169"/>
      <c r="RT4" s="169"/>
      <c r="RU4" s="169"/>
      <c r="RV4" s="169"/>
      <c r="RW4" s="169"/>
      <c r="RX4" s="169"/>
      <c r="RY4" s="169"/>
      <c r="RZ4" s="169"/>
      <c r="SA4" s="169"/>
      <c r="SB4" s="169"/>
      <c r="SC4" s="169"/>
      <c r="SD4" s="169"/>
      <c r="SE4" s="169"/>
      <c r="SF4" s="169"/>
      <c r="SG4" s="169"/>
      <c r="SH4" s="169"/>
    </row>
    <row r="5" spans="1:502" s="6" customFormat="1" ht="41.4" customHeight="1" x14ac:dyDescent="0.25">
      <c r="A5" s="253" t="str">
        <f>'Orçamento delhado'!A12</f>
        <v>1.1 Modelo de gestión por resultado implantado</v>
      </c>
      <c r="B5" s="317"/>
      <c r="C5" s="318"/>
      <c r="D5" s="319"/>
      <c r="E5" s="301">
        <f>H5+L5+P5+T5+X5</f>
        <v>751669</v>
      </c>
      <c r="F5" s="111">
        <f>I5+M5+Q5+U5+Y5</f>
        <v>1453333.01</v>
      </c>
      <c r="G5" s="155">
        <f>E5+F5</f>
        <v>2205002.0099999998</v>
      </c>
      <c r="H5" s="120">
        <f>SUM(H6:H12)</f>
        <v>37583.449999999997</v>
      </c>
      <c r="I5" s="112">
        <f>SUM(I6:I12)</f>
        <v>72666.650500000003</v>
      </c>
      <c r="J5" s="112">
        <f>SUM(J6:J12)</f>
        <v>110250.10050000002</v>
      </c>
      <c r="K5" s="98">
        <v>0.05</v>
      </c>
      <c r="L5" s="120">
        <f>SUM(L6:L12)</f>
        <v>375834.5</v>
      </c>
      <c r="M5" s="112">
        <f>SUM(M6:M12)</f>
        <v>726666.505</v>
      </c>
      <c r="N5" s="112">
        <f>SUM(N6:N12)</f>
        <v>1102501.0049999999</v>
      </c>
      <c r="O5" s="98">
        <v>0.5</v>
      </c>
      <c r="P5" s="120">
        <f>SUM(P6:P12)</f>
        <v>338251.05</v>
      </c>
      <c r="Q5" s="112">
        <f>SUM(Q6:Q12)</f>
        <v>653999.85450000002</v>
      </c>
      <c r="R5" s="112">
        <f>SUM(R6:R12)</f>
        <v>992250.90450000018</v>
      </c>
      <c r="S5" s="98">
        <v>0.45</v>
      </c>
      <c r="T5" s="120">
        <f>SUM(T6:T12)</f>
        <v>0</v>
      </c>
      <c r="U5" s="112">
        <f>SUM(U6:U12)</f>
        <v>0</v>
      </c>
      <c r="V5" s="112">
        <f>SUM(V6:V12)</f>
        <v>0</v>
      </c>
      <c r="W5" s="98">
        <f>V5/G5</f>
        <v>0</v>
      </c>
      <c r="X5" s="120">
        <f>SUM(X6:X12)</f>
        <v>0</v>
      </c>
      <c r="Y5" s="112">
        <f>SUM(Y6:Y12)</f>
        <v>0</v>
      </c>
      <c r="Z5" s="112">
        <f>SUM(Z6:Z12)</f>
        <v>0</v>
      </c>
      <c r="AA5" s="98">
        <f>Z5/G5</f>
        <v>0</v>
      </c>
      <c r="AB5" s="4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  <c r="IW5" s="5"/>
      <c r="IX5" s="5"/>
      <c r="IY5" s="5"/>
      <c r="IZ5" s="5"/>
      <c r="JA5" s="5"/>
      <c r="JB5" s="5"/>
      <c r="JC5" s="5"/>
      <c r="JD5" s="5"/>
      <c r="JE5" s="5"/>
      <c r="JF5" s="5"/>
      <c r="JG5" s="5"/>
      <c r="JH5" s="5"/>
      <c r="JI5" s="5"/>
      <c r="JJ5" s="5"/>
      <c r="JK5" s="5"/>
      <c r="JL5" s="5"/>
      <c r="JM5" s="5"/>
      <c r="JN5" s="5"/>
      <c r="JO5" s="5"/>
      <c r="JP5" s="5"/>
      <c r="JQ5" s="5"/>
      <c r="JR5" s="5"/>
      <c r="JS5" s="5"/>
      <c r="JT5" s="5"/>
      <c r="JU5" s="5"/>
      <c r="JV5" s="5"/>
      <c r="JW5" s="5"/>
      <c r="JX5" s="5"/>
      <c r="JY5" s="5"/>
      <c r="JZ5" s="5"/>
      <c r="KA5" s="5"/>
      <c r="KB5" s="5"/>
      <c r="KC5" s="5"/>
      <c r="KD5" s="5"/>
      <c r="KE5" s="5"/>
      <c r="KF5" s="5"/>
      <c r="KG5" s="5"/>
      <c r="KH5" s="5"/>
      <c r="KI5" s="5"/>
      <c r="KJ5" s="5"/>
      <c r="KK5" s="5"/>
      <c r="KL5" s="5"/>
      <c r="KM5" s="5"/>
      <c r="KN5" s="5"/>
      <c r="KO5" s="5"/>
      <c r="KP5" s="5"/>
      <c r="KQ5" s="5"/>
      <c r="KR5" s="5"/>
      <c r="KS5" s="5"/>
      <c r="KT5" s="5"/>
      <c r="KU5" s="5"/>
      <c r="KV5" s="5"/>
      <c r="KW5" s="5"/>
      <c r="KX5" s="5"/>
      <c r="KY5" s="5"/>
      <c r="KZ5" s="5"/>
      <c r="LA5" s="5"/>
      <c r="LB5" s="5"/>
      <c r="LC5" s="5"/>
      <c r="LD5" s="5"/>
      <c r="LE5" s="5"/>
      <c r="LF5" s="5"/>
      <c r="LG5" s="5"/>
      <c r="LH5" s="5"/>
      <c r="LI5" s="5"/>
      <c r="LJ5" s="5"/>
      <c r="LK5" s="5"/>
      <c r="LL5" s="5"/>
      <c r="LM5" s="5"/>
      <c r="LN5" s="5"/>
      <c r="LO5" s="5"/>
      <c r="LP5" s="5"/>
      <c r="LQ5" s="5"/>
      <c r="LR5" s="5"/>
      <c r="LS5" s="5"/>
      <c r="LT5" s="5"/>
      <c r="LU5" s="5"/>
      <c r="LV5" s="5"/>
      <c r="LW5" s="5"/>
      <c r="LX5" s="5"/>
      <c r="LY5" s="5"/>
      <c r="LZ5" s="5"/>
      <c r="MA5" s="5"/>
      <c r="MB5" s="5"/>
      <c r="MC5" s="5"/>
      <c r="MD5" s="5"/>
      <c r="ME5" s="5"/>
      <c r="MF5" s="5"/>
      <c r="MG5" s="5"/>
      <c r="MH5" s="5"/>
      <c r="MI5" s="5"/>
      <c r="MJ5" s="5"/>
      <c r="MK5" s="5"/>
      <c r="ML5" s="5"/>
      <c r="MM5" s="5"/>
      <c r="MN5" s="5"/>
      <c r="MO5" s="5"/>
      <c r="MP5" s="5"/>
      <c r="MQ5" s="5"/>
      <c r="MR5" s="5"/>
      <c r="MS5" s="5"/>
      <c r="MT5" s="5"/>
      <c r="MU5" s="5"/>
      <c r="MV5" s="5"/>
      <c r="MW5" s="5"/>
      <c r="MX5" s="5"/>
      <c r="MY5" s="5"/>
      <c r="MZ5" s="5"/>
      <c r="NA5" s="5"/>
      <c r="NB5" s="5"/>
      <c r="NC5" s="5"/>
      <c r="ND5" s="5"/>
      <c r="NE5" s="5"/>
      <c r="NF5" s="5"/>
      <c r="NG5" s="5"/>
      <c r="NH5" s="5"/>
      <c r="NI5" s="5"/>
      <c r="NJ5" s="5"/>
      <c r="NK5" s="5"/>
      <c r="NL5" s="5"/>
      <c r="NM5" s="5"/>
      <c r="NN5" s="5"/>
      <c r="NO5" s="5"/>
      <c r="NP5" s="5"/>
      <c r="NQ5" s="5"/>
      <c r="NR5" s="5"/>
      <c r="NS5" s="5"/>
      <c r="NT5" s="5"/>
      <c r="NU5" s="5"/>
      <c r="NV5" s="5"/>
      <c r="NW5" s="5"/>
      <c r="NX5" s="5"/>
      <c r="NY5" s="5"/>
      <c r="NZ5" s="5"/>
      <c r="OA5" s="5"/>
      <c r="OB5" s="5"/>
      <c r="OC5" s="5"/>
      <c r="OD5" s="5"/>
      <c r="OE5" s="5"/>
      <c r="OF5" s="5"/>
      <c r="OG5" s="5"/>
      <c r="OH5" s="5"/>
      <c r="OI5" s="5"/>
      <c r="OJ5" s="5"/>
      <c r="OK5" s="5"/>
      <c r="OL5" s="5"/>
      <c r="OM5" s="5"/>
      <c r="ON5" s="5"/>
      <c r="OO5" s="5"/>
      <c r="OP5" s="5"/>
      <c r="OQ5" s="5"/>
      <c r="OR5" s="5"/>
      <c r="OS5" s="5"/>
      <c r="OT5" s="5"/>
      <c r="OU5" s="5"/>
      <c r="OV5" s="5"/>
      <c r="OW5" s="5"/>
      <c r="OX5" s="5"/>
      <c r="OY5" s="5"/>
      <c r="OZ5" s="5"/>
      <c r="PA5" s="5"/>
      <c r="PB5" s="5"/>
      <c r="PC5" s="5"/>
      <c r="PD5" s="5"/>
      <c r="PE5" s="5"/>
      <c r="PF5" s="5"/>
      <c r="PG5" s="5"/>
      <c r="PH5" s="5"/>
      <c r="PI5" s="5"/>
      <c r="PJ5" s="5"/>
      <c r="PK5" s="5"/>
      <c r="PL5" s="5"/>
      <c r="PM5" s="5"/>
      <c r="PN5" s="5"/>
      <c r="PO5" s="5"/>
      <c r="PP5" s="5"/>
      <c r="PQ5" s="5"/>
      <c r="PR5" s="5"/>
      <c r="PS5" s="5"/>
      <c r="PT5" s="5"/>
      <c r="PU5" s="5"/>
      <c r="PV5" s="5"/>
      <c r="PW5" s="5"/>
      <c r="PX5" s="5"/>
      <c r="PY5" s="5"/>
      <c r="PZ5" s="5"/>
      <c r="QA5" s="5"/>
      <c r="QB5" s="5"/>
      <c r="QC5" s="5"/>
      <c r="QD5" s="5"/>
      <c r="QE5" s="5"/>
      <c r="QF5" s="5"/>
      <c r="QG5" s="5"/>
      <c r="QH5" s="5"/>
      <c r="QI5" s="5"/>
      <c r="QJ5" s="5"/>
      <c r="QK5" s="5"/>
      <c r="QL5" s="5"/>
      <c r="QM5" s="5"/>
      <c r="QN5" s="5"/>
      <c r="QO5" s="5"/>
      <c r="QP5" s="5"/>
      <c r="QQ5" s="5"/>
      <c r="QR5" s="5"/>
      <c r="QS5" s="5"/>
      <c r="QT5" s="5"/>
      <c r="QU5" s="5"/>
      <c r="QV5" s="5"/>
      <c r="QW5" s="5"/>
      <c r="QX5" s="5"/>
      <c r="QY5" s="5"/>
      <c r="QZ5" s="5"/>
      <c r="RA5" s="5"/>
      <c r="RB5" s="5"/>
      <c r="RC5" s="5"/>
      <c r="RD5" s="5"/>
      <c r="RE5" s="5"/>
      <c r="RF5" s="5"/>
      <c r="RG5" s="5"/>
      <c r="RH5" s="5"/>
      <c r="RI5" s="5"/>
      <c r="RJ5" s="5"/>
      <c r="RK5" s="5"/>
      <c r="RL5" s="5"/>
      <c r="RM5" s="5"/>
      <c r="RN5" s="5"/>
      <c r="RO5" s="5"/>
      <c r="RP5" s="5"/>
      <c r="RQ5" s="5"/>
      <c r="RR5" s="5"/>
      <c r="RS5" s="5"/>
      <c r="RT5" s="5"/>
      <c r="RU5" s="5"/>
      <c r="RV5" s="5"/>
      <c r="RW5" s="5"/>
      <c r="RX5" s="5"/>
      <c r="RY5" s="5"/>
      <c r="RZ5" s="5"/>
      <c r="SA5" s="5"/>
      <c r="SB5" s="5"/>
      <c r="SC5" s="5"/>
      <c r="SD5" s="5"/>
      <c r="SE5" s="5"/>
      <c r="SF5" s="5"/>
      <c r="SG5" s="5"/>
      <c r="SH5" s="5"/>
    </row>
    <row r="6" spans="1:502" ht="41.4" customHeight="1" x14ac:dyDescent="0.25">
      <c r="A6" s="276" t="s">
        <v>70</v>
      </c>
      <c r="B6" s="320"/>
      <c r="C6" s="194"/>
      <c r="D6" s="321"/>
      <c r="E6" s="302">
        <v>10000</v>
      </c>
      <c r="F6" s="110">
        <v>1333333.01</v>
      </c>
      <c r="G6" s="135">
        <f>E6+F6</f>
        <v>1343333.01</v>
      </c>
      <c r="H6" s="121">
        <f>E6*$K$5</f>
        <v>500</v>
      </c>
      <c r="I6" s="113">
        <f>F6*$K$5</f>
        <v>66666.650500000003</v>
      </c>
      <c r="J6" s="114">
        <f>H6+I6</f>
        <v>67166.650500000003</v>
      </c>
      <c r="K6" s="122">
        <f t="shared" ref="K6:K12" si="1">J6/$J$4</f>
        <v>3.0865348857443704E-2</v>
      </c>
      <c r="L6" s="121">
        <f>E6*$O$5</f>
        <v>5000</v>
      </c>
      <c r="M6" s="113">
        <f>F6*$O$5</f>
        <v>666666.505</v>
      </c>
      <c r="N6" s="114">
        <f>L6+M6</f>
        <v>671666.505</v>
      </c>
      <c r="O6" s="100">
        <f>N6/$N$4</f>
        <v>0.19427039881364716</v>
      </c>
      <c r="P6" s="126">
        <f>E6*$S$5</f>
        <v>4500</v>
      </c>
      <c r="Q6" s="99">
        <f>F6*$S$5</f>
        <v>599999.85450000002</v>
      </c>
      <c r="R6" s="114">
        <f>P6+Q6</f>
        <v>604499.85450000002</v>
      </c>
      <c r="S6" s="100">
        <f>R6/$R$4</f>
        <v>0.18060247227285722</v>
      </c>
      <c r="T6" s="140">
        <v>0</v>
      </c>
      <c r="U6" s="93">
        <v>0</v>
      </c>
      <c r="V6" s="103">
        <v>0</v>
      </c>
      <c r="W6" s="104">
        <v>0</v>
      </c>
      <c r="X6" s="140">
        <v>0</v>
      </c>
      <c r="Y6" s="93">
        <v>0</v>
      </c>
      <c r="Z6" s="103">
        <v>0</v>
      </c>
      <c r="AA6" s="104">
        <v>0</v>
      </c>
      <c r="AB6" s="85"/>
    </row>
    <row r="7" spans="1:502" ht="41.4" customHeight="1" x14ac:dyDescent="0.25">
      <c r="A7" s="276" t="s">
        <v>71</v>
      </c>
      <c r="B7" s="320"/>
      <c r="C7" s="194"/>
      <c r="D7" s="321"/>
      <c r="E7" s="302">
        <v>93334</v>
      </c>
      <c r="F7" s="110">
        <v>0</v>
      </c>
      <c r="G7" s="135">
        <f t="shared" ref="G7:G12" si="2">E7+F7</f>
        <v>93334</v>
      </c>
      <c r="H7" s="121">
        <f t="shared" ref="H7:H12" si="3">E7*$K$5</f>
        <v>4666.7</v>
      </c>
      <c r="I7" s="113">
        <f t="shared" ref="I7:I12" si="4">F7*$K$5</f>
        <v>0</v>
      </c>
      <c r="J7" s="114">
        <f t="shared" ref="J7:J12" si="5">H7+I7</f>
        <v>4666.7</v>
      </c>
      <c r="K7" s="122">
        <f t="shared" si="1"/>
        <v>2.1445065734375501E-3</v>
      </c>
      <c r="L7" s="121">
        <f t="shared" ref="L7:L12" si="6">E7*$O$5</f>
        <v>46667</v>
      </c>
      <c r="M7" s="113">
        <f t="shared" ref="M7:M12" si="7">F7*$O$5</f>
        <v>0</v>
      </c>
      <c r="N7" s="114">
        <f t="shared" ref="N7:N12" si="8">L7+M7</f>
        <v>46667</v>
      </c>
      <c r="O7" s="100">
        <f t="shared" ref="O7:O12" si="9">N7/$N$4</f>
        <v>1.3497794863890782E-2</v>
      </c>
      <c r="P7" s="126">
        <f t="shared" ref="P7:P12" si="10">E7*$S$5</f>
        <v>42000.3</v>
      </c>
      <c r="Q7" s="99">
        <f t="shared" ref="Q7:Q12" si="11">F7*$S$5</f>
        <v>0</v>
      </c>
      <c r="R7" s="114">
        <f t="shared" ref="R7:R12" si="12">P7+Q7</f>
        <v>42000.3</v>
      </c>
      <c r="S7" s="100">
        <f t="shared" ref="S7:S12" si="13">R7/$R$4</f>
        <v>1.2548155238971501E-2</v>
      </c>
      <c r="T7" s="140">
        <v>0</v>
      </c>
      <c r="U7" s="93">
        <v>0</v>
      </c>
      <c r="V7" s="103">
        <v>0</v>
      </c>
      <c r="W7" s="104">
        <v>0</v>
      </c>
      <c r="X7" s="140">
        <v>0</v>
      </c>
      <c r="Y7" s="93">
        <v>0</v>
      </c>
      <c r="Z7" s="103">
        <v>0</v>
      </c>
      <c r="AA7" s="104">
        <v>0</v>
      </c>
      <c r="AB7" s="85"/>
    </row>
    <row r="8" spans="1:502" ht="41.4" customHeight="1" x14ac:dyDescent="0.25">
      <c r="A8" s="276" t="s">
        <v>72</v>
      </c>
      <c r="B8" s="320"/>
      <c r="C8" s="194"/>
      <c r="D8" s="321"/>
      <c r="E8" s="302">
        <v>76667</v>
      </c>
      <c r="F8" s="110">
        <v>120000</v>
      </c>
      <c r="G8" s="135">
        <f t="shared" si="2"/>
        <v>196667</v>
      </c>
      <c r="H8" s="121">
        <f t="shared" si="3"/>
        <v>3833.3500000000004</v>
      </c>
      <c r="I8" s="113">
        <f t="shared" si="4"/>
        <v>6000</v>
      </c>
      <c r="J8" s="114">
        <f t="shared" si="5"/>
        <v>9833.35</v>
      </c>
      <c r="K8" s="122">
        <f t="shared" si="1"/>
        <v>4.5187570904305259E-3</v>
      </c>
      <c r="L8" s="121">
        <f t="shared" si="6"/>
        <v>38333.5</v>
      </c>
      <c r="M8" s="113">
        <f t="shared" si="7"/>
        <v>60000</v>
      </c>
      <c r="N8" s="114">
        <f t="shared" si="8"/>
        <v>98333.5</v>
      </c>
      <c r="O8" s="100">
        <f t="shared" si="9"/>
        <v>2.8441627086558043E-2</v>
      </c>
      <c r="P8" s="126">
        <f t="shared" si="10"/>
        <v>34500.15</v>
      </c>
      <c r="Q8" s="99">
        <f t="shared" si="11"/>
        <v>54000</v>
      </c>
      <c r="R8" s="114">
        <f t="shared" si="12"/>
        <v>88500.15</v>
      </c>
      <c r="S8" s="100">
        <f t="shared" si="13"/>
        <v>2.6440611635446972E-2</v>
      </c>
      <c r="T8" s="140">
        <v>0</v>
      </c>
      <c r="U8" s="93">
        <v>0</v>
      </c>
      <c r="V8" s="103">
        <v>0</v>
      </c>
      <c r="W8" s="104">
        <v>0</v>
      </c>
      <c r="X8" s="140">
        <v>0</v>
      </c>
      <c r="Y8" s="93">
        <v>0</v>
      </c>
      <c r="Z8" s="103">
        <v>0</v>
      </c>
      <c r="AA8" s="104">
        <v>0</v>
      </c>
      <c r="AB8" s="85"/>
    </row>
    <row r="9" spans="1:502" ht="41.4" customHeight="1" x14ac:dyDescent="0.25">
      <c r="A9" s="276" t="s">
        <v>73</v>
      </c>
      <c r="B9" s="320"/>
      <c r="C9" s="194"/>
      <c r="D9" s="321"/>
      <c r="E9" s="302">
        <v>120000</v>
      </c>
      <c r="F9" s="110">
        <v>0</v>
      </c>
      <c r="G9" s="135">
        <f t="shared" si="2"/>
        <v>120000</v>
      </c>
      <c r="H9" s="121">
        <f t="shared" si="3"/>
        <v>6000</v>
      </c>
      <c r="I9" s="113">
        <f t="shared" si="4"/>
        <v>0</v>
      </c>
      <c r="J9" s="114">
        <f t="shared" si="5"/>
        <v>6000</v>
      </c>
      <c r="K9" s="122">
        <f t="shared" si="1"/>
        <v>2.7572030429694003E-3</v>
      </c>
      <c r="L9" s="121">
        <f t="shared" si="6"/>
        <v>60000</v>
      </c>
      <c r="M9" s="113">
        <f t="shared" si="7"/>
        <v>0</v>
      </c>
      <c r="N9" s="114">
        <f t="shared" si="8"/>
        <v>60000</v>
      </c>
      <c r="O9" s="100">
        <f t="shared" si="9"/>
        <v>1.735418372369012E-2</v>
      </c>
      <c r="P9" s="126">
        <f t="shared" si="10"/>
        <v>54000</v>
      </c>
      <c r="Q9" s="99">
        <f t="shared" si="11"/>
        <v>0</v>
      </c>
      <c r="R9" s="114">
        <f t="shared" si="12"/>
        <v>54000</v>
      </c>
      <c r="S9" s="100">
        <f t="shared" si="13"/>
        <v>1.613322721276898E-2</v>
      </c>
      <c r="T9" s="140">
        <v>0</v>
      </c>
      <c r="U9" s="93">
        <v>0</v>
      </c>
      <c r="V9" s="103">
        <v>0</v>
      </c>
      <c r="W9" s="104">
        <v>0</v>
      </c>
      <c r="X9" s="140">
        <v>0</v>
      </c>
      <c r="Y9" s="93">
        <v>0</v>
      </c>
      <c r="Z9" s="103">
        <v>0</v>
      </c>
      <c r="AA9" s="104">
        <v>0</v>
      </c>
      <c r="AB9" s="85"/>
    </row>
    <row r="10" spans="1:502" ht="41.4" customHeight="1" x14ac:dyDescent="0.25">
      <c r="A10" s="276" t="s">
        <v>74</v>
      </c>
      <c r="B10" s="320"/>
      <c r="C10" s="194"/>
      <c r="D10" s="321"/>
      <c r="E10" s="302">
        <v>116667</v>
      </c>
      <c r="F10" s="110">
        <v>0</v>
      </c>
      <c r="G10" s="135">
        <f t="shared" si="2"/>
        <v>116667</v>
      </c>
      <c r="H10" s="121">
        <f t="shared" si="3"/>
        <v>5833.35</v>
      </c>
      <c r="I10" s="113">
        <f t="shared" si="4"/>
        <v>0</v>
      </c>
      <c r="J10" s="114">
        <f t="shared" si="5"/>
        <v>5833.35</v>
      </c>
      <c r="K10" s="122">
        <f t="shared" si="1"/>
        <v>2.6806217284509257E-3</v>
      </c>
      <c r="L10" s="121">
        <f t="shared" si="6"/>
        <v>58333.5</v>
      </c>
      <c r="M10" s="113">
        <f t="shared" si="7"/>
        <v>0</v>
      </c>
      <c r="N10" s="114">
        <f t="shared" si="8"/>
        <v>58333.5</v>
      </c>
      <c r="O10" s="100">
        <f t="shared" si="9"/>
        <v>1.6872171270764628E-2</v>
      </c>
      <c r="P10" s="126">
        <f t="shared" si="10"/>
        <v>52500.15</v>
      </c>
      <c r="Q10" s="99">
        <f t="shared" si="11"/>
        <v>0</v>
      </c>
      <c r="R10" s="114">
        <f t="shared" si="12"/>
        <v>52500.15</v>
      </c>
      <c r="S10" s="100">
        <f t="shared" si="13"/>
        <v>1.5685126826934324E-2</v>
      </c>
      <c r="T10" s="140">
        <v>0</v>
      </c>
      <c r="U10" s="93">
        <v>0</v>
      </c>
      <c r="V10" s="103">
        <v>0</v>
      </c>
      <c r="W10" s="104">
        <v>0</v>
      </c>
      <c r="X10" s="140">
        <v>0</v>
      </c>
      <c r="Y10" s="93">
        <v>0</v>
      </c>
      <c r="Z10" s="103">
        <v>0</v>
      </c>
      <c r="AA10" s="104">
        <v>0</v>
      </c>
      <c r="AB10" s="85"/>
    </row>
    <row r="11" spans="1:502" ht="41.4" customHeight="1" x14ac:dyDescent="0.25">
      <c r="A11" s="276" t="s">
        <v>75</v>
      </c>
      <c r="B11" s="320"/>
      <c r="C11" s="194"/>
      <c r="D11" s="321"/>
      <c r="E11" s="302">
        <v>101667</v>
      </c>
      <c r="F11" s="110">
        <v>0</v>
      </c>
      <c r="G11" s="135">
        <f t="shared" si="2"/>
        <v>101667</v>
      </c>
      <c r="H11" s="121">
        <f t="shared" si="3"/>
        <v>5083.3500000000004</v>
      </c>
      <c r="I11" s="113">
        <f t="shared" si="4"/>
        <v>0</v>
      </c>
      <c r="J11" s="114">
        <f t="shared" si="5"/>
        <v>5083.3500000000004</v>
      </c>
      <c r="K11" s="122">
        <f t="shared" si="1"/>
        <v>2.3359713480797504E-3</v>
      </c>
      <c r="L11" s="121">
        <f t="shared" si="6"/>
        <v>50833.5</v>
      </c>
      <c r="M11" s="113">
        <f t="shared" si="7"/>
        <v>0</v>
      </c>
      <c r="N11" s="114">
        <f t="shared" si="8"/>
        <v>50833.5</v>
      </c>
      <c r="O11" s="100">
        <f t="shared" si="9"/>
        <v>1.4702898305303363E-2</v>
      </c>
      <c r="P11" s="126">
        <f t="shared" si="10"/>
        <v>45750.15</v>
      </c>
      <c r="Q11" s="99">
        <f t="shared" si="11"/>
        <v>0</v>
      </c>
      <c r="R11" s="114">
        <f t="shared" si="12"/>
        <v>45750.15</v>
      </c>
      <c r="S11" s="100">
        <f t="shared" si="13"/>
        <v>1.3668473425338199E-2</v>
      </c>
      <c r="T11" s="140">
        <v>0</v>
      </c>
      <c r="U11" s="93">
        <v>0</v>
      </c>
      <c r="V11" s="103">
        <v>0</v>
      </c>
      <c r="W11" s="104">
        <v>0</v>
      </c>
      <c r="X11" s="140">
        <v>0</v>
      </c>
      <c r="Y11" s="93">
        <v>0</v>
      </c>
      <c r="Z11" s="103">
        <v>0</v>
      </c>
      <c r="AA11" s="104">
        <v>0</v>
      </c>
      <c r="AB11" s="85"/>
    </row>
    <row r="12" spans="1:502" ht="41.4" customHeight="1" x14ac:dyDescent="0.25">
      <c r="A12" s="277" t="s">
        <v>606</v>
      </c>
      <c r="B12" s="320"/>
      <c r="C12" s="194"/>
      <c r="D12" s="321"/>
      <c r="E12" s="302">
        <v>233334</v>
      </c>
      <c r="F12" s="110">
        <v>0</v>
      </c>
      <c r="G12" s="135">
        <f t="shared" si="2"/>
        <v>233334</v>
      </c>
      <c r="H12" s="121">
        <f t="shared" si="3"/>
        <v>11666.7</v>
      </c>
      <c r="I12" s="113">
        <f t="shared" si="4"/>
        <v>0</v>
      </c>
      <c r="J12" s="114">
        <f t="shared" si="5"/>
        <v>11666.7</v>
      </c>
      <c r="K12" s="122">
        <f t="shared" si="1"/>
        <v>5.3612434569018513E-3</v>
      </c>
      <c r="L12" s="121">
        <f t="shared" si="6"/>
        <v>116667</v>
      </c>
      <c r="M12" s="113">
        <f t="shared" si="7"/>
        <v>0</v>
      </c>
      <c r="N12" s="114">
        <f t="shared" si="8"/>
        <v>116667</v>
      </c>
      <c r="O12" s="100">
        <f t="shared" si="9"/>
        <v>3.3744342541529256E-2</v>
      </c>
      <c r="P12" s="126">
        <f t="shared" si="10"/>
        <v>105000.3</v>
      </c>
      <c r="Q12" s="99">
        <f t="shared" si="11"/>
        <v>0</v>
      </c>
      <c r="R12" s="114">
        <f t="shared" si="12"/>
        <v>105000.3</v>
      </c>
      <c r="S12" s="100">
        <f t="shared" si="13"/>
        <v>3.1370253653868647E-2</v>
      </c>
      <c r="T12" s="140">
        <v>0</v>
      </c>
      <c r="U12" s="93">
        <v>0</v>
      </c>
      <c r="V12" s="103">
        <v>0</v>
      </c>
      <c r="W12" s="104">
        <v>0</v>
      </c>
      <c r="X12" s="140">
        <v>0</v>
      </c>
      <c r="Y12" s="93">
        <v>0</v>
      </c>
      <c r="Z12" s="103">
        <v>0</v>
      </c>
      <c r="AA12" s="104">
        <v>0</v>
      </c>
      <c r="AB12" s="85"/>
    </row>
    <row r="13" spans="1:502" s="6" customFormat="1" ht="41.4" customHeight="1" x14ac:dyDescent="0.25">
      <c r="A13" s="253" t="str">
        <f>'Orçamento delhado'!A13</f>
        <v xml:space="preserve">1.2 Plan de fortalecimiento de la gestión de  recursos humanos implantado </v>
      </c>
      <c r="B13" s="322"/>
      <c r="C13" s="196"/>
      <c r="D13" s="323"/>
      <c r="E13" s="301">
        <f>H13+L13+P13+T13+X13</f>
        <v>1191165.9520531693</v>
      </c>
      <c r="F13" s="111">
        <f>I13+M13+Q13+U13+Y13</f>
        <v>206666.99168123698</v>
      </c>
      <c r="G13" s="155">
        <f>SUM(E13:F13)</f>
        <v>1397832.9437344063</v>
      </c>
      <c r="H13" s="120">
        <f>SUM(H14:H17)</f>
        <v>119116.60000000002</v>
      </c>
      <c r="I13" s="112">
        <f>SUM(I14:I17)</f>
        <v>20666.7</v>
      </c>
      <c r="J13" s="112">
        <f>SUM(J14:J17)</f>
        <v>139783.29999999999</v>
      </c>
      <c r="K13" s="98">
        <v>0.1</v>
      </c>
      <c r="L13" s="120">
        <f>SUM(L14:L17)</f>
        <v>238233.20000000004</v>
      </c>
      <c r="M13" s="112">
        <f>SUM(M14:M17)</f>
        <v>41333.4</v>
      </c>
      <c r="N13" s="112">
        <f>SUM(N14:N17)</f>
        <v>279566.59999999998</v>
      </c>
      <c r="O13" s="98">
        <v>0.2</v>
      </c>
      <c r="P13" s="120">
        <f>SUM(P14:P17)</f>
        <v>238233.20000000004</v>
      </c>
      <c r="Q13" s="112">
        <f>SUM(Q14:Q17)</f>
        <v>41333.4</v>
      </c>
      <c r="R13" s="112">
        <f>SUM(R14:R17)</f>
        <v>279566.59999999998</v>
      </c>
      <c r="S13" s="98">
        <v>0.2</v>
      </c>
      <c r="T13" s="120">
        <f>SUM(T14:T17)</f>
        <v>238233.20000000004</v>
      </c>
      <c r="U13" s="112">
        <f>SUM(U14:U17)</f>
        <v>41333.4</v>
      </c>
      <c r="V13" s="112">
        <f>SUM(V14:V17)</f>
        <v>279566.59999999998</v>
      </c>
      <c r="W13" s="98">
        <v>0.2</v>
      </c>
      <c r="X13" s="120">
        <f>SUM(X14:X17)</f>
        <v>357349.75205316918</v>
      </c>
      <c r="Y13" s="112">
        <f>SUM(Y14:Y17)</f>
        <v>62000.091681236976</v>
      </c>
      <c r="Z13" s="112">
        <f>SUM(Z14:Z17)</f>
        <v>419349.84373440617</v>
      </c>
      <c r="AA13" s="98">
        <v>0.29999995974798577</v>
      </c>
      <c r="AB13" s="4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  <c r="OS13" s="5"/>
      <c r="OT13" s="5"/>
      <c r="OU13" s="5"/>
      <c r="OV13" s="5"/>
      <c r="OW13" s="5"/>
      <c r="OX13" s="5"/>
      <c r="OY13" s="5"/>
      <c r="OZ13" s="5"/>
      <c r="PA13" s="5"/>
      <c r="PB13" s="5"/>
      <c r="PC13" s="5"/>
      <c r="PD13" s="5"/>
      <c r="PE13" s="5"/>
      <c r="PF13" s="5"/>
      <c r="PG13" s="5"/>
      <c r="PH13" s="5"/>
      <c r="PI13" s="5"/>
      <c r="PJ13" s="5"/>
      <c r="PK13" s="5"/>
      <c r="PL13" s="5"/>
      <c r="PM13" s="5"/>
      <c r="PN13" s="5"/>
      <c r="PO13" s="5"/>
      <c r="PP13" s="5"/>
      <c r="PQ13" s="5"/>
      <c r="PR13" s="5"/>
      <c r="PS13" s="5"/>
      <c r="PT13" s="5"/>
      <c r="PU13" s="5"/>
      <c r="PV13" s="5"/>
      <c r="PW13" s="5"/>
      <c r="PX13" s="5"/>
      <c r="PY13" s="5"/>
      <c r="PZ13" s="5"/>
      <c r="QA13" s="5"/>
      <c r="QB13" s="5"/>
      <c r="QC13" s="5"/>
      <c r="QD13" s="5"/>
      <c r="QE13" s="5"/>
      <c r="QF13" s="5"/>
      <c r="QG13" s="5"/>
      <c r="QH13" s="5"/>
      <c r="QI13" s="5"/>
      <c r="QJ13" s="5"/>
      <c r="QK13" s="5"/>
      <c r="QL13" s="5"/>
      <c r="QM13" s="5"/>
      <c r="QN13" s="5"/>
      <c r="QO13" s="5"/>
      <c r="QP13" s="5"/>
      <c r="QQ13" s="5"/>
      <c r="QR13" s="5"/>
      <c r="QS13" s="5"/>
      <c r="QT13" s="5"/>
      <c r="QU13" s="5"/>
      <c r="QV13" s="5"/>
      <c r="QW13" s="5"/>
      <c r="QX13" s="5"/>
      <c r="QY13" s="5"/>
      <c r="QZ13" s="5"/>
      <c r="RA13" s="5"/>
      <c r="RB13" s="5"/>
      <c r="RC13" s="5"/>
      <c r="RD13" s="5"/>
      <c r="RE13" s="5"/>
      <c r="RF13" s="5"/>
      <c r="RG13" s="5"/>
      <c r="RH13" s="5"/>
      <c r="RI13" s="5"/>
      <c r="RJ13" s="5"/>
      <c r="RK13" s="5"/>
      <c r="RL13" s="5"/>
      <c r="RM13" s="5"/>
      <c r="RN13" s="5"/>
      <c r="RO13" s="5"/>
      <c r="RP13" s="5"/>
      <c r="RQ13" s="5"/>
      <c r="RR13" s="5"/>
      <c r="RS13" s="5"/>
      <c r="RT13" s="5"/>
      <c r="RU13" s="5"/>
      <c r="RV13" s="5"/>
      <c r="RW13" s="5"/>
      <c r="RX13" s="5"/>
      <c r="RY13" s="5"/>
      <c r="RZ13" s="5"/>
      <c r="SA13" s="5"/>
      <c r="SB13" s="5"/>
      <c r="SC13" s="5"/>
      <c r="SD13" s="5"/>
      <c r="SE13" s="5"/>
      <c r="SF13" s="5"/>
      <c r="SG13" s="5"/>
      <c r="SH13" s="5"/>
    </row>
    <row r="14" spans="1:502" ht="41.4" customHeight="1" x14ac:dyDescent="0.25">
      <c r="A14" s="276" t="s">
        <v>78</v>
      </c>
      <c r="B14" s="320"/>
      <c r="C14" s="194"/>
      <c r="D14" s="321"/>
      <c r="E14" s="302">
        <v>404167</v>
      </c>
      <c r="F14" s="110">
        <v>0</v>
      </c>
      <c r="G14" s="135">
        <f>E14+F14</f>
        <v>404167</v>
      </c>
      <c r="H14" s="121">
        <f>E14*$K$13</f>
        <v>40416.700000000004</v>
      </c>
      <c r="I14" s="113">
        <f t="shared" ref="H14:I17" si="14">F14*$K$13</f>
        <v>0</v>
      </c>
      <c r="J14" s="114">
        <f>SUM(H14:I14)</f>
        <v>40416.700000000004</v>
      </c>
      <c r="K14" s="100">
        <f>J14/$J$13</f>
        <v>0.2891382590051888</v>
      </c>
      <c r="L14" s="121">
        <f t="shared" ref="L14:M17" si="15">E14*$O$13</f>
        <v>80833.400000000009</v>
      </c>
      <c r="M14" s="113">
        <f t="shared" si="15"/>
        <v>0</v>
      </c>
      <c r="N14" s="114">
        <f>L14+M14</f>
        <v>80833.400000000009</v>
      </c>
      <c r="O14" s="100">
        <f>N14/$N$13</f>
        <v>0.2891382590051888</v>
      </c>
      <c r="P14" s="126">
        <f t="shared" ref="P14:Q17" si="16">E14*$S$13</f>
        <v>80833.400000000009</v>
      </c>
      <c r="Q14" s="99">
        <f t="shared" si="16"/>
        <v>0</v>
      </c>
      <c r="R14" s="114">
        <f>P14+Q14</f>
        <v>80833.400000000009</v>
      </c>
      <c r="S14" s="100">
        <f>R14/$R$13</f>
        <v>0.2891382590051888</v>
      </c>
      <c r="T14" s="126">
        <f t="shared" ref="T14:U17" si="17">E14*$W$13</f>
        <v>80833.400000000009</v>
      </c>
      <c r="U14" s="99">
        <f t="shared" si="17"/>
        <v>0</v>
      </c>
      <c r="V14" s="103">
        <f>T14+U14</f>
        <v>80833.400000000009</v>
      </c>
      <c r="W14" s="100">
        <f>V14/$V$13</f>
        <v>0.2891382590051888</v>
      </c>
      <c r="X14" s="126">
        <f t="shared" ref="X14:Y17" si="18">E14*$AA$13</f>
        <v>121250.08373146417</v>
      </c>
      <c r="Y14" s="99">
        <f t="shared" si="18"/>
        <v>0</v>
      </c>
      <c r="Z14" s="114">
        <f>X14+Y14</f>
        <v>121250.08373146417</v>
      </c>
      <c r="AA14" s="100">
        <f>Z14/$Z$13</f>
        <v>0.28913825900518875</v>
      </c>
      <c r="AB14" s="85"/>
    </row>
    <row r="15" spans="1:502" ht="41.4" customHeight="1" x14ac:dyDescent="0.25">
      <c r="A15" s="276" t="s">
        <v>79</v>
      </c>
      <c r="B15" s="320"/>
      <c r="C15" s="194"/>
      <c r="D15" s="321"/>
      <c r="E15" s="302">
        <v>675666</v>
      </c>
      <c r="F15" s="110">
        <v>206667</v>
      </c>
      <c r="G15" s="135">
        <f>E15+F15</f>
        <v>882333</v>
      </c>
      <c r="H15" s="121">
        <f t="shared" si="14"/>
        <v>67566.600000000006</v>
      </c>
      <c r="I15" s="113">
        <f t="shared" si="14"/>
        <v>20666.7</v>
      </c>
      <c r="J15" s="114">
        <f>SUM(H15:I15)</f>
        <v>88233.3</v>
      </c>
      <c r="K15" s="100">
        <f>J15/$J$13</f>
        <v>0.6312148876153304</v>
      </c>
      <c r="L15" s="121">
        <f t="shared" si="15"/>
        <v>135133.20000000001</v>
      </c>
      <c r="M15" s="113">
        <f t="shared" si="15"/>
        <v>41333.4</v>
      </c>
      <c r="N15" s="114">
        <f>L15+M15</f>
        <v>176466.6</v>
      </c>
      <c r="O15" s="100">
        <f>N15/$N$13</f>
        <v>0.6312148876153304</v>
      </c>
      <c r="P15" s="126">
        <f t="shared" si="16"/>
        <v>135133.20000000001</v>
      </c>
      <c r="Q15" s="99">
        <f t="shared" si="16"/>
        <v>41333.4</v>
      </c>
      <c r="R15" s="114">
        <f>P15+Q15</f>
        <v>176466.6</v>
      </c>
      <c r="S15" s="100">
        <f>R15/$R$13</f>
        <v>0.6312148876153304</v>
      </c>
      <c r="T15" s="126">
        <f t="shared" si="17"/>
        <v>135133.20000000001</v>
      </c>
      <c r="U15" s="99">
        <f t="shared" si="17"/>
        <v>41333.4</v>
      </c>
      <c r="V15" s="103">
        <f>T15+U15</f>
        <v>176466.6</v>
      </c>
      <c r="W15" s="100">
        <f>V15/$V$13</f>
        <v>0.6312148876153304</v>
      </c>
      <c r="X15" s="126">
        <f t="shared" si="18"/>
        <v>202699.77280308254</v>
      </c>
      <c r="Y15" s="99">
        <f t="shared" si="18"/>
        <v>62000.091681236976</v>
      </c>
      <c r="Z15" s="114">
        <f>X15+Y15</f>
        <v>264699.86448431952</v>
      </c>
      <c r="AA15" s="100">
        <f>Z15/$Z$13</f>
        <v>0.63121488761533029</v>
      </c>
      <c r="AB15" s="85"/>
    </row>
    <row r="16" spans="1:502" ht="41.4" customHeight="1" x14ac:dyDescent="0.25">
      <c r="A16" s="277" t="s">
        <v>620</v>
      </c>
      <c r="B16" s="320"/>
      <c r="C16" s="194"/>
      <c r="D16" s="321"/>
      <c r="E16" s="302">
        <v>97333</v>
      </c>
      <c r="F16" s="110">
        <v>0</v>
      </c>
      <c r="G16" s="135">
        <f>E16+F16</f>
        <v>97333</v>
      </c>
      <c r="H16" s="121">
        <f t="shared" si="14"/>
        <v>9733.3000000000011</v>
      </c>
      <c r="I16" s="113">
        <f t="shared" si="14"/>
        <v>0</v>
      </c>
      <c r="J16" s="114">
        <f>SUM(H16:I16)</f>
        <v>9733.3000000000011</v>
      </c>
      <c r="K16" s="100">
        <f>J16/$J$13</f>
        <v>6.9631350812293047E-2</v>
      </c>
      <c r="L16" s="121">
        <f t="shared" si="15"/>
        <v>19466.600000000002</v>
      </c>
      <c r="M16" s="113">
        <f t="shared" si="15"/>
        <v>0</v>
      </c>
      <c r="N16" s="114">
        <f>L16+M16</f>
        <v>19466.600000000002</v>
      </c>
      <c r="O16" s="100">
        <f>N16/$N$13</f>
        <v>6.9631350812293047E-2</v>
      </c>
      <c r="P16" s="126">
        <f t="shared" si="16"/>
        <v>19466.600000000002</v>
      </c>
      <c r="Q16" s="99">
        <f t="shared" si="16"/>
        <v>0</v>
      </c>
      <c r="R16" s="114">
        <f>P16+Q16</f>
        <v>19466.600000000002</v>
      </c>
      <c r="S16" s="100">
        <f>R16/$R$13</f>
        <v>6.9631350812293047E-2</v>
      </c>
      <c r="T16" s="126">
        <f t="shared" si="17"/>
        <v>19466.600000000002</v>
      </c>
      <c r="U16" s="99">
        <f t="shared" si="17"/>
        <v>0</v>
      </c>
      <c r="V16" s="103">
        <f>T16+U16</f>
        <v>19466.600000000002</v>
      </c>
      <c r="W16" s="100">
        <f>V16/$V$13</f>
        <v>6.9631350812293047E-2</v>
      </c>
      <c r="X16" s="126">
        <f t="shared" si="18"/>
        <v>29199.896082150699</v>
      </c>
      <c r="Y16" s="99">
        <f t="shared" si="18"/>
        <v>0</v>
      </c>
      <c r="Z16" s="114">
        <f>X16+Y16</f>
        <v>29199.896082150699</v>
      </c>
      <c r="AA16" s="100">
        <f>Z16/$Z$13</f>
        <v>6.9631350812293033E-2</v>
      </c>
      <c r="AB16" s="85"/>
    </row>
    <row r="17" spans="1:502" ht="41.4" customHeight="1" x14ac:dyDescent="0.25">
      <c r="A17" s="276" t="s">
        <v>81</v>
      </c>
      <c r="B17" s="320"/>
      <c r="C17" s="194"/>
      <c r="D17" s="321"/>
      <c r="E17" s="302">
        <v>14000</v>
      </c>
      <c r="F17" s="110">
        <v>0</v>
      </c>
      <c r="G17" s="135">
        <f>E17+F17</f>
        <v>14000</v>
      </c>
      <c r="H17" s="121">
        <f t="shared" si="14"/>
        <v>1400</v>
      </c>
      <c r="I17" s="113">
        <f t="shared" si="14"/>
        <v>0</v>
      </c>
      <c r="J17" s="114">
        <f>SUM(H17:I17)</f>
        <v>1400</v>
      </c>
      <c r="K17" s="100">
        <f>J17/$J$13</f>
        <v>1.0015502567187926E-2</v>
      </c>
      <c r="L17" s="121">
        <f t="shared" si="15"/>
        <v>2800</v>
      </c>
      <c r="M17" s="113">
        <f t="shared" si="15"/>
        <v>0</v>
      </c>
      <c r="N17" s="114">
        <f>L17+M17</f>
        <v>2800</v>
      </c>
      <c r="O17" s="100">
        <f>N17/$N$13</f>
        <v>1.0015502567187926E-2</v>
      </c>
      <c r="P17" s="126">
        <f t="shared" si="16"/>
        <v>2800</v>
      </c>
      <c r="Q17" s="99">
        <f t="shared" si="16"/>
        <v>0</v>
      </c>
      <c r="R17" s="114">
        <f>P17+Q17</f>
        <v>2800</v>
      </c>
      <c r="S17" s="100">
        <f>R17/$R$13</f>
        <v>1.0015502567187926E-2</v>
      </c>
      <c r="T17" s="126">
        <f t="shared" si="17"/>
        <v>2800</v>
      </c>
      <c r="U17" s="99">
        <f t="shared" si="17"/>
        <v>0</v>
      </c>
      <c r="V17" s="103">
        <f>T17+U17</f>
        <v>2800</v>
      </c>
      <c r="W17" s="100">
        <f>V17/$V$13</f>
        <v>1.0015502567187926E-2</v>
      </c>
      <c r="X17" s="126">
        <f t="shared" si="18"/>
        <v>4199.9994364718004</v>
      </c>
      <c r="Y17" s="99">
        <f t="shared" si="18"/>
        <v>0</v>
      </c>
      <c r="Z17" s="114">
        <f>X17+Y17</f>
        <v>4199.9994364718004</v>
      </c>
      <c r="AA17" s="100">
        <f>Z17/$Z$13</f>
        <v>1.0015502567187926E-2</v>
      </c>
      <c r="AB17" s="85"/>
    </row>
    <row r="18" spans="1:502" s="6" customFormat="1" ht="41.4" customHeight="1" x14ac:dyDescent="0.25">
      <c r="A18" s="253" t="str">
        <f>'Orçamento delhado'!A14</f>
        <v>1.3 Plan de modernización de la tecnología de la información implantado</v>
      </c>
      <c r="B18" s="322"/>
      <c r="C18" s="196"/>
      <c r="D18" s="323"/>
      <c r="E18" s="301">
        <f>H18+L18+P18+T18+X18</f>
        <v>17659486</v>
      </c>
      <c r="F18" s="111">
        <f>I18+M18+Q18+U18+Y18</f>
        <v>1175000</v>
      </c>
      <c r="G18" s="155">
        <f>SUM(E18:F18)</f>
        <v>18834486</v>
      </c>
      <c r="H18" s="120">
        <f>SUM(H19:H21)</f>
        <v>1765948.6</v>
      </c>
      <c r="I18" s="112">
        <f>SUM(I19:I21)</f>
        <v>117500</v>
      </c>
      <c r="J18" s="101">
        <f>SUM(J19:J21)</f>
        <v>1883448.6</v>
      </c>
      <c r="K18" s="98">
        <v>0.1</v>
      </c>
      <c r="L18" s="120">
        <f>SUM(L19:L21)</f>
        <v>1765948.6</v>
      </c>
      <c r="M18" s="112">
        <f>SUM(M19:M21)</f>
        <v>117500</v>
      </c>
      <c r="N18" s="101">
        <f>SUM(N19:N21)</f>
        <v>1883448.6</v>
      </c>
      <c r="O18" s="98">
        <v>0.1</v>
      </c>
      <c r="P18" s="120">
        <f>SUM(P19:P21)</f>
        <v>1765948.6</v>
      </c>
      <c r="Q18" s="112">
        <f>SUM(Q19:Q21)</f>
        <v>117500</v>
      </c>
      <c r="R18" s="101">
        <f>SUM(R19:R21)</f>
        <v>1883448.6</v>
      </c>
      <c r="S18" s="98">
        <v>0.1</v>
      </c>
      <c r="T18" s="120">
        <f>SUM(T19:T21)</f>
        <v>6180820.0999999996</v>
      </c>
      <c r="U18" s="112">
        <f>SUM(U19:U21)</f>
        <v>411250</v>
      </c>
      <c r="V18" s="101">
        <f>SUM(V19:V21)</f>
        <v>6592070.0999999996</v>
      </c>
      <c r="W18" s="98">
        <v>0.35</v>
      </c>
      <c r="X18" s="120">
        <f>SUM(X19:X21)</f>
        <v>6180820.0999999996</v>
      </c>
      <c r="Y18" s="112">
        <f>SUM(Y19:Y21)</f>
        <v>411250</v>
      </c>
      <c r="Z18" s="101">
        <f>SUM(Z19:Z21)</f>
        <v>6592070.0999999996</v>
      </c>
      <c r="AA18" s="98">
        <v>0.35</v>
      </c>
      <c r="AB18" s="4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  <c r="JQ18" s="5"/>
      <c r="JR18" s="5"/>
      <c r="JS18" s="5"/>
      <c r="JT18" s="5"/>
      <c r="JU18" s="5"/>
      <c r="JV18" s="5"/>
      <c r="JW18" s="5"/>
      <c r="JX18" s="5"/>
      <c r="JY18" s="5"/>
      <c r="JZ18" s="5"/>
      <c r="KA18" s="5"/>
      <c r="KB18" s="5"/>
      <c r="KC18" s="5"/>
      <c r="KD18" s="5"/>
      <c r="KE18" s="5"/>
      <c r="KF18" s="5"/>
      <c r="KG18" s="5"/>
      <c r="KH18" s="5"/>
      <c r="KI18" s="5"/>
      <c r="KJ18" s="5"/>
      <c r="KK18" s="5"/>
      <c r="KL18" s="5"/>
      <c r="KM18" s="5"/>
      <c r="KN18" s="5"/>
      <c r="KO18" s="5"/>
      <c r="KP18" s="5"/>
      <c r="KQ18" s="5"/>
      <c r="KR18" s="5"/>
      <c r="KS18" s="5"/>
      <c r="KT18" s="5"/>
      <c r="KU18" s="5"/>
      <c r="KV18" s="5"/>
      <c r="KW18" s="5"/>
      <c r="KX18" s="5"/>
      <c r="KY18" s="5"/>
      <c r="KZ18" s="5"/>
      <c r="LA18" s="5"/>
      <c r="LB18" s="5"/>
      <c r="LC18" s="5"/>
      <c r="LD18" s="5"/>
      <c r="LE18" s="5"/>
      <c r="LF18" s="5"/>
      <c r="LG18" s="5"/>
      <c r="LH18" s="5"/>
      <c r="LI18" s="5"/>
      <c r="LJ18" s="5"/>
      <c r="LK18" s="5"/>
      <c r="LL18" s="5"/>
      <c r="LM18" s="5"/>
      <c r="LN18" s="5"/>
      <c r="LO18" s="5"/>
      <c r="LP18" s="5"/>
      <c r="LQ18" s="5"/>
      <c r="LR18" s="5"/>
      <c r="LS18" s="5"/>
      <c r="LT18" s="5"/>
      <c r="LU18" s="5"/>
      <c r="LV18" s="5"/>
      <c r="LW18" s="5"/>
      <c r="LX18" s="5"/>
      <c r="LY18" s="5"/>
      <c r="LZ18" s="5"/>
      <c r="MA18" s="5"/>
      <c r="MB18" s="5"/>
      <c r="MC18" s="5"/>
      <c r="MD18" s="5"/>
      <c r="ME18" s="5"/>
      <c r="MF18" s="5"/>
      <c r="MG18" s="5"/>
      <c r="MH18" s="5"/>
      <c r="MI18" s="5"/>
      <c r="MJ18" s="5"/>
      <c r="MK18" s="5"/>
      <c r="ML18" s="5"/>
      <c r="MM18" s="5"/>
      <c r="MN18" s="5"/>
      <c r="MO18" s="5"/>
      <c r="MP18" s="5"/>
      <c r="MQ18" s="5"/>
      <c r="MR18" s="5"/>
      <c r="MS18" s="5"/>
      <c r="MT18" s="5"/>
      <c r="MU18" s="5"/>
      <c r="MV18" s="5"/>
      <c r="MW18" s="5"/>
      <c r="MX18" s="5"/>
      <c r="MY18" s="5"/>
      <c r="MZ18" s="5"/>
      <c r="NA18" s="5"/>
      <c r="NB18" s="5"/>
      <c r="NC18" s="5"/>
      <c r="ND18" s="5"/>
      <c r="NE18" s="5"/>
      <c r="NF18" s="5"/>
      <c r="NG18" s="5"/>
      <c r="NH18" s="5"/>
      <c r="NI18" s="5"/>
      <c r="NJ18" s="5"/>
      <c r="NK18" s="5"/>
      <c r="NL18" s="5"/>
      <c r="NM18" s="5"/>
      <c r="NN18" s="5"/>
      <c r="NO18" s="5"/>
      <c r="NP18" s="5"/>
      <c r="NQ18" s="5"/>
      <c r="NR18" s="5"/>
      <c r="NS18" s="5"/>
      <c r="NT18" s="5"/>
      <c r="NU18" s="5"/>
      <c r="NV18" s="5"/>
      <c r="NW18" s="5"/>
      <c r="NX18" s="5"/>
      <c r="NY18" s="5"/>
      <c r="NZ18" s="5"/>
      <c r="OA18" s="5"/>
      <c r="OB18" s="5"/>
      <c r="OC18" s="5"/>
      <c r="OD18" s="5"/>
      <c r="OE18" s="5"/>
      <c r="OF18" s="5"/>
      <c r="OG18" s="5"/>
      <c r="OH18" s="5"/>
      <c r="OI18" s="5"/>
      <c r="OJ18" s="5"/>
      <c r="OK18" s="5"/>
      <c r="OL18" s="5"/>
      <c r="OM18" s="5"/>
      <c r="ON18" s="5"/>
      <c r="OO18" s="5"/>
      <c r="OP18" s="5"/>
      <c r="OQ18" s="5"/>
      <c r="OR18" s="5"/>
      <c r="OS18" s="5"/>
      <c r="OT18" s="5"/>
      <c r="OU18" s="5"/>
      <c r="OV18" s="5"/>
      <c r="OW18" s="5"/>
      <c r="OX18" s="5"/>
      <c r="OY18" s="5"/>
      <c r="OZ18" s="5"/>
      <c r="PA18" s="5"/>
      <c r="PB18" s="5"/>
      <c r="PC18" s="5"/>
      <c r="PD18" s="5"/>
      <c r="PE18" s="5"/>
      <c r="PF18" s="5"/>
      <c r="PG18" s="5"/>
      <c r="PH18" s="5"/>
      <c r="PI18" s="5"/>
      <c r="PJ18" s="5"/>
      <c r="PK18" s="5"/>
      <c r="PL18" s="5"/>
      <c r="PM18" s="5"/>
      <c r="PN18" s="5"/>
      <c r="PO18" s="5"/>
      <c r="PP18" s="5"/>
      <c r="PQ18" s="5"/>
      <c r="PR18" s="5"/>
      <c r="PS18" s="5"/>
      <c r="PT18" s="5"/>
      <c r="PU18" s="5"/>
      <c r="PV18" s="5"/>
      <c r="PW18" s="5"/>
      <c r="PX18" s="5"/>
      <c r="PY18" s="5"/>
      <c r="PZ18" s="5"/>
      <c r="QA18" s="5"/>
      <c r="QB18" s="5"/>
      <c r="QC18" s="5"/>
      <c r="QD18" s="5"/>
      <c r="QE18" s="5"/>
      <c r="QF18" s="5"/>
      <c r="QG18" s="5"/>
      <c r="QH18" s="5"/>
      <c r="QI18" s="5"/>
      <c r="QJ18" s="5"/>
      <c r="QK18" s="5"/>
      <c r="QL18" s="5"/>
      <c r="QM18" s="5"/>
      <c r="QN18" s="5"/>
      <c r="QO18" s="5"/>
      <c r="QP18" s="5"/>
      <c r="QQ18" s="5"/>
      <c r="QR18" s="5"/>
      <c r="QS18" s="5"/>
      <c r="QT18" s="5"/>
      <c r="QU18" s="5"/>
      <c r="QV18" s="5"/>
      <c r="QW18" s="5"/>
      <c r="QX18" s="5"/>
      <c r="QY18" s="5"/>
      <c r="QZ18" s="5"/>
      <c r="RA18" s="5"/>
      <c r="RB18" s="5"/>
      <c r="RC18" s="5"/>
      <c r="RD18" s="5"/>
      <c r="RE18" s="5"/>
      <c r="RF18" s="5"/>
      <c r="RG18" s="5"/>
      <c r="RH18" s="5"/>
      <c r="RI18" s="5"/>
      <c r="RJ18" s="5"/>
      <c r="RK18" s="5"/>
      <c r="RL18" s="5"/>
      <c r="RM18" s="5"/>
      <c r="RN18" s="5"/>
      <c r="RO18" s="5"/>
      <c r="RP18" s="5"/>
      <c r="RQ18" s="5"/>
      <c r="RR18" s="5"/>
      <c r="RS18" s="5"/>
      <c r="RT18" s="5"/>
      <c r="RU18" s="5"/>
      <c r="RV18" s="5"/>
      <c r="RW18" s="5"/>
      <c r="RX18" s="5"/>
      <c r="RY18" s="5"/>
      <c r="RZ18" s="5"/>
      <c r="SA18" s="5"/>
      <c r="SB18" s="5"/>
      <c r="SC18" s="5"/>
      <c r="SD18" s="5"/>
      <c r="SE18" s="5"/>
      <c r="SF18" s="5"/>
      <c r="SG18" s="5"/>
      <c r="SH18" s="5"/>
    </row>
    <row r="19" spans="1:502" ht="41.4" customHeight="1" x14ac:dyDescent="0.25">
      <c r="A19" s="276" t="s">
        <v>83</v>
      </c>
      <c r="B19" s="320"/>
      <c r="C19" s="194"/>
      <c r="D19" s="321"/>
      <c r="E19" s="302">
        <v>5000000</v>
      </c>
      <c r="F19" s="110">
        <v>0</v>
      </c>
      <c r="G19" s="135">
        <f>E19+F19</f>
        <v>5000000</v>
      </c>
      <c r="H19" s="121">
        <f t="shared" ref="H19:I21" si="19">E19*$K$18</f>
        <v>500000</v>
      </c>
      <c r="I19" s="113">
        <f t="shared" si="19"/>
        <v>0</v>
      </c>
      <c r="J19" s="114">
        <f>SUM(H19+I19)</f>
        <v>500000</v>
      </c>
      <c r="K19" s="100">
        <f>J19/$J$18</f>
        <v>0.26547047793074896</v>
      </c>
      <c r="L19" s="126">
        <f t="shared" ref="L19:M21" si="20">E19*$O$18</f>
        <v>500000</v>
      </c>
      <c r="M19" s="99">
        <f t="shared" si="20"/>
        <v>0</v>
      </c>
      <c r="N19" s="114">
        <f>L19+M19</f>
        <v>500000</v>
      </c>
      <c r="O19" s="100">
        <f>N19/$N$18</f>
        <v>0.26547047793074896</v>
      </c>
      <c r="P19" s="126">
        <f t="shared" ref="P19:Q21" si="21">E19*$S$18</f>
        <v>500000</v>
      </c>
      <c r="Q19" s="99">
        <f t="shared" si="21"/>
        <v>0</v>
      </c>
      <c r="R19" s="114">
        <f>P19+Q19</f>
        <v>500000</v>
      </c>
      <c r="S19" s="100">
        <f>R19/$R$18</f>
        <v>0.26547047793074896</v>
      </c>
      <c r="T19" s="126">
        <f t="shared" ref="T19:U21" si="22">E19*$W$18</f>
        <v>1750000</v>
      </c>
      <c r="U19" s="99">
        <f t="shared" si="22"/>
        <v>0</v>
      </c>
      <c r="V19" s="103">
        <f>T19+U19</f>
        <v>1750000</v>
      </c>
      <c r="W19" s="100">
        <f>V19/$V$18</f>
        <v>0.26547047793074896</v>
      </c>
      <c r="X19" s="126">
        <f t="shared" ref="X19:Y21" si="23">E19*$AA$18</f>
        <v>1750000</v>
      </c>
      <c r="Y19" s="99">
        <f t="shared" si="23"/>
        <v>0</v>
      </c>
      <c r="Z19" s="114">
        <f>X19+Y19</f>
        <v>1750000</v>
      </c>
      <c r="AA19" s="100">
        <f>Z19/$Z$18</f>
        <v>0.26547047793074896</v>
      </c>
      <c r="AB19" s="85"/>
    </row>
    <row r="20" spans="1:502" ht="41.4" customHeight="1" x14ac:dyDescent="0.25">
      <c r="A20" s="276" t="s">
        <v>84</v>
      </c>
      <c r="B20" s="320"/>
      <c r="C20" s="194"/>
      <c r="D20" s="321"/>
      <c r="E20" s="302">
        <v>166833</v>
      </c>
      <c r="F20" s="110">
        <v>0</v>
      </c>
      <c r="G20" s="135">
        <f>E20+F20</f>
        <v>166833</v>
      </c>
      <c r="H20" s="121">
        <f t="shared" si="19"/>
        <v>16683.3</v>
      </c>
      <c r="I20" s="113">
        <f t="shared" si="19"/>
        <v>0</v>
      </c>
      <c r="J20" s="114">
        <f>SUM(H20+I20)</f>
        <v>16683.3</v>
      </c>
      <c r="K20" s="100">
        <f>J20/$J$18</f>
        <v>8.8578472489241264E-3</v>
      </c>
      <c r="L20" s="126">
        <f t="shared" si="20"/>
        <v>16683.3</v>
      </c>
      <c r="M20" s="99">
        <f t="shared" si="20"/>
        <v>0</v>
      </c>
      <c r="N20" s="114">
        <f>L20+M20</f>
        <v>16683.3</v>
      </c>
      <c r="O20" s="100">
        <f>N20/$N$18</f>
        <v>8.8578472489241264E-3</v>
      </c>
      <c r="P20" s="126">
        <f t="shared" si="21"/>
        <v>16683.3</v>
      </c>
      <c r="Q20" s="99">
        <f t="shared" si="21"/>
        <v>0</v>
      </c>
      <c r="R20" s="114">
        <f>P20+Q20</f>
        <v>16683.3</v>
      </c>
      <c r="S20" s="100">
        <f>R20/$R$18</f>
        <v>8.8578472489241264E-3</v>
      </c>
      <c r="T20" s="126">
        <f t="shared" si="22"/>
        <v>58391.549999999996</v>
      </c>
      <c r="U20" s="99">
        <f t="shared" si="22"/>
        <v>0</v>
      </c>
      <c r="V20" s="103">
        <f>T20+U20</f>
        <v>58391.549999999996</v>
      </c>
      <c r="W20" s="100">
        <f>V20/$V$18</f>
        <v>8.8578472489241281E-3</v>
      </c>
      <c r="X20" s="126">
        <f t="shared" si="23"/>
        <v>58391.549999999996</v>
      </c>
      <c r="Y20" s="99">
        <f t="shared" si="23"/>
        <v>0</v>
      </c>
      <c r="Z20" s="114">
        <f>X20+Y20</f>
        <v>58391.549999999996</v>
      </c>
      <c r="AA20" s="100">
        <f>Z20/$Z$18</f>
        <v>8.8578472489241281E-3</v>
      </c>
      <c r="AB20" s="85"/>
    </row>
    <row r="21" spans="1:502" ht="41.4" customHeight="1" x14ac:dyDescent="0.25">
      <c r="A21" s="276" t="s">
        <v>85</v>
      </c>
      <c r="B21" s="320"/>
      <c r="C21" s="194"/>
      <c r="D21" s="321"/>
      <c r="E21" s="302">
        <v>12492653</v>
      </c>
      <c r="F21" s="110">
        <v>1175000</v>
      </c>
      <c r="G21" s="135">
        <f>E21+F21</f>
        <v>13667653</v>
      </c>
      <c r="H21" s="121">
        <f t="shared" si="19"/>
        <v>1249265.3</v>
      </c>
      <c r="I21" s="113">
        <f t="shared" si="19"/>
        <v>117500</v>
      </c>
      <c r="J21" s="114">
        <f>SUM(H21+I21)</f>
        <v>1366765.3</v>
      </c>
      <c r="K21" s="100">
        <f>J21/$J$18</f>
        <v>0.72567167482032691</v>
      </c>
      <c r="L21" s="126">
        <f t="shared" si="20"/>
        <v>1249265.3</v>
      </c>
      <c r="M21" s="99">
        <f t="shared" si="20"/>
        <v>117500</v>
      </c>
      <c r="N21" s="114">
        <f>L21+M21</f>
        <v>1366765.3</v>
      </c>
      <c r="O21" s="100">
        <f>N21/$N$18</f>
        <v>0.72567167482032691</v>
      </c>
      <c r="P21" s="126">
        <f t="shared" si="21"/>
        <v>1249265.3</v>
      </c>
      <c r="Q21" s="99">
        <f t="shared" si="21"/>
        <v>117500</v>
      </c>
      <c r="R21" s="114">
        <f>P21+Q21</f>
        <v>1366765.3</v>
      </c>
      <c r="S21" s="100">
        <f>R21/$R$18</f>
        <v>0.72567167482032691</v>
      </c>
      <c r="T21" s="126">
        <f t="shared" si="22"/>
        <v>4372428.55</v>
      </c>
      <c r="U21" s="99">
        <f t="shared" si="22"/>
        <v>411250</v>
      </c>
      <c r="V21" s="103">
        <f>T21+U21</f>
        <v>4783678.55</v>
      </c>
      <c r="W21" s="100">
        <f>V21/$V$18</f>
        <v>0.72567167482032691</v>
      </c>
      <c r="X21" s="126">
        <f t="shared" si="23"/>
        <v>4372428.55</v>
      </c>
      <c r="Y21" s="99">
        <f t="shared" si="23"/>
        <v>411250</v>
      </c>
      <c r="Z21" s="114">
        <f>X21+Y21</f>
        <v>4783678.55</v>
      </c>
      <c r="AA21" s="100">
        <f>Z21/$Z$18</f>
        <v>0.72567167482032691</v>
      </c>
      <c r="AB21" s="85"/>
    </row>
    <row r="22" spans="1:502" s="6" customFormat="1" ht="41.4" customHeight="1" x14ac:dyDescent="0.25">
      <c r="A22" s="253" t="str">
        <f>'Orçamento delhado'!A15</f>
        <v>1.4 Sistema de gestión de la comunicación ciudadana ampliado  </v>
      </c>
      <c r="B22" s="322"/>
      <c r="C22" s="196"/>
      <c r="D22" s="323"/>
      <c r="E22" s="301">
        <f>H22+L22+P22+T22+X22</f>
        <v>422863.00000000006</v>
      </c>
      <c r="F22" s="111">
        <f>I22+M22+Q22+U22+Y22</f>
        <v>3500</v>
      </c>
      <c r="G22" s="155">
        <f>SUM(E22:F22)</f>
        <v>426363.00000000006</v>
      </c>
      <c r="H22" s="120">
        <f>SUM(H23:H25)</f>
        <v>42286.3</v>
      </c>
      <c r="I22" s="112">
        <f>SUM(I23:I25)</f>
        <v>350</v>
      </c>
      <c r="J22" s="101">
        <f>SUM(H22:I22)</f>
        <v>42636.3</v>
      </c>
      <c r="K22" s="98">
        <v>0.1</v>
      </c>
      <c r="L22" s="120">
        <f>SUM(L23:L25)</f>
        <v>190288.35</v>
      </c>
      <c r="M22" s="112">
        <f>SUM(M23:M25)</f>
        <v>1575</v>
      </c>
      <c r="N22" s="101">
        <f>SUM(L22:M22)</f>
        <v>191863.35</v>
      </c>
      <c r="O22" s="98">
        <v>0.45</v>
      </c>
      <c r="P22" s="120">
        <f>SUM(P23:P25)</f>
        <v>190288.35000000003</v>
      </c>
      <c r="Q22" s="112">
        <f>SUM(Q23:Q25)</f>
        <v>1575.0000000000002</v>
      </c>
      <c r="R22" s="101">
        <f>SUM(P22:Q22)</f>
        <v>191863.35000000003</v>
      </c>
      <c r="S22" s="98">
        <v>0.45000000000000007</v>
      </c>
      <c r="T22" s="120">
        <f>SUM(T23:T25)</f>
        <v>0</v>
      </c>
      <c r="U22" s="112">
        <f>SUM(U23:U25)</f>
        <v>0</v>
      </c>
      <c r="V22" s="101">
        <f>SUM(T22:U22)</f>
        <v>0</v>
      </c>
      <c r="W22" s="98">
        <f>V22/G22</f>
        <v>0</v>
      </c>
      <c r="X22" s="120">
        <f>SUM(X23:X25)</f>
        <v>0</v>
      </c>
      <c r="Y22" s="112">
        <f>SUM(Y23:Y25)</f>
        <v>0</v>
      </c>
      <c r="Z22" s="101">
        <f>SUM(X22:Y22)</f>
        <v>0</v>
      </c>
      <c r="AA22" s="98">
        <f>Z22/G22</f>
        <v>0</v>
      </c>
      <c r="AB22" s="4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/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/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/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/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/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5"/>
      <c r="MR22" s="5"/>
      <c r="MS22" s="5"/>
      <c r="MT22" s="5"/>
      <c r="MU22" s="5"/>
      <c r="MV22" s="5"/>
      <c r="MW22" s="5"/>
      <c r="MX22" s="5"/>
      <c r="MY22" s="5"/>
      <c r="MZ22" s="5"/>
      <c r="NA22" s="5"/>
      <c r="NB22" s="5"/>
      <c r="NC22" s="5"/>
      <c r="ND22" s="5"/>
      <c r="NE22" s="5"/>
      <c r="NF22" s="5"/>
      <c r="NG22" s="5"/>
      <c r="NH22" s="5"/>
      <c r="NI22" s="5"/>
      <c r="NJ22" s="5"/>
      <c r="NK22" s="5"/>
      <c r="NL22" s="5"/>
      <c r="NM22" s="5"/>
      <c r="NN22" s="5"/>
      <c r="NO22" s="5"/>
      <c r="NP22" s="5"/>
      <c r="NQ22" s="5"/>
      <c r="NR22" s="5"/>
      <c r="NS22" s="5"/>
      <c r="NT22" s="5"/>
      <c r="NU22" s="5"/>
      <c r="NV22" s="5"/>
      <c r="NW22" s="5"/>
      <c r="NX22" s="5"/>
      <c r="NY22" s="5"/>
      <c r="NZ22" s="5"/>
      <c r="OA22" s="5"/>
      <c r="OB22" s="5"/>
      <c r="OC22" s="5"/>
      <c r="OD22" s="5"/>
      <c r="OE22" s="5"/>
      <c r="OF22" s="5"/>
      <c r="OG22" s="5"/>
      <c r="OH22" s="5"/>
      <c r="OI22" s="5"/>
      <c r="OJ22" s="5"/>
      <c r="OK22" s="5"/>
      <c r="OL22" s="5"/>
      <c r="OM22" s="5"/>
      <c r="ON22" s="5"/>
      <c r="OO22" s="5"/>
      <c r="OP22" s="5"/>
      <c r="OQ22" s="5"/>
      <c r="OR22" s="5"/>
      <c r="OS22" s="5"/>
      <c r="OT22" s="5"/>
      <c r="OU22" s="5"/>
      <c r="OV22" s="5"/>
      <c r="OW22" s="5"/>
      <c r="OX22" s="5"/>
      <c r="OY22" s="5"/>
      <c r="OZ22" s="5"/>
      <c r="PA22" s="5"/>
      <c r="PB22" s="5"/>
      <c r="PC22" s="5"/>
      <c r="PD22" s="5"/>
      <c r="PE22" s="5"/>
      <c r="PF22" s="5"/>
      <c r="PG22" s="5"/>
      <c r="PH22" s="5"/>
      <c r="PI22" s="5"/>
      <c r="PJ22" s="5"/>
      <c r="PK22" s="5"/>
      <c r="PL22" s="5"/>
      <c r="PM22" s="5"/>
      <c r="PN22" s="5"/>
      <c r="PO22" s="5"/>
      <c r="PP22" s="5"/>
      <c r="PQ22" s="5"/>
      <c r="PR22" s="5"/>
      <c r="PS22" s="5"/>
      <c r="PT22" s="5"/>
      <c r="PU22" s="5"/>
      <c r="PV22" s="5"/>
      <c r="PW22" s="5"/>
      <c r="PX22" s="5"/>
      <c r="PY22" s="5"/>
      <c r="PZ22" s="5"/>
      <c r="QA22" s="5"/>
      <c r="QB22" s="5"/>
      <c r="QC22" s="5"/>
      <c r="QD22" s="5"/>
      <c r="QE22" s="5"/>
      <c r="QF22" s="5"/>
      <c r="QG22" s="5"/>
      <c r="QH22" s="5"/>
      <c r="QI22" s="5"/>
      <c r="QJ22" s="5"/>
      <c r="QK22" s="5"/>
      <c r="QL22" s="5"/>
      <c r="QM22" s="5"/>
      <c r="QN22" s="5"/>
      <c r="QO22" s="5"/>
      <c r="QP22" s="5"/>
      <c r="QQ22" s="5"/>
      <c r="QR22" s="5"/>
      <c r="QS22" s="5"/>
      <c r="QT22" s="5"/>
      <c r="QU22" s="5"/>
      <c r="QV22" s="5"/>
      <c r="QW22" s="5"/>
      <c r="QX22" s="5"/>
      <c r="QY22" s="5"/>
      <c r="QZ22" s="5"/>
      <c r="RA22" s="5"/>
      <c r="RB22" s="5"/>
      <c r="RC22" s="5"/>
      <c r="RD22" s="5"/>
      <c r="RE22" s="5"/>
      <c r="RF22" s="5"/>
      <c r="RG22" s="5"/>
      <c r="RH22" s="5"/>
      <c r="RI22" s="5"/>
      <c r="RJ22" s="5"/>
      <c r="RK22" s="5"/>
      <c r="RL22" s="5"/>
      <c r="RM22" s="5"/>
      <c r="RN22" s="5"/>
      <c r="RO22" s="5"/>
      <c r="RP22" s="5"/>
      <c r="RQ22" s="5"/>
      <c r="RR22" s="5"/>
      <c r="RS22" s="5"/>
      <c r="RT22" s="5"/>
      <c r="RU22" s="5"/>
      <c r="RV22" s="5"/>
      <c r="RW22" s="5"/>
      <c r="RX22" s="5"/>
      <c r="RY22" s="5"/>
      <c r="RZ22" s="5"/>
      <c r="SA22" s="5"/>
      <c r="SB22" s="5"/>
      <c r="SC22" s="5"/>
      <c r="SD22" s="5"/>
      <c r="SE22" s="5"/>
      <c r="SF22" s="5"/>
      <c r="SG22" s="5"/>
      <c r="SH22" s="5"/>
    </row>
    <row r="23" spans="1:502" ht="41.4" customHeight="1" x14ac:dyDescent="0.25">
      <c r="A23" s="277" t="s">
        <v>621</v>
      </c>
      <c r="B23" s="320"/>
      <c r="C23" s="194"/>
      <c r="D23" s="321"/>
      <c r="E23" s="302">
        <v>223030</v>
      </c>
      <c r="F23" s="110">
        <v>3500</v>
      </c>
      <c r="G23" s="135">
        <f>E23+F23</f>
        <v>226530</v>
      </c>
      <c r="H23" s="121">
        <f t="shared" ref="H23:I25" si="24">E23*$K$22</f>
        <v>22303</v>
      </c>
      <c r="I23" s="113">
        <f t="shared" si="24"/>
        <v>350</v>
      </c>
      <c r="J23" s="114">
        <f>H23+I23</f>
        <v>22653</v>
      </c>
      <c r="K23" s="100">
        <f>J23/$J$22</f>
        <v>0.53130782924409481</v>
      </c>
      <c r="L23" s="126">
        <f t="shared" ref="L23:M25" si="25">E23*$O$22</f>
        <v>100363.5</v>
      </c>
      <c r="M23" s="99">
        <f t="shared" si="25"/>
        <v>1575</v>
      </c>
      <c r="N23" s="114">
        <f>L23+M23</f>
        <v>101938.5</v>
      </c>
      <c r="O23" s="100">
        <f>N23/$N$22</f>
        <v>0.53130782924409481</v>
      </c>
      <c r="P23" s="126">
        <f t="shared" ref="P23:Q25" si="26">E23*$S$22</f>
        <v>100363.50000000001</v>
      </c>
      <c r="Q23" s="99">
        <f t="shared" si="26"/>
        <v>1575.0000000000002</v>
      </c>
      <c r="R23" s="114">
        <f>P23+Q23</f>
        <v>101938.50000000001</v>
      </c>
      <c r="S23" s="100"/>
      <c r="T23" s="126">
        <v>0</v>
      </c>
      <c r="U23" s="99">
        <v>0</v>
      </c>
      <c r="V23" s="99">
        <v>0</v>
      </c>
      <c r="W23" s="104">
        <v>0</v>
      </c>
      <c r="X23" s="126">
        <v>0</v>
      </c>
      <c r="Y23" s="99">
        <v>0</v>
      </c>
      <c r="Z23" s="99">
        <v>0</v>
      </c>
      <c r="AA23" s="104">
        <v>0</v>
      </c>
      <c r="AB23" s="85"/>
    </row>
    <row r="24" spans="1:502" ht="41.4" customHeight="1" x14ac:dyDescent="0.25">
      <c r="A24" s="276" t="s">
        <v>89</v>
      </c>
      <c r="B24" s="320"/>
      <c r="C24" s="194"/>
      <c r="D24" s="321"/>
      <c r="E24" s="302">
        <v>140000</v>
      </c>
      <c r="F24" s="110">
        <v>0</v>
      </c>
      <c r="G24" s="135">
        <f>E24+F24</f>
        <v>140000</v>
      </c>
      <c r="H24" s="121">
        <f t="shared" si="24"/>
        <v>14000</v>
      </c>
      <c r="I24" s="113">
        <f t="shared" si="24"/>
        <v>0</v>
      </c>
      <c r="J24" s="114">
        <f>H24+I24</f>
        <v>14000</v>
      </c>
      <c r="K24" s="100">
        <f>J24/$J$22</f>
        <v>0.32835869904283438</v>
      </c>
      <c r="L24" s="126">
        <f t="shared" si="25"/>
        <v>63000</v>
      </c>
      <c r="M24" s="99">
        <f t="shared" si="25"/>
        <v>0</v>
      </c>
      <c r="N24" s="114">
        <f>L24+M24</f>
        <v>63000</v>
      </c>
      <c r="O24" s="100">
        <f>N24/$N$22</f>
        <v>0.32835869904283438</v>
      </c>
      <c r="P24" s="126">
        <f t="shared" si="26"/>
        <v>63000.000000000007</v>
      </c>
      <c r="Q24" s="99">
        <f t="shared" si="26"/>
        <v>0</v>
      </c>
      <c r="R24" s="114">
        <f>P24+Q24</f>
        <v>63000.000000000007</v>
      </c>
      <c r="S24" s="100"/>
      <c r="T24" s="126">
        <v>0</v>
      </c>
      <c r="U24" s="99">
        <v>0</v>
      </c>
      <c r="V24" s="99">
        <v>0</v>
      </c>
      <c r="W24" s="104">
        <v>0</v>
      </c>
      <c r="X24" s="126">
        <v>0</v>
      </c>
      <c r="Y24" s="99">
        <v>0</v>
      </c>
      <c r="Z24" s="99">
        <v>0</v>
      </c>
      <c r="AA24" s="104">
        <v>0</v>
      </c>
      <c r="AB24" s="85"/>
    </row>
    <row r="25" spans="1:502" ht="41.4" customHeight="1" x14ac:dyDescent="0.25">
      <c r="A25" s="276" t="s">
        <v>88</v>
      </c>
      <c r="B25" s="320"/>
      <c r="C25" s="194"/>
      <c r="D25" s="321"/>
      <c r="E25" s="302">
        <v>59833</v>
      </c>
      <c r="F25" s="110">
        <v>0</v>
      </c>
      <c r="G25" s="135">
        <f>E25+F25</f>
        <v>59833</v>
      </c>
      <c r="H25" s="121">
        <f t="shared" si="24"/>
        <v>5983.3</v>
      </c>
      <c r="I25" s="113">
        <f t="shared" si="24"/>
        <v>0</v>
      </c>
      <c r="J25" s="114">
        <f>H25+I25</f>
        <v>5983.3</v>
      </c>
      <c r="K25" s="100">
        <f>J25/$J$22</f>
        <v>0.14033347171307078</v>
      </c>
      <c r="L25" s="126">
        <f t="shared" si="25"/>
        <v>26924.850000000002</v>
      </c>
      <c r="M25" s="99">
        <f t="shared" si="25"/>
        <v>0</v>
      </c>
      <c r="N25" s="114">
        <f>L25+M25</f>
        <v>26924.850000000002</v>
      </c>
      <c r="O25" s="100">
        <f>N25/$N$22</f>
        <v>0.14033347171307078</v>
      </c>
      <c r="P25" s="126">
        <f t="shared" si="26"/>
        <v>26924.850000000002</v>
      </c>
      <c r="Q25" s="99">
        <f t="shared" si="26"/>
        <v>0</v>
      </c>
      <c r="R25" s="114">
        <f>P25+Q25</f>
        <v>26924.850000000002</v>
      </c>
      <c r="S25" s="100"/>
      <c r="T25" s="126">
        <v>0</v>
      </c>
      <c r="U25" s="99">
        <v>0</v>
      </c>
      <c r="V25" s="99">
        <v>0</v>
      </c>
      <c r="W25" s="104">
        <v>0</v>
      </c>
      <c r="X25" s="126">
        <v>0</v>
      </c>
      <c r="Y25" s="99">
        <v>0</v>
      </c>
      <c r="Z25" s="99">
        <v>0</v>
      </c>
      <c r="AA25" s="104">
        <v>0</v>
      </c>
      <c r="AB25" s="85"/>
    </row>
    <row r="26" spans="1:502" s="6" customFormat="1" ht="41.4" customHeight="1" x14ac:dyDescent="0.25">
      <c r="A26" s="151" t="str">
        <f>'Orçamento delhado'!A16</f>
        <v>Componente 2: Administración tributaria y contencioso fiscal</v>
      </c>
      <c r="B26" s="324"/>
      <c r="C26" s="313"/>
      <c r="D26" s="325"/>
      <c r="E26" s="303">
        <f>E27+E31+E36+E40+E43+E48</f>
        <v>14855499</v>
      </c>
      <c r="F26" s="115">
        <f>F27+F31+F36+F40+F43+F48</f>
        <v>2096500</v>
      </c>
      <c r="G26" s="156">
        <f>E26+F26</f>
        <v>16951999</v>
      </c>
      <c r="H26" s="123">
        <f>H27+H31+H36+H40+H43+H48</f>
        <v>1516216.6</v>
      </c>
      <c r="I26" s="115">
        <f>I27+I31+I36+I40+I43+I48</f>
        <v>210400</v>
      </c>
      <c r="J26" s="115">
        <f>J27+J31+J36+J40+J43+J48</f>
        <v>1726616.6</v>
      </c>
      <c r="K26" s="124">
        <f>J26/G26</f>
        <v>0.10185327405930121</v>
      </c>
      <c r="L26" s="123">
        <f>L27+L31+L36+L40+L43+L48</f>
        <v>6256983.25</v>
      </c>
      <c r="M26" s="115">
        <f>M27+M31+M36+M40+M43+M48</f>
        <v>422525</v>
      </c>
      <c r="N26" s="115">
        <f>N27+N31+N36+N40+N43+N48</f>
        <v>6679508.25</v>
      </c>
      <c r="O26" s="124">
        <f>N26/G26</f>
        <v>0.39402481382874077</v>
      </c>
      <c r="P26" s="123">
        <f>P27+P31+P36+P40+P43+P48</f>
        <v>2498232.7000000002</v>
      </c>
      <c r="Q26" s="115">
        <f>Q27+Q31+Q36+Q40+Q43+Q48</f>
        <v>574300</v>
      </c>
      <c r="R26" s="115">
        <f>R27+R31+R36+R40+R43+R48</f>
        <v>3072532.7</v>
      </c>
      <c r="S26" s="138">
        <f>R26/G26</f>
        <v>0.18124899016334298</v>
      </c>
      <c r="T26" s="123">
        <f>T27+T31+T36+T40+T43+T48</f>
        <v>3903399.85</v>
      </c>
      <c r="U26" s="115">
        <f>U27+U31+U36+U40+U43+U48</f>
        <v>531375</v>
      </c>
      <c r="V26" s="115">
        <f>V27+V31+V36+V40+V43+V48</f>
        <v>4434774.8500000006</v>
      </c>
      <c r="W26" s="138">
        <v>0.26</v>
      </c>
      <c r="X26" s="123">
        <f>X27+X31+X36+X40+X43+X48</f>
        <v>680666.60000000009</v>
      </c>
      <c r="Y26" s="115">
        <f>Y27+Y31+Y36+Y40+Y43+Y48</f>
        <v>357900</v>
      </c>
      <c r="Z26" s="115">
        <f>Z27+Z31+Z36+Z40+Z43+Z48</f>
        <v>1038566.6000000001</v>
      </c>
      <c r="AA26" s="124">
        <f>Z26/G26</f>
        <v>6.1265140471044158E-2</v>
      </c>
      <c r="AB26" s="4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/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/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/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/>
      <c r="MR26" s="5"/>
      <c r="MS26" s="5"/>
      <c r="MT26" s="5"/>
      <c r="MU26" s="5"/>
      <c r="MV26" s="5"/>
      <c r="MW26" s="5"/>
      <c r="MX26" s="5"/>
      <c r="MY26" s="5"/>
      <c r="MZ26" s="5"/>
      <c r="NA26" s="5"/>
      <c r="NB26" s="5"/>
      <c r="NC26" s="5"/>
      <c r="ND26" s="5"/>
      <c r="NE26" s="5"/>
      <c r="NF26" s="5"/>
      <c r="NG26" s="5"/>
      <c r="NH26" s="5"/>
      <c r="NI26" s="5"/>
      <c r="NJ26" s="5"/>
      <c r="NK26" s="5"/>
      <c r="NL26" s="5"/>
      <c r="NM26" s="5"/>
      <c r="NN26" s="5"/>
      <c r="NO26" s="5"/>
      <c r="NP26" s="5"/>
      <c r="NQ26" s="5"/>
      <c r="NR26" s="5"/>
      <c r="NS26" s="5"/>
      <c r="NT26" s="5"/>
      <c r="NU26" s="5"/>
      <c r="NV26" s="5"/>
      <c r="NW26" s="5"/>
      <c r="NX26" s="5"/>
      <c r="NY26" s="5"/>
      <c r="NZ26" s="5"/>
      <c r="OA26" s="5"/>
      <c r="OB26" s="5"/>
      <c r="OC26" s="5"/>
      <c r="OD26" s="5"/>
      <c r="OE26" s="5"/>
      <c r="OF26" s="5"/>
      <c r="OG26" s="5"/>
      <c r="OH26" s="5"/>
      <c r="OI26" s="5"/>
      <c r="OJ26" s="5"/>
      <c r="OK26" s="5"/>
      <c r="OL26" s="5"/>
      <c r="OM26" s="5"/>
      <c r="ON26" s="5"/>
      <c r="OO26" s="5"/>
      <c r="OP26" s="5"/>
      <c r="OQ26" s="5"/>
      <c r="OR26" s="5"/>
      <c r="OS26" s="5"/>
      <c r="OT26" s="5"/>
      <c r="OU26" s="5"/>
      <c r="OV26" s="5"/>
      <c r="OW26" s="5"/>
      <c r="OX26" s="5"/>
      <c r="OY26" s="5"/>
      <c r="OZ26" s="5"/>
      <c r="PA26" s="5"/>
      <c r="PB26" s="5"/>
      <c r="PC26" s="5"/>
      <c r="PD26" s="5"/>
      <c r="PE26" s="5"/>
      <c r="PF26" s="5"/>
      <c r="PG26" s="5"/>
      <c r="PH26" s="5"/>
      <c r="PI26" s="5"/>
      <c r="PJ26" s="5"/>
      <c r="PK26" s="5"/>
      <c r="PL26" s="5"/>
      <c r="PM26" s="5"/>
      <c r="PN26" s="5"/>
      <c r="PO26" s="5"/>
      <c r="PP26" s="5"/>
      <c r="PQ26" s="5"/>
      <c r="PR26" s="5"/>
      <c r="PS26" s="5"/>
      <c r="PT26" s="5"/>
      <c r="PU26" s="5"/>
      <c r="PV26" s="5"/>
      <c r="PW26" s="5"/>
      <c r="PX26" s="5"/>
      <c r="PY26" s="5"/>
      <c r="PZ26" s="5"/>
      <c r="QA26" s="5"/>
      <c r="QB26" s="5"/>
      <c r="QC26" s="5"/>
      <c r="QD26" s="5"/>
      <c r="QE26" s="5"/>
      <c r="QF26" s="5"/>
      <c r="QG26" s="5"/>
      <c r="QH26" s="5"/>
      <c r="QI26" s="5"/>
      <c r="QJ26" s="5"/>
      <c r="QK26" s="5"/>
      <c r="QL26" s="5"/>
      <c r="QM26" s="5"/>
      <c r="QN26" s="5"/>
      <c r="QO26" s="5"/>
      <c r="QP26" s="5"/>
      <c r="QQ26" s="5"/>
      <c r="QR26" s="5"/>
      <c r="QS26" s="5"/>
      <c r="QT26" s="5"/>
      <c r="QU26" s="5"/>
      <c r="QV26" s="5"/>
      <c r="QW26" s="5"/>
      <c r="QX26" s="5"/>
      <c r="QY26" s="5"/>
      <c r="QZ26" s="5"/>
      <c r="RA26" s="5"/>
      <c r="RB26" s="5"/>
      <c r="RC26" s="5"/>
      <c r="RD26" s="5"/>
      <c r="RE26" s="5"/>
      <c r="RF26" s="5"/>
      <c r="RG26" s="5"/>
      <c r="RH26" s="5"/>
      <c r="RI26" s="5"/>
      <c r="RJ26" s="5"/>
      <c r="RK26" s="5"/>
      <c r="RL26" s="5"/>
      <c r="RM26" s="5"/>
      <c r="RN26" s="5"/>
      <c r="RO26" s="5"/>
      <c r="RP26" s="5"/>
      <c r="RQ26" s="5"/>
      <c r="RR26" s="5"/>
      <c r="RS26" s="5"/>
      <c r="RT26" s="5"/>
      <c r="RU26" s="5"/>
      <c r="RV26" s="5"/>
      <c r="RW26" s="5"/>
      <c r="RX26" s="5"/>
      <c r="RY26" s="5"/>
      <c r="RZ26" s="5"/>
      <c r="SA26" s="5"/>
      <c r="SB26" s="5"/>
      <c r="SC26" s="5"/>
      <c r="SD26" s="5"/>
      <c r="SE26" s="5"/>
      <c r="SF26" s="5"/>
      <c r="SG26" s="5"/>
      <c r="SH26" s="5"/>
    </row>
    <row r="27" spans="1:502" s="6" customFormat="1" ht="41.4" customHeight="1" x14ac:dyDescent="0.25">
      <c r="A27" s="253" t="str">
        <f>'Orçamento delhado'!A17</f>
        <v>2.1 Modelo de apoyo a la política tributaria mejorado</v>
      </c>
      <c r="B27" s="322"/>
      <c r="C27" s="196"/>
      <c r="D27" s="323"/>
      <c r="E27" s="304">
        <f>H27+L27+P27+T27+X27</f>
        <v>613334</v>
      </c>
      <c r="F27" s="147">
        <f>I27+M27+Q27+U27+Y27</f>
        <v>15000</v>
      </c>
      <c r="G27" s="157">
        <f>SUM(E27:F27)</f>
        <v>628334</v>
      </c>
      <c r="H27" s="125">
        <f>SUM(H28:H30)</f>
        <v>92000.099999999991</v>
      </c>
      <c r="I27" s="97">
        <f>SUM(I28:I30)</f>
        <v>2250</v>
      </c>
      <c r="J27" s="97">
        <f>SUM(J28:J30)</f>
        <v>94250.099999999991</v>
      </c>
      <c r="K27" s="98">
        <v>0.15</v>
      </c>
      <c r="L27" s="125">
        <f>SUM(L28:L30)</f>
        <v>429333.8</v>
      </c>
      <c r="M27" s="97">
        <f>SUM(M28:M30)</f>
        <v>10500</v>
      </c>
      <c r="N27" s="97">
        <f>SUM(N28:N30)</f>
        <v>439833.8</v>
      </c>
      <c r="O27" s="98">
        <v>0.7</v>
      </c>
      <c r="P27" s="125">
        <f>SUM(P28:P30)</f>
        <v>92000.099999999991</v>
      </c>
      <c r="Q27" s="97">
        <f>SUM(Q28:Q30)</f>
        <v>2250</v>
      </c>
      <c r="R27" s="97">
        <f>SUM(R28:R30)</f>
        <v>94250.099999999991</v>
      </c>
      <c r="S27" s="98">
        <v>0.15</v>
      </c>
      <c r="T27" s="125">
        <f>SUM(T28:T30)</f>
        <v>0</v>
      </c>
      <c r="U27" s="97">
        <f>SUM(U28:U30)</f>
        <v>0</v>
      </c>
      <c r="V27" s="97">
        <f>SUM(V28:V30)</f>
        <v>0</v>
      </c>
      <c r="W27" s="98">
        <f>V27/G27</f>
        <v>0</v>
      </c>
      <c r="X27" s="125">
        <f>SUM(X28:X30)</f>
        <v>0</v>
      </c>
      <c r="Y27" s="97">
        <f>SUM(Y28:Y30)</f>
        <v>0</v>
      </c>
      <c r="Z27" s="97">
        <f>SUM(Z28:Z30)</f>
        <v>0</v>
      </c>
      <c r="AA27" s="98">
        <f>Z27/G27</f>
        <v>0</v>
      </c>
      <c r="AB27" s="4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/>
      <c r="JE27" s="5"/>
      <c r="JF27" s="5"/>
      <c r="JG27" s="5"/>
      <c r="JH27" s="5"/>
      <c r="JI27" s="5"/>
      <c r="JJ27" s="5"/>
      <c r="JK27" s="5"/>
      <c r="JL27" s="5"/>
      <c r="JM27" s="5"/>
      <c r="JN27" s="5"/>
      <c r="JO27" s="5"/>
      <c r="JP27" s="5"/>
      <c r="JQ27" s="5"/>
      <c r="JR27" s="5"/>
      <c r="JS27" s="5"/>
      <c r="JT27" s="5"/>
      <c r="JU27" s="5"/>
      <c r="JV27" s="5"/>
      <c r="JW27" s="5"/>
      <c r="JX27" s="5"/>
      <c r="JY27" s="5"/>
      <c r="JZ27" s="5"/>
      <c r="KA27" s="5"/>
      <c r="KB27" s="5"/>
      <c r="KC27" s="5"/>
      <c r="KD27" s="5"/>
      <c r="KE27" s="5"/>
      <c r="KF27" s="5"/>
      <c r="KG27" s="5"/>
      <c r="KH27" s="5"/>
      <c r="KI27" s="5"/>
      <c r="KJ27" s="5"/>
      <c r="KK27" s="5"/>
      <c r="KL27" s="5"/>
      <c r="KM27" s="5"/>
      <c r="KN27" s="5"/>
      <c r="KO27" s="5"/>
      <c r="KP27" s="5"/>
      <c r="KQ27" s="5"/>
      <c r="KR27" s="5"/>
      <c r="KS27" s="5"/>
      <c r="KT27" s="5"/>
      <c r="KU27" s="5"/>
      <c r="KV27" s="5"/>
      <c r="KW27" s="5"/>
      <c r="KX27" s="5"/>
      <c r="KY27" s="5"/>
      <c r="KZ27" s="5"/>
      <c r="LA27" s="5"/>
      <c r="LB27" s="5"/>
      <c r="LC27" s="5"/>
      <c r="LD27" s="5"/>
      <c r="LE27" s="5"/>
      <c r="LF27" s="5"/>
      <c r="LG27" s="5"/>
      <c r="LH27" s="5"/>
      <c r="LI27" s="5"/>
      <c r="LJ27" s="5"/>
      <c r="LK27" s="5"/>
      <c r="LL27" s="5"/>
      <c r="LM27" s="5"/>
      <c r="LN27" s="5"/>
      <c r="LO27" s="5"/>
      <c r="LP27" s="5"/>
      <c r="LQ27" s="5"/>
      <c r="LR27" s="5"/>
      <c r="LS27" s="5"/>
      <c r="LT27" s="5"/>
      <c r="LU27" s="5"/>
      <c r="LV27" s="5"/>
      <c r="LW27" s="5"/>
      <c r="LX27" s="5"/>
      <c r="LY27" s="5"/>
      <c r="LZ27" s="5"/>
      <c r="MA27" s="5"/>
      <c r="MB27" s="5"/>
      <c r="MC27" s="5"/>
      <c r="MD27" s="5"/>
      <c r="ME27" s="5"/>
      <c r="MF27" s="5"/>
      <c r="MG27" s="5"/>
      <c r="MH27" s="5"/>
      <c r="MI27" s="5"/>
      <c r="MJ27" s="5"/>
      <c r="MK27" s="5"/>
      <c r="ML27" s="5"/>
      <c r="MM27" s="5"/>
      <c r="MN27" s="5"/>
      <c r="MO27" s="5"/>
      <c r="MP27" s="5"/>
      <c r="MQ27" s="5"/>
      <c r="MR27" s="5"/>
      <c r="MS27" s="5"/>
      <c r="MT27" s="5"/>
      <c r="MU27" s="5"/>
      <c r="MV27" s="5"/>
      <c r="MW27" s="5"/>
      <c r="MX27" s="5"/>
      <c r="MY27" s="5"/>
      <c r="MZ27" s="5"/>
      <c r="NA27" s="5"/>
      <c r="NB27" s="5"/>
      <c r="NC27" s="5"/>
      <c r="ND27" s="5"/>
      <c r="NE27" s="5"/>
      <c r="NF27" s="5"/>
      <c r="NG27" s="5"/>
      <c r="NH27" s="5"/>
      <c r="NI27" s="5"/>
      <c r="NJ27" s="5"/>
      <c r="NK27" s="5"/>
      <c r="NL27" s="5"/>
      <c r="NM27" s="5"/>
      <c r="NN27" s="5"/>
      <c r="NO27" s="5"/>
      <c r="NP27" s="5"/>
      <c r="NQ27" s="5"/>
      <c r="NR27" s="5"/>
      <c r="NS27" s="5"/>
      <c r="NT27" s="5"/>
      <c r="NU27" s="5"/>
      <c r="NV27" s="5"/>
      <c r="NW27" s="5"/>
      <c r="NX27" s="5"/>
      <c r="NY27" s="5"/>
      <c r="NZ27" s="5"/>
      <c r="OA27" s="5"/>
      <c r="OB27" s="5"/>
      <c r="OC27" s="5"/>
      <c r="OD27" s="5"/>
      <c r="OE27" s="5"/>
      <c r="OF27" s="5"/>
      <c r="OG27" s="5"/>
      <c r="OH27" s="5"/>
      <c r="OI27" s="5"/>
      <c r="OJ27" s="5"/>
      <c r="OK27" s="5"/>
      <c r="OL27" s="5"/>
      <c r="OM27" s="5"/>
      <c r="ON27" s="5"/>
      <c r="OO27" s="5"/>
      <c r="OP27" s="5"/>
      <c r="OQ27" s="5"/>
      <c r="OR27" s="5"/>
      <c r="OS27" s="5"/>
      <c r="OT27" s="5"/>
      <c r="OU27" s="5"/>
      <c r="OV27" s="5"/>
      <c r="OW27" s="5"/>
      <c r="OX27" s="5"/>
      <c r="OY27" s="5"/>
      <c r="OZ27" s="5"/>
      <c r="PA27" s="5"/>
      <c r="PB27" s="5"/>
      <c r="PC27" s="5"/>
      <c r="PD27" s="5"/>
      <c r="PE27" s="5"/>
      <c r="PF27" s="5"/>
      <c r="PG27" s="5"/>
      <c r="PH27" s="5"/>
      <c r="PI27" s="5"/>
      <c r="PJ27" s="5"/>
      <c r="PK27" s="5"/>
      <c r="PL27" s="5"/>
      <c r="PM27" s="5"/>
      <c r="PN27" s="5"/>
      <c r="PO27" s="5"/>
      <c r="PP27" s="5"/>
      <c r="PQ27" s="5"/>
      <c r="PR27" s="5"/>
      <c r="PS27" s="5"/>
      <c r="PT27" s="5"/>
      <c r="PU27" s="5"/>
      <c r="PV27" s="5"/>
      <c r="PW27" s="5"/>
      <c r="PX27" s="5"/>
      <c r="PY27" s="5"/>
      <c r="PZ27" s="5"/>
      <c r="QA27" s="5"/>
      <c r="QB27" s="5"/>
      <c r="QC27" s="5"/>
      <c r="QD27" s="5"/>
      <c r="QE27" s="5"/>
      <c r="QF27" s="5"/>
      <c r="QG27" s="5"/>
      <c r="QH27" s="5"/>
      <c r="QI27" s="5"/>
      <c r="QJ27" s="5"/>
      <c r="QK27" s="5"/>
      <c r="QL27" s="5"/>
      <c r="QM27" s="5"/>
      <c r="QN27" s="5"/>
      <c r="QO27" s="5"/>
      <c r="QP27" s="5"/>
      <c r="QQ27" s="5"/>
      <c r="QR27" s="5"/>
      <c r="QS27" s="5"/>
      <c r="QT27" s="5"/>
      <c r="QU27" s="5"/>
      <c r="QV27" s="5"/>
      <c r="QW27" s="5"/>
      <c r="QX27" s="5"/>
      <c r="QY27" s="5"/>
      <c r="QZ27" s="5"/>
      <c r="RA27" s="5"/>
      <c r="RB27" s="5"/>
      <c r="RC27" s="5"/>
      <c r="RD27" s="5"/>
      <c r="RE27" s="5"/>
      <c r="RF27" s="5"/>
      <c r="RG27" s="5"/>
      <c r="RH27" s="5"/>
      <c r="RI27" s="5"/>
      <c r="RJ27" s="5"/>
      <c r="RK27" s="5"/>
      <c r="RL27" s="5"/>
      <c r="RM27" s="5"/>
      <c r="RN27" s="5"/>
      <c r="RO27" s="5"/>
      <c r="RP27" s="5"/>
      <c r="RQ27" s="5"/>
      <c r="RR27" s="5"/>
      <c r="RS27" s="5"/>
      <c r="RT27" s="5"/>
      <c r="RU27" s="5"/>
      <c r="RV27" s="5"/>
      <c r="RW27" s="5"/>
      <c r="RX27" s="5"/>
      <c r="RY27" s="5"/>
      <c r="RZ27" s="5"/>
      <c r="SA27" s="5"/>
      <c r="SB27" s="5"/>
      <c r="SC27" s="5"/>
      <c r="SD27" s="5"/>
      <c r="SE27" s="5"/>
      <c r="SF27" s="5"/>
      <c r="SG27" s="5"/>
      <c r="SH27" s="5"/>
    </row>
    <row r="28" spans="1:502" s="3" customFormat="1" ht="41.4" customHeight="1" x14ac:dyDescent="0.25">
      <c r="A28" s="277" t="s">
        <v>91</v>
      </c>
      <c r="B28" s="326"/>
      <c r="C28" s="204"/>
      <c r="D28" s="327"/>
      <c r="E28" s="305">
        <v>191667</v>
      </c>
      <c r="F28" s="148">
        <v>7500</v>
      </c>
      <c r="G28" s="158">
        <f>E28+F28</f>
        <v>199167</v>
      </c>
      <c r="H28" s="126">
        <f t="shared" ref="H28:I30" si="27">E28*$K$27</f>
        <v>28750.05</v>
      </c>
      <c r="I28" s="99">
        <f t="shared" si="27"/>
        <v>1125</v>
      </c>
      <c r="J28" s="103">
        <f>H28+I28</f>
        <v>29875.05</v>
      </c>
      <c r="K28" s="104">
        <f>J28/$J$27</f>
        <v>0.31697632151053423</v>
      </c>
      <c r="L28" s="136">
        <f t="shared" ref="L28:M30" si="28">E28*$O$27</f>
        <v>134166.9</v>
      </c>
      <c r="M28" s="102">
        <f t="shared" si="28"/>
        <v>5250</v>
      </c>
      <c r="N28" s="103">
        <f>L28+M28</f>
        <v>139416.9</v>
      </c>
      <c r="O28" s="104">
        <f>N28/$N$27</f>
        <v>0.31697632151053418</v>
      </c>
      <c r="P28" s="126">
        <f t="shared" ref="P28:Q30" si="29">E28*$S$27</f>
        <v>28750.05</v>
      </c>
      <c r="Q28" s="99">
        <f t="shared" si="29"/>
        <v>1125</v>
      </c>
      <c r="R28" s="103">
        <f>SUM(P28:Q28)</f>
        <v>29875.05</v>
      </c>
      <c r="S28" s="104">
        <f>R28/$R$27</f>
        <v>0.31697632151053423</v>
      </c>
      <c r="T28" s="126">
        <v>0</v>
      </c>
      <c r="U28" s="99">
        <v>0</v>
      </c>
      <c r="V28" s="103">
        <v>0</v>
      </c>
      <c r="W28" s="104">
        <v>0</v>
      </c>
      <c r="X28" s="126"/>
      <c r="Y28" s="99"/>
      <c r="Z28" s="103"/>
      <c r="AA28" s="104"/>
      <c r="AB28" s="7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</row>
    <row r="29" spans="1:502" s="3" customFormat="1" ht="41.4" customHeight="1" x14ac:dyDescent="0.25">
      <c r="A29" s="277" t="s">
        <v>92</v>
      </c>
      <c r="B29" s="326"/>
      <c r="C29" s="204"/>
      <c r="D29" s="327"/>
      <c r="E29" s="305">
        <v>296667</v>
      </c>
      <c r="F29" s="148">
        <v>7500</v>
      </c>
      <c r="G29" s="158">
        <f>E29+F29</f>
        <v>304167</v>
      </c>
      <c r="H29" s="126">
        <f t="shared" si="27"/>
        <v>44500.049999999996</v>
      </c>
      <c r="I29" s="99">
        <f t="shared" si="27"/>
        <v>1125</v>
      </c>
      <c r="J29" s="103">
        <f>H29+I29</f>
        <v>45625.049999999996</v>
      </c>
      <c r="K29" s="104">
        <f>J29/$J$27</f>
        <v>0.48408489752265516</v>
      </c>
      <c r="L29" s="136">
        <f t="shared" si="28"/>
        <v>207666.9</v>
      </c>
      <c r="M29" s="102">
        <f t="shared" si="28"/>
        <v>5250</v>
      </c>
      <c r="N29" s="103">
        <f>L29+M29</f>
        <v>212916.9</v>
      </c>
      <c r="O29" s="104">
        <f>N29/$N$27</f>
        <v>0.48408489752265516</v>
      </c>
      <c r="P29" s="126">
        <f t="shared" si="29"/>
        <v>44500.049999999996</v>
      </c>
      <c r="Q29" s="99">
        <f t="shared" si="29"/>
        <v>1125</v>
      </c>
      <c r="R29" s="103">
        <f>SUM(P29:Q29)</f>
        <v>45625.049999999996</v>
      </c>
      <c r="S29" s="104">
        <f>R29/$R$27</f>
        <v>0.48408489752265516</v>
      </c>
      <c r="T29" s="126">
        <v>0</v>
      </c>
      <c r="U29" s="99">
        <v>0</v>
      </c>
      <c r="V29" s="103">
        <v>0</v>
      </c>
      <c r="W29" s="104">
        <v>0</v>
      </c>
      <c r="X29" s="126"/>
      <c r="Y29" s="99"/>
      <c r="Z29" s="103"/>
      <c r="AA29" s="104"/>
      <c r="AB29" s="7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</row>
    <row r="30" spans="1:502" s="3" customFormat="1" ht="41.4" customHeight="1" x14ac:dyDescent="0.25">
      <c r="A30" s="277" t="s">
        <v>93</v>
      </c>
      <c r="B30" s="326"/>
      <c r="C30" s="204"/>
      <c r="D30" s="327"/>
      <c r="E30" s="305">
        <v>125000</v>
      </c>
      <c r="F30" s="148">
        <v>0</v>
      </c>
      <c r="G30" s="158">
        <f>E30+F30</f>
        <v>125000</v>
      </c>
      <c r="H30" s="126">
        <f t="shared" si="27"/>
        <v>18750</v>
      </c>
      <c r="I30" s="99">
        <f t="shared" si="27"/>
        <v>0</v>
      </c>
      <c r="J30" s="103">
        <f>H30+I30</f>
        <v>18750</v>
      </c>
      <c r="K30" s="104">
        <f>J30/$J$27</f>
        <v>0.19893878096681067</v>
      </c>
      <c r="L30" s="136">
        <f t="shared" si="28"/>
        <v>87500</v>
      </c>
      <c r="M30" s="102">
        <f t="shared" si="28"/>
        <v>0</v>
      </c>
      <c r="N30" s="103">
        <f>L30+M30</f>
        <v>87500</v>
      </c>
      <c r="O30" s="104">
        <f>N30/$N$27</f>
        <v>0.19893878096681064</v>
      </c>
      <c r="P30" s="126">
        <f t="shared" si="29"/>
        <v>18750</v>
      </c>
      <c r="Q30" s="99">
        <f t="shared" si="29"/>
        <v>0</v>
      </c>
      <c r="R30" s="103">
        <f>SUM(P30:Q30)</f>
        <v>18750</v>
      </c>
      <c r="S30" s="104">
        <f>R30/$R$27</f>
        <v>0.19893878096681067</v>
      </c>
      <c r="T30" s="126">
        <v>0</v>
      </c>
      <c r="U30" s="99">
        <v>0</v>
      </c>
      <c r="V30" s="103">
        <v>0</v>
      </c>
      <c r="W30" s="104">
        <v>0</v>
      </c>
      <c r="X30" s="126"/>
      <c r="Y30" s="99"/>
      <c r="Z30" s="103"/>
      <c r="AA30" s="104"/>
      <c r="AB30" s="7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</row>
    <row r="31" spans="1:502" s="6" customFormat="1" ht="41.4" customHeight="1" x14ac:dyDescent="0.25">
      <c r="A31" s="253" t="str">
        <f>'Orçamento delhado'!A18</f>
        <v>2.2 Modelo de Fiscalización e inteligencia fiscal fortalecido (Establecimientos y tránsito de mercancías)</v>
      </c>
      <c r="B31" s="322"/>
      <c r="C31" s="196"/>
      <c r="D31" s="323"/>
      <c r="E31" s="304">
        <f>H31+L31+P31+T31+X31</f>
        <v>9715000</v>
      </c>
      <c r="F31" s="147">
        <f>I31+M31+Q31+U31+Y31</f>
        <v>280000</v>
      </c>
      <c r="G31" s="157">
        <f>SUM(E31:F31)</f>
        <v>9995000</v>
      </c>
      <c r="H31" s="125">
        <f>SUM(H32:H35)</f>
        <v>971500</v>
      </c>
      <c r="I31" s="97">
        <f>SUM(I32:I35)</f>
        <v>28000</v>
      </c>
      <c r="J31" s="97">
        <f>SUM(J32:J35)</f>
        <v>999500</v>
      </c>
      <c r="K31" s="98">
        <v>0.1</v>
      </c>
      <c r="L31" s="125">
        <f>SUM(L32:L35)</f>
        <v>4857500</v>
      </c>
      <c r="M31" s="97">
        <f>SUM(M32:M35)</f>
        <v>140000</v>
      </c>
      <c r="N31" s="97">
        <f>SUM(N32:N35)</f>
        <v>4997500</v>
      </c>
      <c r="O31" s="98">
        <v>0.5</v>
      </c>
      <c r="P31" s="125">
        <f>SUM(P32:P35)</f>
        <v>971500</v>
      </c>
      <c r="Q31" s="97">
        <f>SUM(Q32:Q35)</f>
        <v>28000</v>
      </c>
      <c r="R31" s="97">
        <f>SUM(R32:R35)</f>
        <v>999500</v>
      </c>
      <c r="S31" s="98">
        <v>0.1</v>
      </c>
      <c r="T31" s="125">
        <f>SUM(T32:T35)</f>
        <v>2914500</v>
      </c>
      <c r="U31" s="97">
        <f>SUM(U32:U35)</f>
        <v>84000</v>
      </c>
      <c r="V31" s="97">
        <f>SUM(V32:V35)</f>
        <v>2998500</v>
      </c>
      <c r="W31" s="98">
        <v>0.3</v>
      </c>
      <c r="X31" s="125">
        <f>SUM(X32:X35)</f>
        <v>0</v>
      </c>
      <c r="Y31" s="97">
        <f>SUM(Y32:Y35)</f>
        <v>0</v>
      </c>
      <c r="Z31" s="97">
        <f>SUM(Z32:Z35)</f>
        <v>0</v>
      </c>
      <c r="AA31" s="98">
        <f>Z31/G31</f>
        <v>0</v>
      </c>
      <c r="AB31" s="4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  <c r="JQ31" s="5"/>
      <c r="JR31" s="5"/>
      <c r="JS31" s="5"/>
      <c r="JT31" s="5"/>
      <c r="JU31" s="5"/>
      <c r="JV31" s="5"/>
      <c r="JW31" s="5"/>
      <c r="JX31" s="5"/>
      <c r="JY31" s="5"/>
      <c r="JZ31" s="5"/>
      <c r="KA31" s="5"/>
      <c r="KB31" s="5"/>
      <c r="KC31" s="5"/>
      <c r="KD31" s="5"/>
      <c r="KE31" s="5"/>
      <c r="KF31" s="5"/>
      <c r="KG31" s="5"/>
      <c r="KH31" s="5"/>
      <c r="KI31" s="5"/>
      <c r="KJ31" s="5"/>
      <c r="KK31" s="5"/>
      <c r="KL31" s="5"/>
      <c r="KM31" s="5"/>
      <c r="KN31" s="5"/>
      <c r="KO31" s="5"/>
      <c r="KP31" s="5"/>
      <c r="KQ31" s="5"/>
      <c r="KR31" s="5"/>
      <c r="KS31" s="5"/>
      <c r="KT31" s="5"/>
      <c r="KU31" s="5"/>
      <c r="KV31" s="5"/>
      <c r="KW31" s="5"/>
      <c r="KX31" s="5"/>
      <c r="KY31" s="5"/>
      <c r="KZ31" s="5"/>
      <c r="LA31" s="5"/>
      <c r="LB31" s="5"/>
      <c r="LC31" s="5"/>
      <c r="LD31" s="5"/>
      <c r="LE31" s="5"/>
      <c r="LF31" s="5"/>
      <c r="LG31" s="5"/>
      <c r="LH31" s="5"/>
      <c r="LI31" s="5"/>
      <c r="LJ31" s="5"/>
      <c r="LK31" s="5"/>
      <c r="LL31" s="5"/>
      <c r="LM31" s="5"/>
      <c r="LN31" s="5"/>
      <c r="LO31" s="5"/>
      <c r="LP31" s="5"/>
      <c r="LQ31" s="5"/>
      <c r="LR31" s="5"/>
      <c r="LS31" s="5"/>
      <c r="LT31" s="5"/>
      <c r="LU31" s="5"/>
      <c r="LV31" s="5"/>
      <c r="LW31" s="5"/>
      <c r="LX31" s="5"/>
      <c r="LY31" s="5"/>
      <c r="LZ31" s="5"/>
      <c r="MA31" s="5"/>
      <c r="MB31" s="5"/>
      <c r="MC31" s="5"/>
      <c r="MD31" s="5"/>
      <c r="ME31" s="5"/>
      <c r="MF31" s="5"/>
      <c r="MG31" s="5"/>
      <c r="MH31" s="5"/>
      <c r="MI31" s="5"/>
      <c r="MJ31" s="5"/>
      <c r="MK31" s="5"/>
      <c r="ML31" s="5"/>
      <c r="MM31" s="5"/>
      <c r="MN31" s="5"/>
      <c r="MO31" s="5"/>
      <c r="MP31" s="5"/>
      <c r="MQ31" s="5"/>
      <c r="MR31" s="5"/>
      <c r="MS31" s="5"/>
      <c r="MT31" s="5"/>
      <c r="MU31" s="5"/>
      <c r="MV31" s="5"/>
      <c r="MW31" s="5"/>
      <c r="MX31" s="5"/>
      <c r="MY31" s="5"/>
      <c r="MZ31" s="5"/>
      <c r="NA31" s="5"/>
      <c r="NB31" s="5"/>
      <c r="NC31" s="5"/>
      <c r="ND31" s="5"/>
      <c r="NE31" s="5"/>
      <c r="NF31" s="5"/>
      <c r="NG31" s="5"/>
      <c r="NH31" s="5"/>
      <c r="NI31" s="5"/>
      <c r="NJ31" s="5"/>
      <c r="NK31" s="5"/>
      <c r="NL31" s="5"/>
      <c r="NM31" s="5"/>
      <c r="NN31" s="5"/>
      <c r="NO31" s="5"/>
      <c r="NP31" s="5"/>
      <c r="NQ31" s="5"/>
      <c r="NR31" s="5"/>
      <c r="NS31" s="5"/>
      <c r="NT31" s="5"/>
      <c r="NU31" s="5"/>
      <c r="NV31" s="5"/>
      <c r="NW31" s="5"/>
      <c r="NX31" s="5"/>
      <c r="NY31" s="5"/>
      <c r="NZ31" s="5"/>
      <c r="OA31" s="5"/>
      <c r="OB31" s="5"/>
      <c r="OC31" s="5"/>
      <c r="OD31" s="5"/>
      <c r="OE31" s="5"/>
      <c r="OF31" s="5"/>
      <c r="OG31" s="5"/>
      <c r="OH31" s="5"/>
      <c r="OI31" s="5"/>
      <c r="OJ31" s="5"/>
      <c r="OK31" s="5"/>
      <c r="OL31" s="5"/>
      <c r="OM31" s="5"/>
      <c r="ON31" s="5"/>
      <c r="OO31" s="5"/>
      <c r="OP31" s="5"/>
      <c r="OQ31" s="5"/>
      <c r="OR31" s="5"/>
      <c r="OS31" s="5"/>
      <c r="OT31" s="5"/>
      <c r="OU31" s="5"/>
      <c r="OV31" s="5"/>
      <c r="OW31" s="5"/>
      <c r="OX31" s="5"/>
      <c r="OY31" s="5"/>
      <c r="OZ31" s="5"/>
      <c r="PA31" s="5"/>
      <c r="PB31" s="5"/>
      <c r="PC31" s="5"/>
      <c r="PD31" s="5"/>
      <c r="PE31" s="5"/>
      <c r="PF31" s="5"/>
      <c r="PG31" s="5"/>
      <c r="PH31" s="5"/>
      <c r="PI31" s="5"/>
      <c r="PJ31" s="5"/>
      <c r="PK31" s="5"/>
      <c r="PL31" s="5"/>
      <c r="PM31" s="5"/>
      <c r="PN31" s="5"/>
      <c r="PO31" s="5"/>
      <c r="PP31" s="5"/>
      <c r="PQ31" s="5"/>
      <c r="PR31" s="5"/>
      <c r="PS31" s="5"/>
      <c r="PT31" s="5"/>
      <c r="PU31" s="5"/>
      <c r="PV31" s="5"/>
      <c r="PW31" s="5"/>
      <c r="PX31" s="5"/>
      <c r="PY31" s="5"/>
      <c r="PZ31" s="5"/>
      <c r="QA31" s="5"/>
      <c r="QB31" s="5"/>
      <c r="QC31" s="5"/>
      <c r="QD31" s="5"/>
      <c r="QE31" s="5"/>
      <c r="QF31" s="5"/>
      <c r="QG31" s="5"/>
      <c r="QH31" s="5"/>
      <c r="QI31" s="5"/>
      <c r="QJ31" s="5"/>
      <c r="QK31" s="5"/>
      <c r="QL31" s="5"/>
      <c r="QM31" s="5"/>
      <c r="QN31" s="5"/>
      <c r="QO31" s="5"/>
      <c r="QP31" s="5"/>
      <c r="QQ31" s="5"/>
      <c r="QR31" s="5"/>
      <c r="QS31" s="5"/>
      <c r="QT31" s="5"/>
      <c r="QU31" s="5"/>
      <c r="QV31" s="5"/>
      <c r="QW31" s="5"/>
      <c r="QX31" s="5"/>
      <c r="QY31" s="5"/>
      <c r="QZ31" s="5"/>
      <c r="RA31" s="5"/>
      <c r="RB31" s="5"/>
      <c r="RC31" s="5"/>
      <c r="RD31" s="5"/>
      <c r="RE31" s="5"/>
      <c r="RF31" s="5"/>
      <c r="RG31" s="5"/>
      <c r="RH31" s="5"/>
      <c r="RI31" s="5"/>
      <c r="RJ31" s="5"/>
      <c r="RK31" s="5"/>
      <c r="RL31" s="5"/>
      <c r="RM31" s="5"/>
      <c r="RN31" s="5"/>
      <c r="RO31" s="5"/>
      <c r="RP31" s="5"/>
      <c r="RQ31" s="5"/>
      <c r="RR31" s="5"/>
      <c r="RS31" s="5"/>
      <c r="RT31" s="5"/>
      <c r="RU31" s="5"/>
      <c r="RV31" s="5"/>
      <c r="RW31" s="5"/>
      <c r="RX31" s="5"/>
      <c r="RY31" s="5"/>
      <c r="RZ31" s="5"/>
      <c r="SA31" s="5"/>
      <c r="SB31" s="5"/>
      <c r="SC31" s="5"/>
      <c r="SD31" s="5"/>
      <c r="SE31" s="5"/>
      <c r="SF31" s="5"/>
      <c r="SG31" s="5"/>
      <c r="SH31" s="5"/>
    </row>
    <row r="32" spans="1:502" s="3" customFormat="1" ht="41.4" customHeight="1" x14ac:dyDescent="0.25">
      <c r="A32" s="277" t="s">
        <v>94</v>
      </c>
      <c r="B32" s="326"/>
      <c r="C32" s="204"/>
      <c r="D32" s="327"/>
      <c r="E32" s="305">
        <v>52500</v>
      </c>
      <c r="F32" s="148">
        <v>0</v>
      </c>
      <c r="G32" s="158">
        <f>E32+F32</f>
        <v>52500</v>
      </c>
      <c r="H32" s="126">
        <f t="shared" ref="H32:I35" si="30">E32*$K$31</f>
        <v>5250</v>
      </c>
      <c r="I32" s="99">
        <f t="shared" si="30"/>
        <v>0</v>
      </c>
      <c r="J32" s="103">
        <f>H32+I32</f>
        <v>5250</v>
      </c>
      <c r="K32" s="104">
        <f>J32/$J$31</f>
        <v>5.2526263131565786E-3</v>
      </c>
      <c r="L32" s="136">
        <f t="shared" ref="L32:M35" si="31">E32*$O$31</f>
        <v>26250</v>
      </c>
      <c r="M32" s="102">
        <f t="shared" si="31"/>
        <v>0</v>
      </c>
      <c r="N32" s="103">
        <f>L32+M32</f>
        <v>26250</v>
      </c>
      <c r="O32" s="104"/>
      <c r="P32" s="126">
        <f t="shared" ref="P32:Q35" si="32">E32*$S$31</f>
        <v>5250</v>
      </c>
      <c r="Q32" s="99">
        <f t="shared" si="32"/>
        <v>0</v>
      </c>
      <c r="R32" s="103">
        <f>P32+Q32</f>
        <v>5250</v>
      </c>
      <c r="S32" s="104">
        <f>R32/$R$31</f>
        <v>5.2526263131565786E-3</v>
      </c>
      <c r="T32" s="126">
        <f t="shared" ref="T32:U35" si="33">E32*$W$31</f>
        <v>15750</v>
      </c>
      <c r="U32" s="99">
        <f t="shared" si="33"/>
        <v>0</v>
      </c>
      <c r="V32" s="103">
        <f>T32+U32</f>
        <v>15750</v>
      </c>
      <c r="W32" s="104">
        <f>V32/$V$31</f>
        <v>5.2526263131565786E-3</v>
      </c>
      <c r="X32" s="126">
        <v>0</v>
      </c>
      <c r="Y32" s="99">
        <v>0</v>
      </c>
      <c r="Z32" s="103">
        <v>0</v>
      </c>
      <c r="AA32" s="104">
        <v>0</v>
      </c>
      <c r="AB32" s="7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</row>
    <row r="33" spans="1:502" s="3" customFormat="1" ht="41.4" customHeight="1" x14ac:dyDescent="0.25">
      <c r="A33" s="277" t="s">
        <v>95</v>
      </c>
      <c r="B33" s="326"/>
      <c r="C33" s="204"/>
      <c r="D33" s="327"/>
      <c r="E33" s="305">
        <v>290000</v>
      </c>
      <c r="F33" s="148">
        <v>0</v>
      </c>
      <c r="G33" s="158">
        <f>E33+F33</f>
        <v>290000</v>
      </c>
      <c r="H33" s="126">
        <f t="shared" si="30"/>
        <v>29000</v>
      </c>
      <c r="I33" s="99">
        <f t="shared" si="30"/>
        <v>0</v>
      </c>
      <c r="J33" s="103">
        <f>H33+I33</f>
        <v>29000</v>
      </c>
      <c r="K33" s="104">
        <f>J33/$J$31</f>
        <v>2.9014507253626812E-2</v>
      </c>
      <c r="L33" s="136">
        <f t="shared" si="31"/>
        <v>145000</v>
      </c>
      <c r="M33" s="102">
        <f t="shared" si="31"/>
        <v>0</v>
      </c>
      <c r="N33" s="103">
        <f>L33+M33</f>
        <v>145000</v>
      </c>
      <c r="O33" s="104"/>
      <c r="P33" s="126">
        <f t="shared" si="32"/>
        <v>29000</v>
      </c>
      <c r="Q33" s="99">
        <f t="shared" si="32"/>
        <v>0</v>
      </c>
      <c r="R33" s="103">
        <f>P33+Q33</f>
        <v>29000</v>
      </c>
      <c r="S33" s="104">
        <f>R33/$R$31</f>
        <v>2.9014507253626812E-2</v>
      </c>
      <c r="T33" s="126">
        <f t="shared" si="33"/>
        <v>87000</v>
      </c>
      <c r="U33" s="99">
        <f t="shared" si="33"/>
        <v>0</v>
      </c>
      <c r="V33" s="103">
        <f>T33+U33</f>
        <v>87000</v>
      </c>
      <c r="W33" s="104">
        <f>V33/$V$31</f>
        <v>2.9014507253626812E-2</v>
      </c>
      <c r="X33" s="126">
        <v>0</v>
      </c>
      <c r="Y33" s="99">
        <v>0</v>
      </c>
      <c r="Z33" s="103">
        <v>0</v>
      </c>
      <c r="AA33" s="104">
        <v>0</v>
      </c>
      <c r="AB33" s="7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</row>
    <row r="34" spans="1:502" s="3" customFormat="1" ht="41.4" customHeight="1" x14ac:dyDescent="0.25">
      <c r="A34" s="277" t="s">
        <v>96</v>
      </c>
      <c r="B34" s="326"/>
      <c r="C34" s="204"/>
      <c r="D34" s="327"/>
      <c r="E34" s="305">
        <v>7100000</v>
      </c>
      <c r="F34" s="148">
        <v>280000</v>
      </c>
      <c r="G34" s="158">
        <f>E34+F34</f>
        <v>7380000</v>
      </c>
      <c r="H34" s="126">
        <f t="shared" si="30"/>
        <v>710000</v>
      </c>
      <c r="I34" s="99">
        <f t="shared" si="30"/>
        <v>28000</v>
      </c>
      <c r="J34" s="103">
        <f>H34+I34</f>
        <v>738000</v>
      </c>
      <c r="K34" s="104">
        <f>J34/$J$31</f>
        <v>0.73836918459229617</v>
      </c>
      <c r="L34" s="136">
        <f t="shared" si="31"/>
        <v>3550000</v>
      </c>
      <c r="M34" s="102">
        <f t="shared" si="31"/>
        <v>140000</v>
      </c>
      <c r="N34" s="103">
        <f>L34+M34</f>
        <v>3690000</v>
      </c>
      <c r="O34" s="104"/>
      <c r="P34" s="126">
        <f t="shared" si="32"/>
        <v>710000</v>
      </c>
      <c r="Q34" s="99">
        <f t="shared" si="32"/>
        <v>28000</v>
      </c>
      <c r="R34" s="103">
        <f>P34+Q34</f>
        <v>738000</v>
      </c>
      <c r="S34" s="104">
        <f>R34/$R$31</f>
        <v>0.73836918459229617</v>
      </c>
      <c r="T34" s="126">
        <f t="shared" si="33"/>
        <v>2130000</v>
      </c>
      <c r="U34" s="99">
        <f t="shared" si="33"/>
        <v>84000</v>
      </c>
      <c r="V34" s="103">
        <f>T34+U34</f>
        <v>2214000</v>
      </c>
      <c r="W34" s="104">
        <f>V34/$V$31</f>
        <v>0.73836918459229617</v>
      </c>
      <c r="X34" s="126">
        <v>0</v>
      </c>
      <c r="Y34" s="99">
        <v>0</v>
      </c>
      <c r="Z34" s="103">
        <v>0</v>
      </c>
      <c r="AA34" s="104">
        <v>0</v>
      </c>
      <c r="AB34" s="7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</row>
    <row r="35" spans="1:502" s="3" customFormat="1" ht="41.4" customHeight="1" x14ac:dyDescent="0.25">
      <c r="A35" s="277" t="s">
        <v>98</v>
      </c>
      <c r="B35" s="326"/>
      <c r="C35" s="204"/>
      <c r="D35" s="327"/>
      <c r="E35" s="305">
        <v>2272500</v>
      </c>
      <c r="F35" s="148">
        <v>0</v>
      </c>
      <c r="G35" s="158">
        <f>E35+F35</f>
        <v>2272500</v>
      </c>
      <c r="H35" s="126">
        <f t="shared" si="30"/>
        <v>227250</v>
      </c>
      <c r="I35" s="99">
        <f t="shared" si="30"/>
        <v>0</v>
      </c>
      <c r="J35" s="103">
        <f>H35+I35</f>
        <v>227250</v>
      </c>
      <c r="K35" s="104">
        <f>J35/$J$31</f>
        <v>0.22736368184092046</v>
      </c>
      <c r="L35" s="136">
        <f t="shared" si="31"/>
        <v>1136250</v>
      </c>
      <c r="M35" s="102">
        <f t="shared" si="31"/>
        <v>0</v>
      </c>
      <c r="N35" s="103">
        <f>L35+M35</f>
        <v>1136250</v>
      </c>
      <c r="O35" s="104"/>
      <c r="P35" s="126">
        <f t="shared" si="32"/>
        <v>227250</v>
      </c>
      <c r="Q35" s="99">
        <f t="shared" si="32"/>
        <v>0</v>
      </c>
      <c r="R35" s="103">
        <f>P35+Q35</f>
        <v>227250</v>
      </c>
      <c r="S35" s="104">
        <f>R35/$R$31</f>
        <v>0.22736368184092046</v>
      </c>
      <c r="T35" s="126">
        <f t="shared" si="33"/>
        <v>681750</v>
      </c>
      <c r="U35" s="99">
        <f t="shared" si="33"/>
        <v>0</v>
      </c>
      <c r="V35" s="103">
        <f>T35+U35</f>
        <v>681750</v>
      </c>
      <c r="W35" s="104">
        <f>V35/$V$31</f>
        <v>0.22736368184092046</v>
      </c>
      <c r="X35" s="126">
        <v>0</v>
      </c>
      <c r="Y35" s="99">
        <v>0</v>
      </c>
      <c r="Z35" s="103">
        <v>0</v>
      </c>
      <c r="AA35" s="104">
        <v>0</v>
      </c>
      <c r="AB35" s="7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</row>
    <row r="36" spans="1:502" s="6" customFormat="1" ht="41.4" customHeight="1" x14ac:dyDescent="0.25">
      <c r="A36" s="253" t="str">
        <f>'Orçamento delhado'!A19</f>
        <v>2.3 Sistema de Gestión del contencioso administrativo fiscal mejorado.</v>
      </c>
      <c r="B36" s="322"/>
      <c r="C36" s="196"/>
      <c r="D36" s="323"/>
      <c r="E36" s="304">
        <f>H36+L36+P36+T36+X36</f>
        <v>596333</v>
      </c>
      <c r="F36" s="147">
        <f>I36+M36+Q36+U36+Y36</f>
        <v>0</v>
      </c>
      <c r="G36" s="157">
        <f>SUM(E36:F36)</f>
        <v>596333</v>
      </c>
      <c r="H36" s="125">
        <f>SUM(H37:H39)</f>
        <v>59633.30000000001</v>
      </c>
      <c r="I36" s="97">
        <f>SUM(I37:I39)</f>
        <v>0</v>
      </c>
      <c r="J36" s="97">
        <f>SUM(J37:J39)</f>
        <v>59633.30000000001</v>
      </c>
      <c r="K36" s="98">
        <v>0.1</v>
      </c>
      <c r="L36" s="125">
        <f>SUM(L37:L39)</f>
        <v>178899.9</v>
      </c>
      <c r="M36" s="97">
        <f>SUM(M37:M39)</f>
        <v>0</v>
      </c>
      <c r="N36" s="97">
        <f>SUM(N37:N39)</f>
        <v>178899.9</v>
      </c>
      <c r="O36" s="98">
        <v>0.3</v>
      </c>
      <c r="P36" s="125">
        <f>SUM(P37:P39)</f>
        <v>178899.9</v>
      </c>
      <c r="Q36" s="97">
        <f>SUM(Q37:Q39)</f>
        <v>0</v>
      </c>
      <c r="R36" s="97">
        <f>SUM(R37:R39)</f>
        <v>178899.9</v>
      </c>
      <c r="S36" s="98">
        <v>0.3</v>
      </c>
      <c r="T36" s="125">
        <f>SUM(T37:T39)</f>
        <v>178899.9</v>
      </c>
      <c r="U36" s="97">
        <f>SUM(U37:U39)</f>
        <v>0</v>
      </c>
      <c r="V36" s="97">
        <f>SUM(V37:V39)</f>
        <v>178899.9</v>
      </c>
      <c r="W36" s="98">
        <v>0.3</v>
      </c>
      <c r="X36" s="125">
        <f>SUM(X37:X39)</f>
        <v>0</v>
      </c>
      <c r="Y36" s="97">
        <f>SUM(Y37:Y39)</f>
        <v>0</v>
      </c>
      <c r="Z36" s="97">
        <f>SUM(Z37:Z39)</f>
        <v>0</v>
      </c>
      <c r="AA36" s="98">
        <v>0</v>
      </c>
      <c r="AB36" s="4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  <c r="IU36" s="5"/>
      <c r="IV36" s="5"/>
      <c r="IW36" s="5"/>
      <c r="IX36" s="5"/>
      <c r="IY36" s="5"/>
      <c r="IZ36" s="5"/>
      <c r="JA36" s="5"/>
      <c r="JB36" s="5"/>
      <c r="JC36" s="5"/>
      <c r="JD36" s="5"/>
      <c r="JE36" s="5"/>
      <c r="JF36" s="5"/>
      <c r="JG36" s="5"/>
      <c r="JH36" s="5"/>
      <c r="JI36" s="5"/>
      <c r="JJ36" s="5"/>
      <c r="JK36" s="5"/>
      <c r="JL36" s="5"/>
      <c r="JM36" s="5"/>
      <c r="JN36" s="5"/>
      <c r="JO36" s="5"/>
      <c r="JP36" s="5"/>
      <c r="JQ36" s="5"/>
      <c r="JR36" s="5"/>
      <c r="JS36" s="5"/>
      <c r="JT36" s="5"/>
      <c r="JU36" s="5"/>
      <c r="JV36" s="5"/>
      <c r="JW36" s="5"/>
      <c r="JX36" s="5"/>
      <c r="JY36" s="5"/>
      <c r="JZ36" s="5"/>
      <c r="KA36" s="5"/>
      <c r="KB36" s="5"/>
      <c r="KC36" s="5"/>
      <c r="KD36" s="5"/>
      <c r="KE36" s="5"/>
      <c r="KF36" s="5"/>
      <c r="KG36" s="5"/>
      <c r="KH36" s="5"/>
      <c r="KI36" s="5"/>
      <c r="KJ36" s="5"/>
      <c r="KK36" s="5"/>
      <c r="KL36" s="5"/>
      <c r="KM36" s="5"/>
      <c r="KN36" s="5"/>
      <c r="KO36" s="5"/>
      <c r="KP36" s="5"/>
      <c r="KQ36" s="5"/>
      <c r="KR36" s="5"/>
      <c r="KS36" s="5"/>
      <c r="KT36" s="5"/>
      <c r="KU36" s="5"/>
      <c r="KV36" s="5"/>
      <c r="KW36" s="5"/>
      <c r="KX36" s="5"/>
      <c r="KY36" s="5"/>
      <c r="KZ36" s="5"/>
      <c r="LA36" s="5"/>
      <c r="LB36" s="5"/>
      <c r="LC36" s="5"/>
      <c r="LD36" s="5"/>
      <c r="LE36" s="5"/>
      <c r="LF36" s="5"/>
      <c r="LG36" s="5"/>
      <c r="LH36" s="5"/>
      <c r="LI36" s="5"/>
      <c r="LJ36" s="5"/>
      <c r="LK36" s="5"/>
      <c r="LL36" s="5"/>
      <c r="LM36" s="5"/>
      <c r="LN36" s="5"/>
      <c r="LO36" s="5"/>
      <c r="LP36" s="5"/>
      <c r="LQ36" s="5"/>
      <c r="LR36" s="5"/>
      <c r="LS36" s="5"/>
      <c r="LT36" s="5"/>
      <c r="LU36" s="5"/>
      <c r="LV36" s="5"/>
      <c r="LW36" s="5"/>
      <c r="LX36" s="5"/>
      <c r="LY36" s="5"/>
      <c r="LZ36" s="5"/>
      <c r="MA36" s="5"/>
      <c r="MB36" s="5"/>
      <c r="MC36" s="5"/>
      <c r="MD36" s="5"/>
      <c r="ME36" s="5"/>
      <c r="MF36" s="5"/>
      <c r="MG36" s="5"/>
      <c r="MH36" s="5"/>
      <c r="MI36" s="5"/>
      <c r="MJ36" s="5"/>
      <c r="MK36" s="5"/>
      <c r="ML36" s="5"/>
      <c r="MM36" s="5"/>
      <c r="MN36" s="5"/>
      <c r="MO36" s="5"/>
      <c r="MP36" s="5"/>
      <c r="MQ36" s="5"/>
      <c r="MR36" s="5"/>
      <c r="MS36" s="5"/>
      <c r="MT36" s="5"/>
      <c r="MU36" s="5"/>
      <c r="MV36" s="5"/>
      <c r="MW36" s="5"/>
      <c r="MX36" s="5"/>
      <c r="MY36" s="5"/>
      <c r="MZ36" s="5"/>
      <c r="NA36" s="5"/>
      <c r="NB36" s="5"/>
      <c r="NC36" s="5"/>
      <c r="ND36" s="5"/>
      <c r="NE36" s="5"/>
      <c r="NF36" s="5"/>
      <c r="NG36" s="5"/>
      <c r="NH36" s="5"/>
      <c r="NI36" s="5"/>
      <c r="NJ36" s="5"/>
      <c r="NK36" s="5"/>
      <c r="NL36" s="5"/>
      <c r="NM36" s="5"/>
      <c r="NN36" s="5"/>
      <c r="NO36" s="5"/>
      <c r="NP36" s="5"/>
      <c r="NQ36" s="5"/>
      <c r="NR36" s="5"/>
      <c r="NS36" s="5"/>
      <c r="NT36" s="5"/>
      <c r="NU36" s="5"/>
      <c r="NV36" s="5"/>
      <c r="NW36" s="5"/>
      <c r="NX36" s="5"/>
      <c r="NY36" s="5"/>
      <c r="NZ36" s="5"/>
      <c r="OA36" s="5"/>
      <c r="OB36" s="5"/>
      <c r="OC36" s="5"/>
      <c r="OD36" s="5"/>
      <c r="OE36" s="5"/>
      <c r="OF36" s="5"/>
      <c r="OG36" s="5"/>
      <c r="OH36" s="5"/>
      <c r="OI36" s="5"/>
      <c r="OJ36" s="5"/>
      <c r="OK36" s="5"/>
      <c r="OL36" s="5"/>
      <c r="OM36" s="5"/>
      <c r="ON36" s="5"/>
      <c r="OO36" s="5"/>
      <c r="OP36" s="5"/>
      <c r="OQ36" s="5"/>
      <c r="OR36" s="5"/>
      <c r="OS36" s="5"/>
      <c r="OT36" s="5"/>
      <c r="OU36" s="5"/>
      <c r="OV36" s="5"/>
      <c r="OW36" s="5"/>
      <c r="OX36" s="5"/>
      <c r="OY36" s="5"/>
      <c r="OZ36" s="5"/>
      <c r="PA36" s="5"/>
      <c r="PB36" s="5"/>
      <c r="PC36" s="5"/>
      <c r="PD36" s="5"/>
      <c r="PE36" s="5"/>
      <c r="PF36" s="5"/>
      <c r="PG36" s="5"/>
      <c r="PH36" s="5"/>
      <c r="PI36" s="5"/>
      <c r="PJ36" s="5"/>
      <c r="PK36" s="5"/>
      <c r="PL36" s="5"/>
      <c r="PM36" s="5"/>
      <c r="PN36" s="5"/>
      <c r="PO36" s="5"/>
      <c r="PP36" s="5"/>
      <c r="PQ36" s="5"/>
      <c r="PR36" s="5"/>
      <c r="PS36" s="5"/>
      <c r="PT36" s="5"/>
      <c r="PU36" s="5"/>
      <c r="PV36" s="5"/>
      <c r="PW36" s="5"/>
      <c r="PX36" s="5"/>
      <c r="PY36" s="5"/>
      <c r="PZ36" s="5"/>
      <c r="QA36" s="5"/>
      <c r="QB36" s="5"/>
      <c r="QC36" s="5"/>
      <c r="QD36" s="5"/>
      <c r="QE36" s="5"/>
      <c r="QF36" s="5"/>
      <c r="QG36" s="5"/>
      <c r="QH36" s="5"/>
      <c r="QI36" s="5"/>
      <c r="QJ36" s="5"/>
      <c r="QK36" s="5"/>
      <c r="QL36" s="5"/>
      <c r="QM36" s="5"/>
      <c r="QN36" s="5"/>
      <c r="QO36" s="5"/>
      <c r="QP36" s="5"/>
      <c r="QQ36" s="5"/>
      <c r="QR36" s="5"/>
      <c r="QS36" s="5"/>
      <c r="QT36" s="5"/>
      <c r="QU36" s="5"/>
      <c r="QV36" s="5"/>
      <c r="QW36" s="5"/>
      <c r="QX36" s="5"/>
      <c r="QY36" s="5"/>
      <c r="QZ36" s="5"/>
      <c r="RA36" s="5"/>
      <c r="RB36" s="5"/>
      <c r="RC36" s="5"/>
      <c r="RD36" s="5"/>
      <c r="RE36" s="5"/>
      <c r="RF36" s="5"/>
      <c r="RG36" s="5"/>
      <c r="RH36" s="5"/>
      <c r="RI36" s="5"/>
      <c r="RJ36" s="5"/>
      <c r="RK36" s="5"/>
      <c r="RL36" s="5"/>
      <c r="RM36" s="5"/>
      <c r="RN36" s="5"/>
      <c r="RO36" s="5"/>
      <c r="RP36" s="5"/>
      <c r="RQ36" s="5"/>
      <c r="RR36" s="5"/>
      <c r="RS36" s="5"/>
      <c r="RT36" s="5"/>
      <c r="RU36" s="5"/>
      <c r="RV36" s="5"/>
      <c r="RW36" s="5"/>
      <c r="RX36" s="5"/>
      <c r="RY36" s="5"/>
      <c r="RZ36" s="5"/>
      <c r="SA36" s="5"/>
      <c r="SB36" s="5"/>
      <c r="SC36" s="5"/>
      <c r="SD36" s="5"/>
      <c r="SE36" s="5"/>
      <c r="SF36" s="5"/>
      <c r="SG36" s="5"/>
      <c r="SH36" s="5"/>
    </row>
    <row r="37" spans="1:502" s="3" customFormat="1" ht="41.4" customHeight="1" x14ac:dyDescent="0.25">
      <c r="A37" s="277" t="s">
        <v>99</v>
      </c>
      <c r="B37" s="326"/>
      <c r="C37" s="204"/>
      <c r="D37" s="327"/>
      <c r="E37" s="305">
        <v>98333</v>
      </c>
      <c r="F37" s="148">
        <v>0</v>
      </c>
      <c r="G37" s="158">
        <f>E37+F37</f>
        <v>98333</v>
      </c>
      <c r="H37" s="126">
        <f t="shared" ref="H37:I39" si="34">E37*$K$36</f>
        <v>9833.3000000000011</v>
      </c>
      <c r="I37" s="99">
        <f t="shared" si="34"/>
        <v>0</v>
      </c>
      <c r="J37" s="103">
        <f>H37+I37</f>
        <v>9833.3000000000011</v>
      </c>
      <c r="K37" s="104">
        <f>J37/$J$36</f>
        <v>0.16489612347463581</v>
      </c>
      <c r="L37" s="136">
        <f t="shared" ref="L37:M39" si="35">E37*$O$36</f>
        <v>29499.899999999998</v>
      </c>
      <c r="M37" s="102">
        <f t="shared" si="35"/>
        <v>0</v>
      </c>
      <c r="N37" s="102">
        <f>L37+M37</f>
        <v>29499.899999999998</v>
      </c>
      <c r="O37" s="104">
        <f>N37/$N$36</f>
        <v>0.16489612347463581</v>
      </c>
      <c r="P37" s="126">
        <f t="shared" ref="P37:Q39" si="36">E37*$S$36</f>
        <v>29499.899999999998</v>
      </c>
      <c r="Q37" s="99">
        <f t="shared" si="36"/>
        <v>0</v>
      </c>
      <c r="R37" s="103">
        <f>P37+Q37</f>
        <v>29499.899999999998</v>
      </c>
      <c r="S37" s="104"/>
      <c r="T37" s="126">
        <f t="shared" ref="T37:U39" si="37">E37*$W$36</f>
        <v>29499.899999999998</v>
      </c>
      <c r="U37" s="99">
        <f t="shared" si="37"/>
        <v>0</v>
      </c>
      <c r="V37" s="103">
        <f>T37+U37</f>
        <v>29499.899999999998</v>
      </c>
      <c r="W37" s="104"/>
      <c r="X37" s="126">
        <v>0</v>
      </c>
      <c r="Y37" s="99">
        <v>0</v>
      </c>
      <c r="Z37" s="103">
        <v>0</v>
      </c>
      <c r="AA37" s="104">
        <v>0</v>
      </c>
      <c r="AB37" s="7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</row>
    <row r="38" spans="1:502" s="3" customFormat="1" ht="41.4" customHeight="1" x14ac:dyDescent="0.25">
      <c r="A38" s="277" t="s">
        <v>100</v>
      </c>
      <c r="B38" s="326"/>
      <c r="C38" s="204"/>
      <c r="D38" s="327"/>
      <c r="E38" s="305">
        <v>439667</v>
      </c>
      <c r="F38" s="148">
        <v>0</v>
      </c>
      <c r="G38" s="158">
        <f>E38+F38</f>
        <v>439667</v>
      </c>
      <c r="H38" s="126">
        <f t="shared" si="34"/>
        <v>43966.700000000004</v>
      </c>
      <c r="I38" s="99">
        <f t="shared" si="34"/>
        <v>0</v>
      </c>
      <c r="J38" s="103">
        <f>H38+I38</f>
        <v>43966.700000000004</v>
      </c>
      <c r="K38" s="104">
        <f>J38/$J$36</f>
        <v>0.73728436963911093</v>
      </c>
      <c r="L38" s="136">
        <f t="shared" si="35"/>
        <v>131900.1</v>
      </c>
      <c r="M38" s="102">
        <f t="shared" si="35"/>
        <v>0</v>
      </c>
      <c r="N38" s="102">
        <f>L38+M38</f>
        <v>131900.1</v>
      </c>
      <c r="O38" s="104">
        <f>N38/$N$36</f>
        <v>0.73728436963911104</v>
      </c>
      <c r="P38" s="126">
        <f t="shared" si="36"/>
        <v>131900.1</v>
      </c>
      <c r="Q38" s="99">
        <f t="shared" si="36"/>
        <v>0</v>
      </c>
      <c r="R38" s="103">
        <f>P38+Q38</f>
        <v>131900.1</v>
      </c>
      <c r="S38" s="104"/>
      <c r="T38" s="126">
        <f t="shared" si="37"/>
        <v>131900.1</v>
      </c>
      <c r="U38" s="99">
        <f t="shared" si="37"/>
        <v>0</v>
      </c>
      <c r="V38" s="103">
        <f>T38+U38</f>
        <v>131900.1</v>
      </c>
      <c r="W38" s="104"/>
      <c r="X38" s="126">
        <v>0</v>
      </c>
      <c r="Y38" s="99">
        <v>0</v>
      </c>
      <c r="Z38" s="103">
        <v>0</v>
      </c>
      <c r="AA38" s="104">
        <v>0</v>
      </c>
      <c r="AB38" s="7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</row>
    <row r="39" spans="1:502" s="3" customFormat="1" ht="41.4" customHeight="1" x14ac:dyDescent="0.25">
      <c r="A39" s="277" t="s">
        <v>101</v>
      </c>
      <c r="B39" s="326"/>
      <c r="C39" s="204"/>
      <c r="D39" s="327"/>
      <c r="E39" s="305">
        <v>58333</v>
      </c>
      <c r="F39" s="148">
        <v>0</v>
      </c>
      <c r="G39" s="158">
        <f>E39+F39</f>
        <v>58333</v>
      </c>
      <c r="H39" s="126">
        <f t="shared" si="34"/>
        <v>5833.3</v>
      </c>
      <c r="I39" s="99">
        <f t="shared" si="34"/>
        <v>0</v>
      </c>
      <c r="J39" s="103">
        <f>H39+I39</f>
        <v>5833.3</v>
      </c>
      <c r="K39" s="104">
        <f>J39/$J$36</f>
        <v>9.7819506886253141E-2</v>
      </c>
      <c r="L39" s="136">
        <f t="shared" si="35"/>
        <v>17499.899999999998</v>
      </c>
      <c r="M39" s="102">
        <f t="shared" si="35"/>
        <v>0</v>
      </c>
      <c r="N39" s="102">
        <f>L39+M39</f>
        <v>17499.899999999998</v>
      </c>
      <c r="O39" s="104">
        <f>N39/$N$36</f>
        <v>9.7819506886253141E-2</v>
      </c>
      <c r="P39" s="126">
        <f t="shared" si="36"/>
        <v>17499.899999999998</v>
      </c>
      <c r="Q39" s="99">
        <f t="shared" si="36"/>
        <v>0</v>
      </c>
      <c r="R39" s="103">
        <f>P39+Q39</f>
        <v>17499.899999999998</v>
      </c>
      <c r="S39" s="104"/>
      <c r="T39" s="126">
        <f t="shared" si="37"/>
        <v>17499.899999999998</v>
      </c>
      <c r="U39" s="99">
        <f t="shared" si="37"/>
        <v>0</v>
      </c>
      <c r="V39" s="103">
        <f>T39+U39</f>
        <v>17499.899999999998</v>
      </c>
      <c r="W39" s="104"/>
      <c r="X39" s="126">
        <v>0</v>
      </c>
      <c r="Y39" s="99">
        <v>0</v>
      </c>
      <c r="Z39" s="103">
        <v>0</v>
      </c>
      <c r="AA39" s="104">
        <v>0</v>
      </c>
      <c r="AB39" s="7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</row>
    <row r="40" spans="1:502" s="6" customFormat="1" ht="41.4" customHeight="1" x14ac:dyDescent="0.25">
      <c r="A40" s="253" t="str">
        <f>'Orçamento delhado'!A20</f>
        <v>2.4 Servicios de Atención Integral al contribuyente vía WEB ampliados.</v>
      </c>
      <c r="B40" s="322"/>
      <c r="C40" s="196"/>
      <c r="D40" s="323"/>
      <c r="E40" s="304">
        <f>H40+L40+P40+T40+X40</f>
        <v>2586667</v>
      </c>
      <c r="F40" s="147">
        <f>I40+M40+Q40+U40+Y40</f>
        <v>1789500</v>
      </c>
      <c r="G40" s="157">
        <f>SUM(E40:F40)</f>
        <v>4376167</v>
      </c>
      <c r="H40" s="125">
        <f>SUM(H41:H42)</f>
        <v>258666.7</v>
      </c>
      <c r="I40" s="97">
        <f>SUM(I41:I42)</f>
        <v>178950</v>
      </c>
      <c r="J40" s="97">
        <f>SUM(J41:J42)</f>
        <v>437616.7</v>
      </c>
      <c r="K40" s="98">
        <v>0.1</v>
      </c>
      <c r="L40" s="125">
        <f>SUM(L41:L42)</f>
        <v>388000.05</v>
      </c>
      <c r="M40" s="97">
        <f>SUM(M41:M42)</f>
        <v>268425</v>
      </c>
      <c r="N40" s="97">
        <f>SUM(N41:N42)</f>
        <v>656425.05000000005</v>
      </c>
      <c r="O40" s="98">
        <v>0.15</v>
      </c>
      <c r="P40" s="125">
        <f>SUM(P41:P42)</f>
        <v>776000.1</v>
      </c>
      <c r="Q40" s="97">
        <f>SUM(Q41:Q42)</f>
        <v>536850</v>
      </c>
      <c r="R40" s="97">
        <f>SUM(R41:R42)</f>
        <v>1312850.1000000001</v>
      </c>
      <c r="S40" s="98">
        <v>0.3</v>
      </c>
      <c r="T40" s="125">
        <f>SUM(T41:T42)</f>
        <v>646666.75</v>
      </c>
      <c r="U40" s="97">
        <f>SUM(U41:U42)</f>
        <v>447375</v>
      </c>
      <c r="V40" s="97">
        <f>SUM(V41:V42)</f>
        <v>1094041.75</v>
      </c>
      <c r="W40" s="98">
        <v>0.25</v>
      </c>
      <c r="X40" s="125">
        <f>SUM(X41:X42)</f>
        <v>517333.4</v>
      </c>
      <c r="Y40" s="97">
        <f>SUM(Y41:Y42)</f>
        <v>357900</v>
      </c>
      <c r="Z40" s="97">
        <f>SUM(Z41:Z42)</f>
        <v>875233.4</v>
      </c>
      <c r="AA40" s="98">
        <v>0.2</v>
      </c>
      <c r="AB40" s="4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  <c r="HY40" s="5"/>
      <c r="HZ40" s="5"/>
      <c r="IA40" s="5"/>
      <c r="IB40" s="5"/>
      <c r="IC40" s="5"/>
      <c r="ID40" s="5"/>
      <c r="IE40" s="5"/>
      <c r="IF40" s="5"/>
      <c r="IG40" s="5"/>
      <c r="IH40" s="5"/>
      <c r="II40" s="5"/>
      <c r="IJ40" s="5"/>
      <c r="IK40" s="5"/>
      <c r="IL40" s="5"/>
      <c r="IM40" s="5"/>
      <c r="IN40" s="5"/>
      <c r="IO40" s="5"/>
      <c r="IP40" s="5"/>
      <c r="IQ40" s="5"/>
      <c r="IR40" s="5"/>
      <c r="IS40" s="5"/>
      <c r="IT40" s="5"/>
      <c r="IU40" s="5"/>
      <c r="IV40" s="5"/>
      <c r="IW40" s="5"/>
      <c r="IX40" s="5"/>
      <c r="IY40" s="5"/>
      <c r="IZ40" s="5"/>
      <c r="JA40" s="5"/>
      <c r="JB40" s="5"/>
      <c r="JC40" s="5"/>
      <c r="JD40" s="5"/>
      <c r="JE40" s="5"/>
      <c r="JF40" s="5"/>
      <c r="JG40" s="5"/>
      <c r="JH40" s="5"/>
      <c r="JI40" s="5"/>
      <c r="JJ40" s="5"/>
      <c r="JK40" s="5"/>
      <c r="JL40" s="5"/>
      <c r="JM40" s="5"/>
      <c r="JN40" s="5"/>
      <c r="JO40" s="5"/>
      <c r="JP40" s="5"/>
      <c r="JQ40" s="5"/>
      <c r="JR40" s="5"/>
      <c r="JS40" s="5"/>
      <c r="JT40" s="5"/>
      <c r="JU40" s="5"/>
      <c r="JV40" s="5"/>
      <c r="JW40" s="5"/>
      <c r="JX40" s="5"/>
      <c r="JY40" s="5"/>
      <c r="JZ40" s="5"/>
      <c r="KA40" s="5"/>
      <c r="KB40" s="5"/>
      <c r="KC40" s="5"/>
      <c r="KD40" s="5"/>
      <c r="KE40" s="5"/>
      <c r="KF40" s="5"/>
      <c r="KG40" s="5"/>
      <c r="KH40" s="5"/>
      <c r="KI40" s="5"/>
      <c r="KJ40" s="5"/>
      <c r="KK40" s="5"/>
      <c r="KL40" s="5"/>
      <c r="KM40" s="5"/>
      <c r="KN40" s="5"/>
      <c r="KO40" s="5"/>
      <c r="KP40" s="5"/>
      <c r="KQ40" s="5"/>
      <c r="KR40" s="5"/>
      <c r="KS40" s="5"/>
      <c r="KT40" s="5"/>
      <c r="KU40" s="5"/>
      <c r="KV40" s="5"/>
      <c r="KW40" s="5"/>
      <c r="KX40" s="5"/>
      <c r="KY40" s="5"/>
      <c r="KZ40" s="5"/>
      <c r="LA40" s="5"/>
      <c r="LB40" s="5"/>
      <c r="LC40" s="5"/>
      <c r="LD40" s="5"/>
      <c r="LE40" s="5"/>
      <c r="LF40" s="5"/>
      <c r="LG40" s="5"/>
      <c r="LH40" s="5"/>
      <c r="LI40" s="5"/>
      <c r="LJ40" s="5"/>
      <c r="LK40" s="5"/>
      <c r="LL40" s="5"/>
      <c r="LM40" s="5"/>
      <c r="LN40" s="5"/>
      <c r="LO40" s="5"/>
      <c r="LP40" s="5"/>
      <c r="LQ40" s="5"/>
      <c r="LR40" s="5"/>
      <c r="LS40" s="5"/>
      <c r="LT40" s="5"/>
      <c r="LU40" s="5"/>
      <c r="LV40" s="5"/>
      <c r="LW40" s="5"/>
      <c r="LX40" s="5"/>
      <c r="LY40" s="5"/>
      <c r="LZ40" s="5"/>
      <c r="MA40" s="5"/>
      <c r="MB40" s="5"/>
      <c r="MC40" s="5"/>
      <c r="MD40" s="5"/>
      <c r="ME40" s="5"/>
      <c r="MF40" s="5"/>
      <c r="MG40" s="5"/>
      <c r="MH40" s="5"/>
      <c r="MI40" s="5"/>
      <c r="MJ40" s="5"/>
      <c r="MK40" s="5"/>
      <c r="ML40" s="5"/>
      <c r="MM40" s="5"/>
      <c r="MN40" s="5"/>
      <c r="MO40" s="5"/>
      <c r="MP40" s="5"/>
      <c r="MQ40" s="5"/>
      <c r="MR40" s="5"/>
      <c r="MS40" s="5"/>
      <c r="MT40" s="5"/>
      <c r="MU40" s="5"/>
      <c r="MV40" s="5"/>
      <c r="MW40" s="5"/>
      <c r="MX40" s="5"/>
      <c r="MY40" s="5"/>
      <c r="MZ40" s="5"/>
      <c r="NA40" s="5"/>
      <c r="NB40" s="5"/>
      <c r="NC40" s="5"/>
      <c r="ND40" s="5"/>
      <c r="NE40" s="5"/>
      <c r="NF40" s="5"/>
      <c r="NG40" s="5"/>
      <c r="NH40" s="5"/>
      <c r="NI40" s="5"/>
      <c r="NJ40" s="5"/>
      <c r="NK40" s="5"/>
      <c r="NL40" s="5"/>
      <c r="NM40" s="5"/>
      <c r="NN40" s="5"/>
      <c r="NO40" s="5"/>
      <c r="NP40" s="5"/>
      <c r="NQ40" s="5"/>
      <c r="NR40" s="5"/>
      <c r="NS40" s="5"/>
      <c r="NT40" s="5"/>
      <c r="NU40" s="5"/>
      <c r="NV40" s="5"/>
      <c r="NW40" s="5"/>
      <c r="NX40" s="5"/>
      <c r="NY40" s="5"/>
      <c r="NZ40" s="5"/>
      <c r="OA40" s="5"/>
      <c r="OB40" s="5"/>
      <c r="OC40" s="5"/>
      <c r="OD40" s="5"/>
      <c r="OE40" s="5"/>
      <c r="OF40" s="5"/>
      <c r="OG40" s="5"/>
      <c r="OH40" s="5"/>
      <c r="OI40" s="5"/>
      <c r="OJ40" s="5"/>
      <c r="OK40" s="5"/>
      <c r="OL40" s="5"/>
      <c r="OM40" s="5"/>
      <c r="ON40" s="5"/>
      <c r="OO40" s="5"/>
      <c r="OP40" s="5"/>
      <c r="OQ40" s="5"/>
      <c r="OR40" s="5"/>
      <c r="OS40" s="5"/>
      <c r="OT40" s="5"/>
      <c r="OU40" s="5"/>
      <c r="OV40" s="5"/>
      <c r="OW40" s="5"/>
      <c r="OX40" s="5"/>
      <c r="OY40" s="5"/>
      <c r="OZ40" s="5"/>
      <c r="PA40" s="5"/>
      <c r="PB40" s="5"/>
      <c r="PC40" s="5"/>
      <c r="PD40" s="5"/>
      <c r="PE40" s="5"/>
      <c r="PF40" s="5"/>
      <c r="PG40" s="5"/>
      <c r="PH40" s="5"/>
      <c r="PI40" s="5"/>
      <c r="PJ40" s="5"/>
      <c r="PK40" s="5"/>
      <c r="PL40" s="5"/>
      <c r="PM40" s="5"/>
      <c r="PN40" s="5"/>
      <c r="PO40" s="5"/>
      <c r="PP40" s="5"/>
      <c r="PQ40" s="5"/>
      <c r="PR40" s="5"/>
      <c r="PS40" s="5"/>
      <c r="PT40" s="5"/>
      <c r="PU40" s="5"/>
      <c r="PV40" s="5"/>
      <c r="PW40" s="5"/>
      <c r="PX40" s="5"/>
      <c r="PY40" s="5"/>
      <c r="PZ40" s="5"/>
      <c r="QA40" s="5"/>
      <c r="QB40" s="5"/>
      <c r="QC40" s="5"/>
      <c r="QD40" s="5"/>
      <c r="QE40" s="5"/>
      <c r="QF40" s="5"/>
      <c r="QG40" s="5"/>
      <c r="QH40" s="5"/>
      <c r="QI40" s="5"/>
      <c r="QJ40" s="5"/>
      <c r="QK40" s="5"/>
      <c r="QL40" s="5"/>
      <c r="QM40" s="5"/>
      <c r="QN40" s="5"/>
      <c r="QO40" s="5"/>
      <c r="QP40" s="5"/>
      <c r="QQ40" s="5"/>
      <c r="QR40" s="5"/>
      <c r="QS40" s="5"/>
      <c r="QT40" s="5"/>
      <c r="QU40" s="5"/>
      <c r="QV40" s="5"/>
      <c r="QW40" s="5"/>
      <c r="QX40" s="5"/>
      <c r="QY40" s="5"/>
      <c r="QZ40" s="5"/>
      <c r="RA40" s="5"/>
      <c r="RB40" s="5"/>
      <c r="RC40" s="5"/>
      <c r="RD40" s="5"/>
      <c r="RE40" s="5"/>
      <c r="RF40" s="5"/>
      <c r="RG40" s="5"/>
      <c r="RH40" s="5"/>
      <c r="RI40" s="5"/>
      <c r="RJ40" s="5"/>
      <c r="RK40" s="5"/>
      <c r="RL40" s="5"/>
      <c r="RM40" s="5"/>
      <c r="RN40" s="5"/>
      <c r="RO40" s="5"/>
      <c r="RP40" s="5"/>
      <c r="RQ40" s="5"/>
      <c r="RR40" s="5"/>
      <c r="RS40" s="5"/>
      <c r="RT40" s="5"/>
      <c r="RU40" s="5"/>
      <c r="RV40" s="5"/>
      <c r="RW40" s="5"/>
      <c r="RX40" s="5"/>
      <c r="RY40" s="5"/>
      <c r="RZ40" s="5"/>
      <c r="SA40" s="5"/>
      <c r="SB40" s="5"/>
      <c r="SC40" s="5"/>
      <c r="SD40" s="5"/>
      <c r="SE40" s="5"/>
      <c r="SF40" s="5"/>
      <c r="SG40" s="5"/>
      <c r="SH40" s="5"/>
    </row>
    <row r="41" spans="1:502" s="3" customFormat="1" ht="41.4" customHeight="1" x14ac:dyDescent="0.25">
      <c r="A41" s="277" t="s">
        <v>103</v>
      </c>
      <c r="B41" s="326"/>
      <c r="C41" s="204"/>
      <c r="D41" s="327"/>
      <c r="E41" s="305">
        <v>206667</v>
      </c>
      <c r="F41" s="148">
        <v>1789500</v>
      </c>
      <c r="G41" s="158">
        <f>E41+F41</f>
        <v>1996167</v>
      </c>
      <c r="H41" s="126">
        <f>E41*$K$40</f>
        <v>20666.7</v>
      </c>
      <c r="I41" s="99">
        <f>F41*$K$40</f>
        <v>178950</v>
      </c>
      <c r="J41" s="103">
        <f>H41+I41</f>
        <v>199616.7</v>
      </c>
      <c r="K41" s="104">
        <f>J41/$J$40</f>
        <v>0.45614506941805466</v>
      </c>
      <c r="L41" s="136">
        <f>E41*$O$40</f>
        <v>31000.05</v>
      </c>
      <c r="M41" s="102">
        <f>F41*$O$40</f>
        <v>268425</v>
      </c>
      <c r="N41" s="103">
        <f>L41+M41</f>
        <v>299425.05</v>
      </c>
      <c r="O41" s="104">
        <f>N41/$N$40</f>
        <v>0.45614506941805461</v>
      </c>
      <c r="P41" s="126">
        <f>E41*$S$40</f>
        <v>62000.1</v>
      </c>
      <c r="Q41" s="99">
        <f>F41*$S$40</f>
        <v>536850</v>
      </c>
      <c r="R41" s="103">
        <f>P41+Q41</f>
        <v>598850.1</v>
      </c>
      <c r="S41" s="104"/>
      <c r="T41" s="126">
        <f>E41*$W$40</f>
        <v>51666.75</v>
      </c>
      <c r="U41" s="99">
        <f>F41*$W$40</f>
        <v>447375</v>
      </c>
      <c r="V41" s="103">
        <f>T41+U41</f>
        <v>499041.75</v>
      </c>
      <c r="W41" s="104">
        <f>V41/$V$40</f>
        <v>0.45614506941805466</v>
      </c>
      <c r="X41" s="126">
        <f>E41*$AA$40</f>
        <v>41333.4</v>
      </c>
      <c r="Y41" s="99">
        <f>F41*$AA$40</f>
        <v>357900</v>
      </c>
      <c r="Z41" s="103">
        <f>X41+Y41</f>
        <v>399233.4</v>
      </c>
      <c r="AA41" s="104">
        <f>Z41/$Z$40</f>
        <v>0.45614506941805466</v>
      </c>
      <c r="AB41" s="7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</row>
    <row r="42" spans="1:502" s="3" customFormat="1" ht="41.4" customHeight="1" x14ac:dyDescent="0.25">
      <c r="A42" s="277" t="s">
        <v>104</v>
      </c>
      <c r="B42" s="326"/>
      <c r="C42" s="204"/>
      <c r="D42" s="327"/>
      <c r="E42" s="305">
        <v>2380000</v>
      </c>
      <c r="F42" s="148">
        <v>0</v>
      </c>
      <c r="G42" s="158">
        <f>E42+F42</f>
        <v>2380000</v>
      </c>
      <c r="H42" s="126">
        <f>E42*$K$40</f>
        <v>238000</v>
      </c>
      <c r="I42" s="99">
        <f>F42*$K$40</f>
        <v>0</v>
      </c>
      <c r="J42" s="103">
        <f>H42+I42</f>
        <v>238000</v>
      </c>
      <c r="K42" s="104">
        <f>J42/$J$40</f>
        <v>0.54385493058194534</v>
      </c>
      <c r="L42" s="136">
        <f>E42*$O$40</f>
        <v>357000</v>
      </c>
      <c r="M42" s="102">
        <f>F42*$O$40</f>
        <v>0</v>
      </c>
      <c r="N42" s="103">
        <f>L42+M42</f>
        <v>357000</v>
      </c>
      <c r="O42" s="104">
        <f>N42/$N$40</f>
        <v>0.54385493058194534</v>
      </c>
      <c r="P42" s="126">
        <f>E42*$S$40</f>
        <v>714000</v>
      </c>
      <c r="Q42" s="99">
        <f>F42*$S$40</f>
        <v>0</v>
      </c>
      <c r="R42" s="103">
        <f>P42+Q42</f>
        <v>714000</v>
      </c>
      <c r="S42" s="104"/>
      <c r="T42" s="126">
        <f>E42*$W$40</f>
        <v>595000</v>
      </c>
      <c r="U42" s="99">
        <f>F42*$W$40</f>
        <v>0</v>
      </c>
      <c r="V42" s="103">
        <f>T42+U42</f>
        <v>595000</v>
      </c>
      <c r="W42" s="104">
        <f>V42/$V$40</f>
        <v>0.54385493058194534</v>
      </c>
      <c r="X42" s="126">
        <f>E42*$AA$40</f>
        <v>476000</v>
      </c>
      <c r="Y42" s="99">
        <f>F42*$AA$40</f>
        <v>0</v>
      </c>
      <c r="Z42" s="103">
        <f>X42+Y42</f>
        <v>476000</v>
      </c>
      <c r="AA42" s="104">
        <f>Z42/$Z$40</f>
        <v>0.54385493058194534</v>
      </c>
      <c r="AB42" s="7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</row>
    <row r="43" spans="1:502" s="6" customFormat="1" ht="41.4" customHeight="1" x14ac:dyDescent="0.25">
      <c r="A43" s="253" t="str">
        <f>'Orçamento delhado'!A21</f>
        <v>2.5 Sistema de Recaudación y Cobranza administrativa implantado.</v>
      </c>
      <c r="B43" s="322"/>
      <c r="C43" s="196"/>
      <c r="D43" s="323"/>
      <c r="E43" s="304">
        <f>H43+L43+P43+T43+X43</f>
        <v>527499</v>
      </c>
      <c r="F43" s="147">
        <f>I43+M43+Q43+U43+Y43</f>
        <v>12000</v>
      </c>
      <c r="G43" s="157">
        <f>SUM(E43:F43)</f>
        <v>539499</v>
      </c>
      <c r="H43" s="125">
        <f>SUM(H44:H47)</f>
        <v>52749.900000000009</v>
      </c>
      <c r="I43" s="97">
        <f>SUM(I44:I47)</f>
        <v>1200</v>
      </c>
      <c r="J43" s="97">
        <f>SUM(J44:J47)</f>
        <v>53949.900000000009</v>
      </c>
      <c r="K43" s="98">
        <v>0.1</v>
      </c>
      <c r="L43" s="125">
        <f>SUM(L44:L47)</f>
        <v>158249.69999999998</v>
      </c>
      <c r="M43" s="97">
        <f>SUM(M44:M47)</f>
        <v>3600</v>
      </c>
      <c r="N43" s="97">
        <f>SUM(N44:N47)</f>
        <v>161849.69999999998</v>
      </c>
      <c r="O43" s="98">
        <v>0.3</v>
      </c>
      <c r="P43" s="125">
        <f>SUM(P44:P47)</f>
        <v>316499.39999999997</v>
      </c>
      <c r="Q43" s="97">
        <f>SUM(Q44:Q47)</f>
        <v>7200</v>
      </c>
      <c r="R43" s="97">
        <f>SUM(R44:R47)</f>
        <v>323699.39999999997</v>
      </c>
      <c r="S43" s="98">
        <v>0.6</v>
      </c>
      <c r="T43" s="125">
        <f>SUM(T44:T47)</f>
        <v>0</v>
      </c>
      <c r="U43" s="97">
        <f>SUM(U44:U47)</f>
        <v>0</v>
      </c>
      <c r="V43" s="97">
        <f>SUM(V44:V47)</f>
        <v>0</v>
      </c>
      <c r="W43" s="98">
        <f>V43/G43</f>
        <v>0</v>
      </c>
      <c r="X43" s="125">
        <f>SUM(X44:X47)</f>
        <v>0</v>
      </c>
      <c r="Y43" s="97">
        <f>SUM(Y44:Y47)</f>
        <v>0</v>
      </c>
      <c r="Z43" s="97">
        <f>SUM(Z44:Z47)</f>
        <v>0</v>
      </c>
      <c r="AA43" s="98">
        <f>Z43/G43</f>
        <v>0</v>
      </c>
      <c r="AB43" s="4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5"/>
      <c r="HY43" s="5"/>
      <c r="HZ43" s="5"/>
      <c r="IA43" s="5"/>
      <c r="IB43" s="5"/>
      <c r="IC43" s="5"/>
      <c r="ID43" s="5"/>
      <c r="IE43" s="5"/>
      <c r="IF43" s="5"/>
      <c r="IG43" s="5"/>
      <c r="IH43" s="5"/>
      <c r="II43" s="5"/>
      <c r="IJ43" s="5"/>
      <c r="IK43" s="5"/>
      <c r="IL43" s="5"/>
      <c r="IM43" s="5"/>
      <c r="IN43" s="5"/>
      <c r="IO43" s="5"/>
      <c r="IP43" s="5"/>
      <c r="IQ43" s="5"/>
      <c r="IR43" s="5"/>
      <c r="IS43" s="5"/>
      <c r="IT43" s="5"/>
      <c r="IU43" s="5"/>
      <c r="IV43" s="5"/>
      <c r="IW43" s="5"/>
      <c r="IX43" s="5"/>
      <c r="IY43" s="5"/>
      <c r="IZ43" s="5"/>
      <c r="JA43" s="5"/>
      <c r="JB43" s="5"/>
      <c r="JC43" s="5"/>
      <c r="JD43" s="5"/>
      <c r="JE43" s="5"/>
      <c r="JF43" s="5"/>
      <c r="JG43" s="5"/>
      <c r="JH43" s="5"/>
      <c r="JI43" s="5"/>
      <c r="JJ43" s="5"/>
      <c r="JK43" s="5"/>
      <c r="JL43" s="5"/>
      <c r="JM43" s="5"/>
      <c r="JN43" s="5"/>
      <c r="JO43" s="5"/>
      <c r="JP43" s="5"/>
      <c r="JQ43" s="5"/>
      <c r="JR43" s="5"/>
      <c r="JS43" s="5"/>
      <c r="JT43" s="5"/>
      <c r="JU43" s="5"/>
      <c r="JV43" s="5"/>
      <c r="JW43" s="5"/>
      <c r="JX43" s="5"/>
      <c r="JY43" s="5"/>
      <c r="JZ43" s="5"/>
      <c r="KA43" s="5"/>
      <c r="KB43" s="5"/>
      <c r="KC43" s="5"/>
      <c r="KD43" s="5"/>
      <c r="KE43" s="5"/>
      <c r="KF43" s="5"/>
      <c r="KG43" s="5"/>
      <c r="KH43" s="5"/>
      <c r="KI43" s="5"/>
      <c r="KJ43" s="5"/>
      <c r="KK43" s="5"/>
      <c r="KL43" s="5"/>
      <c r="KM43" s="5"/>
      <c r="KN43" s="5"/>
      <c r="KO43" s="5"/>
      <c r="KP43" s="5"/>
      <c r="KQ43" s="5"/>
      <c r="KR43" s="5"/>
      <c r="KS43" s="5"/>
      <c r="KT43" s="5"/>
      <c r="KU43" s="5"/>
      <c r="KV43" s="5"/>
      <c r="KW43" s="5"/>
      <c r="KX43" s="5"/>
      <c r="KY43" s="5"/>
      <c r="KZ43" s="5"/>
      <c r="LA43" s="5"/>
      <c r="LB43" s="5"/>
      <c r="LC43" s="5"/>
      <c r="LD43" s="5"/>
      <c r="LE43" s="5"/>
      <c r="LF43" s="5"/>
      <c r="LG43" s="5"/>
      <c r="LH43" s="5"/>
      <c r="LI43" s="5"/>
      <c r="LJ43" s="5"/>
      <c r="LK43" s="5"/>
      <c r="LL43" s="5"/>
      <c r="LM43" s="5"/>
      <c r="LN43" s="5"/>
      <c r="LO43" s="5"/>
      <c r="LP43" s="5"/>
      <c r="LQ43" s="5"/>
      <c r="LR43" s="5"/>
      <c r="LS43" s="5"/>
      <c r="LT43" s="5"/>
      <c r="LU43" s="5"/>
      <c r="LV43" s="5"/>
      <c r="LW43" s="5"/>
      <c r="LX43" s="5"/>
      <c r="LY43" s="5"/>
      <c r="LZ43" s="5"/>
      <c r="MA43" s="5"/>
      <c r="MB43" s="5"/>
      <c r="MC43" s="5"/>
      <c r="MD43" s="5"/>
      <c r="ME43" s="5"/>
      <c r="MF43" s="5"/>
      <c r="MG43" s="5"/>
      <c r="MH43" s="5"/>
      <c r="MI43" s="5"/>
      <c r="MJ43" s="5"/>
      <c r="MK43" s="5"/>
      <c r="ML43" s="5"/>
      <c r="MM43" s="5"/>
      <c r="MN43" s="5"/>
      <c r="MO43" s="5"/>
      <c r="MP43" s="5"/>
      <c r="MQ43" s="5"/>
      <c r="MR43" s="5"/>
      <c r="MS43" s="5"/>
      <c r="MT43" s="5"/>
      <c r="MU43" s="5"/>
      <c r="MV43" s="5"/>
      <c r="MW43" s="5"/>
      <c r="MX43" s="5"/>
      <c r="MY43" s="5"/>
      <c r="MZ43" s="5"/>
      <c r="NA43" s="5"/>
      <c r="NB43" s="5"/>
      <c r="NC43" s="5"/>
      <c r="ND43" s="5"/>
      <c r="NE43" s="5"/>
      <c r="NF43" s="5"/>
      <c r="NG43" s="5"/>
      <c r="NH43" s="5"/>
      <c r="NI43" s="5"/>
      <c r="NJ43" s="5"/>
      <c r="NK43" s="5"/>
      <c r="NL43" s="5"/>
      <c r="NM43" s="5"/>
      <c r="NN43" s="5"/>
      <c r="NO43" s="5"/>
      <c r="NP43" s="5"/>
      <c r="NQ43" s="5"/>
      <c r="NR43" s="5"/>
      <c r="NS43" s="5"/>
      <c r="NT43" s="5"/>
      <c r="NU43" s="5"/>
      <c r="NV43" s="5"/>
      <c r="NW43" s="5"/>
      <c r="NX43" s="5"/>
      <c r="NY43" s="5"/>
      <c r="NZ43" s="5"/>
      <c r="OA43" s="5"/>
      <c r="OB43" s="5"/>
      <c r="OC43" s="5"/>
      <c r="OD43" s="5"/>
      <c r="OE43" s="5"/>
      <c r="OF43" s="5"/>
      <c r="OG43" s="5"/>
      <c r="OH43" s="5"/>
      <c r="OI43" s="5"/>
      <c r="OJ43" s="5"/>
      <c r="OK43" s="5"/>
      <c r="OL43" s="5"/>
      <c r="OM43" s="5"/>
      <c r="ON43" s="5"/>
      <c r="OO43" s="5"/>
      <c r="OP43" s="5"/>
      <c r="OQ43" s="5"/>
      <c r="OR43" s="5"/>
      <c r="OS43" s="5"/>
      <c r="OT43" s="5"/>
      <c r="OU43" s="5"/>
      <c r="OV43" s="5"/>
      <c r="OW43" s="5"/>
      <c r="OX43" s="5"/>
      <c r="OY43" s="5"/>
      <c r="OZ43" s="5"/>
      <c r="PA43" s="5"/>
      <c r="PB43" s="5"/>
      <c r="PC43" s="5"/>
      <c r="PD43" s="5"/>
      <c r="PE43" s="5"/>
      <c r="PF43" s="5"/>
      <c r="PG43" s="5"/>
      <c r="PH43" s="5"/>
      <c r="PI43" s="5"/>
      <c r="PJ43" s="5"/>
      <c r="PK43" s="5"/>
      <c r="PL43" s="5"/>
      <c r="PM43" s="5"/>
      <c r="PN43" s="5"/>
      <c r="PO43" s="5"/>
      <c r="PP43" s="5"/>
      <c r="PQ43" s="5"/>
      <c r="PR43" s="5"/>
      <c r="PS43" s="5"/>
      <c r="PT43" s="5"/>
      <c r="PU43" s="5"/>
      <c r="PV43" s="5"/>
      <c r="PW43" s="5"/>
      <c r="PX43" s="5"/>
      <c r="PY43" s="5"/>
      <c r="PZ43" s="5"/>
      <c r="QA43" s="5"/>
      <c r="QB43" s="5"/>
      <c r="QC43" s="5"/>
      <c r="QD43" s="5"/>
      <c r="QE43" s="5"/>
      <c r="QF43" s="5"/>
      <c r="QG43" s="5"/>
      <c r="QH43" s="5"/>
      <c r="QI43" s="5"/>
      <c r="QJ43" s="5"/>
      <c r="QK43" s="5"/>
      <c r="QL43" s="5"/>
      <c r="QM43" s="5"/>
      <c r="QN43" s="5"/>
      <c r="QO43" s="5"/>
      <c r="QP43" s="5"/>
      <c r="QQ43" s="5"/>
      <c r="QR43" s="5"/>
      <c r="QS43" s="5"/>
      <c r="QT43" s="5"/>
      <c r="QU43" s="5"/>
      <c r="QV43" s="5"/>
      <c r="QW43" s="5"/>
      <c r="QX43" s="5"/>
      <c r="QY43" s="5"/>
      <c r="QZ43" s="5"/>
      <c r="RA43" s="5"/>
      <c r="RB43" s="5"/>
      <c r="RC43" s="5"/>
      <c r="RD43" s="5"/>
      <c r="RE43" s="5"/>
      <c r="RF43" s="5"/>
      <c r="RG43" s="5"/>
      <c r="RH43" s="5"/>
      <c r="RI43" s="5"/>
      <c r="RJ43" s="5"/>
      <c r="RK43" s="5"/>
      <c r="RL43" s="5"/>
      <c r="RM43" s="5"/>
      <c r="RN43" s="5"/>
      <c r="RO43" s="5"/>
      <c r="RP43" s="5"/>
      <c r="RQ43" s="5"/>
      <c r="RR43" s="5"/>
      <c r="RS43" s="5"/>
      <c r="RT43" s="5"/>
      <c r="RU43" s="5"/>
      <c r="RV43" s="5"/>
      <c r="RW43" s="5"/>
      <c r="RX43" s="5"/>
      <c r="RY43" s="5"/>
      <c r="RZ43" s="5"/>
      <c r="SA43" s="5"/>
      <c r="SB43" s="5"/>
      <c r="SC43" s="5"/>
      <c r="SD43" s="5"/>
      <c r="SE43" s="5"/>
      <c r="SF43" s="5"/>
      <c r="SG43" s="5"/>
      <c r="SH43" s="5"/>
    </row>
    <row r="44" spans="1:502" s="3" customFormat="1" ht="41.4" customHeight="1" x14ac:dyDescent="0.25">
      <c r="A44" s="277" t="s">
        <v>105</v>
      </c>
      <c r="B44" s="326"/>
      <c r="C44" s="204"/>
      <c r="D44" s="327"/>
      <c r="E44" s="306">
        <v>45833</v>
      </c>
      <c r="F44" s="148">
        <v>7500</v>
      </c>
      <c r="G44" s="158">
        <f>E44+F44</f>
        <v>53333</v>
      </c>
      <c r="H44" s="126">
        <f t="shared" ref="H44:I47" si="38">E44*$K$43</f>
        <v>4583.3</v>
      </c>
      <c r="I44" s="99">
        <f t="shared" si="38"/>
        <v>750</v>
      </c>
      <c r="J44" s="103">
        <f>H44+I44</f>
        <v>5333.3</v>
      </c>
      <c r="K44" s="104">
        <f>J44/$J$43</f>
        <v>9.8856531708121781E-2</v>
      </c>
      <c r="L44" s="136">
        <f t="shared" ref="L44:M47" si="39">E44*$O$43</f>
        <v>13749.9</v>
      </c>
      <c r="M44" s="102">
        <f t="shared" si="39"/>
        <v>2250</v>
      </c>
      <c r="N44" s="103">
        <f>L44+M44</f>
        <v>15999.9</v>
      </c>
      <c r="O44" s="104">
        <f>N44/$N$43</f>
        <v>9.8856531708121809E-2</v>
      </c>
      <c r="P44" s="126">
        <f t="shared" ref="P44:Q47" si="40">E44*$S$43</f>
        <v>27499.8</v>
      </c>
      <c r="Q44" s="99">
        <f t="shared" si="40"/>
        <v>4500</v>
      </c>
      <c r="R44" s="103">
        <f>P44+Q44</f>
        <v>31999.8</v>
      </c>
      <c r="S44" s="104">
        <f>R44/$R$43</f>
        <v>9.8856531708121809E-2</v>
      </c>
      <c r="T44" s="126">
        <v>0</v>
      </c>
      <c r="U44" s="99">
        <v>0</v>
      </c>
      <c r="V44" s="103">
        <v>0</v>
      </c>
      <c r="W44" s="104">
        <v>0</v>
      </c>
      <c r="X44" s="126">
        <v>0</v>
      </c>
      <c r="Y44" s="99">
        <v>0</v>
      </c>
      <c r="Z44" s="103">
        <v>0</v>
      </c>
      <c r="AA44" s="104">
        <v>0</v>
      </c>
      <c r="AB44" s="7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</row>
    <row r="45" spans="1:502" s="3" customFormat="1" ht="41.4" customHeight="1" x14ac:dyDescent="0.25">
      <c r="A45" s="277" t="s">
        <v>106</v>
      </c>
      <c r="B45" s="326"/>
      <c r="C45" s="204"/>
      <c r="D45" s="327"/>
      <c r="E45" s="305">
        <v>320833</v>
      </c>
      <c r="F45" s="148">
        <v>4500</v>
      </c>
      <c r="G45" s="158">
        <f>E45+F45</f>
        <v>325333</v>
      </c>
      <c r="H45" s="126">
        <f t="shared" si="38"/>
        <v>32083.300000000003</v>
      </c>
      <c r="I45" s="99">
        <f t="shared" si="38"/>
        <v>450</v>
      </c>
      <c r="J45" s="103">
        <f>H45+I45</f>
        <v>32533.300000000003</v>
      </c>
      <c r="K45" s="104">
        <f>J45/$J$43</f>
        <v>0.60302799449118527</v>
      </c>
      <c r="L45" s="136">
        <f t="shared" si="39"/>
        <v>96249.9</v>
      </c>
      <c r="M45" s="102">
        <f t="shared" si="39"/>
        <v>1350</v>
      </c>
      <c r="N45" s="103">
        <f>L45+M45</f>
        <v>97599.9</v>
      </c>
      <c r="O45" s="104">
        <f>N45/$N$43</f>
        <v>0.60302799449118538</v>
      </c>
      <c r="P45" s="126">
        <f t="shared" si="40"/>
        <v>192499.8</v>
      </c>
      <c r="Q45" s="99">
        <f t="shared" si="40"/>
        <v>2700</v>
      </c>
      <c r="R45" s="103">
        <f>P45+Q45</f>
        <v>195199.8</v>
      </c>
      <c r="S45" s="104">
        <f>R45/$R$43</f>
        <v>0.60302799449118538</v>
      </c>
      <c r="T45" s="126">
        <v>0</v>
      </c>
      <c r="U45" s="99">
        <v>0</v>
      </c>
      <c r="V45" s="103">
        <v>0</v>
      </c>
      <c r="W45" s="104">
        <v>0</v>
      </c>
      <c r="X45" s="126">
        <v>0</v>
      </c>
      <c r="Y45" s="99">
        <v>0</v>
      </c>
      <c r="Z45" s="103">
        <v>0</v>
      </c>
      <c r="AA45" s="104">
        <v>0</v>
      </c>
      <c r="AB45" s="7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</row>
    <row r="46" spans="1:502" s="3" customFormat="1" ht="41.4" customHeight="1" x14ac:dyDescent="0.25">
      <c r="A46" s="277" t="s">
        <v>107</v>
      </c>
      <c r="B46" s="326"/>
      <c r="C46" s="204"/>
      <c r="D46" s="327"/>
      <c r="E46" s="305">
        <v>125000</v>
      </c>
      <c r="F46" s="148">
        <v>0</v>
      </c>
      <c r="G46" s="158">
        <f>E46+F46</f>
        <v>125000</v>
      </c>
      <c r="H46" s="126">
        <f t="shared" si="38"/>
        <v>12500</v>
      </c>
      <c r="I46" s="99">
        <f t="shared" si="38"/>
        <v>0</v>
      </c>
      <c r="J46" s="103">
        <f>H46+I46</f>
        <v>12500</v>
      </c>
      <c r="K46" s="104">
        <f>J46/$J$43</f>
        <v>0.23169644429368724</v>
      </c>
      <c r="L46" s="136">
        <f t="shared" si="39"/>
        <v>37500</v>
      </c>
      <c r="M46" s="102">
        <f t="shared" si="39"/>
        <v>0</v>
      </c>
      <c r="N46" s="103">
        <f>L46+M46</f>
        <v>37500</v>
      </c>
      <c r="O46" s="104">
        <f>N46/$N$43</f>
        <v>0.23169644429368733</v>
      </c>
      <c r="P46" s="126">
        <f t="shared" si="40"/>
        <v>75000</v>
      </c>
      <c r="Q46" s="99">
        <f t="shared" si="40"/>
        <v>0</v>
      </c>
      <c r="R46" s="103">
        <f>P46+Q46</f>
        <v>75000</v>
      </c>
      <c r="S46" s="104">
        <f>R46/$R$43</f>
        <v>0.23169644429368733</v>
      </c>
      <c r="T46" s="126">
        <v>0</v>
      </c>
      <c r="U46" s="99">
        <v>0</v>
      </c>
      <c r="V46" s="103">
        <v>0</v>
      </c>
      <c r="W46" s="104">
        <v>0</v>
      </c>
      <c r="X46" s="126">
        <v>0</v>
      </c>
      <c r="Y46" s="99">
        <v>0</v>
      </c>
      <c r="Z46" s="103">
        <v>0</v>
      </c>
      <c r="AA46" s="104">
        <v>0</v>
      </c>
      <c r="AB46" s="7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</row>
    <row r="47" spans="1:502" s="3" customFormat="1" ht="66" x14ac:dyDescent="0.25">
      <c r="A47" s="277" t="s">
        <v>108</v>
      </c>
      <c r="B47" s="326"/>
      <c r="C47" s="204"/>
      <c r="D47" s="327"/>
      <c r="E47" s="305">
        <v>35833</v>
      </c>
      <c r="F47" s="148">
        <v>0</v>
      </c>
      <c r="G47" s="158">
        <f>E47+F47</f>
        <v>35833</v>
      </c>
      <c r="H47" s="126">
        <f t="shared" si="38"/>
        <v>3583.3</v>
      </c>
      <c r="I47" s="99">
        <f t="shared" si="38"/>
        <v>0</v>
      </c>
      <c r="J47" s="103">
        <f>H47+I47</f>
        <v>3583.3</v>
      </c>
      <c r="K47" s="104">
        <f>J47/$J$43</f>
        <v>6.6419029507005567E-2</v>
      </c>
      <c r="L47" s="136">
        <f t="shared" si="39"/>
        <v>10749.9</v>
      </c>
      <c r="M47" s="102">
        <f t="shared" si="39"/>
        <v>0</v>
      </c>
      <c r="N47" s="103">
        <f>L47+M47</f>
        <v>10749.9</v>
      </c>
      <c r="O47" s="104">
        <f>N47/$N$43</f>
        <v>6.6419029507005581E-2</v>
      </c>
      <c r="P47" s="126">
        <f t="shared" si="40"/>
        <v>21499.8</v>
      </c>
      <c r="Q47" s="99">
        <f t="shared" si="40"/>
        <v>0</v>
      </c>
      <c r="R47" s="103">
        <f>P47+Q47</f>
        <v>21499.8</v>
      </c>
      <c r="S47" s="104">
        <f>R47/$R$43</f>
        <v>6.6419029507005581E-2</v>
      </c>
      <c r="T47" s="126">
        <v>0</v>
      </c>
      <c r="U47" s="99">
        <v>0</v>
      </c>
      <c r="V47" s="103">
        <v>0</v>
      </c>
      <c r="W47" s="104">
        <v>0</v>
      </c>
      <c r="X47" s="126">
        <v>0</v>
      </c>
      <c r="Y47" s="99">
        <v>0</v>
      </c>
      <c r="Z47" s="103">
        <v>0</v>
      </c>
      <c r="AA47" s="104">
        <v>0</v>
      </c>
      <c r="AB47" s="7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</row>
    <row r="48" spans="1:502" s="6" customFormat="1" ht="41.4" customHeight="1" x14ac:dyDescent="0.25">
      <c r="A48" s="253" t="str">
        <f>'Orçamento delhado'!A22</f>
        <v>2.6 Sistemas de obligaciones tributarias unificados</v>
      </c>
      <c r="B48" s="322"/>
      <c r="C48" s="196"/>
      <c r="D48" s="323"/>
      <c r="E48" s="304">
        <f>H48+L48+P48+T48+X48</f>
        <v>816666</v>
      </c>
      <c r="F48" s="147">
        <f>I48+M48+Q48+U48+Y48</f>
        <v>0</v>
      </c>
      <c r="G48" s="157">
        <f>SUM(E48:F48)</f>
        <v>816666</v>
      </c>
      <c r="H48" s="125">
        <f>SUM(H49:H52)</f>
        <v>81666.600000000006</v>
      </c>
      <c r="I48" s="97">
        <f>SUM(I49:I52)</f>
        <v>0</v>
      </c>
      <c r="J48" s="97">
        <f>SUM(J49:J52)</f>
        <v>81666.600000000006</v>
      </c>
      <c r="K48" s="98">
        <v>0.1</v>
      </c>
      <c r="L48" s="125">
        <f>SUM(L49:L52)</f>
        <v>244999.8</v>
      </c>
      <c r="M48" s="97">
        <f>SUM(M49:M52)</f>
        <v>0</v>
      </c>
      <c r="N48" s="97">
        <f>SUM(N49:N52)</f>
        <v>244999.8</v>
      </c>
      <c r="O48" s="98">
        <v>0.3</v>
      </c>
      <c r="P48" s="125">
        <f>SUM(P49:P52)</f>
        <v>163333.20000000001</v>
      </c>
      <c r="Q48" s="97">
        <f>SUM(Q49:Q52)</f>
        <v>0</v>
      </c>
      <c r="R48" s="97">
        <f>SUM(R49:R52)</f>
        <v>163333.20000000001</v>
      </c>
      <c r="S48" s="98">
        <v>0.2</v>
      </c>
      <c r="T48" s="125">
        <f>SUM(T49:T52)</f>
        <v>163333.20000000001</v>
      </c>
      <c r="U48" s="97">
        <f>SUM(U49:U52)</f>
        <v>0</v>
      </c>
      <c r="V48" s="97">
        <f>SUM(V49:V52)</f>
        <v>163333.20000000001</v>
      </c>
      <c r="W48" s="98">
        <v>0.2</v>
      </c>
      <c r="X48" s="125">
        <f>SUM(X49:X52)</f>
        <v>163333.20000000001</v>
      </c>
      <c r="Y48" s="97">
        <f>SUM(Y49:Y52)</f>
        <v>0</v>
      </c>
      <c r="Z48" s="97">
        <f>SUM(Z49:Z52)</f>
        <v>163333.20000000001</v>
      </c>
      <c r="AA48" s="98">
        <v>0.2</v>
      </c>
      <c r="AB48" s="4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  <c r="IW48" s="5"/>
      <c r="IX48" s="5"/>
      <c r="IY48" s="5"/>
      <c r="IZ48" s="5"/>
      <c r="JA48" s="5"/>
      <c r="JB48" s="5"/>
      <c r="JC48" s="5"/>
      <c r="JD48" s="5"/>
      <c r="JE48" s="5"/>
      <c r="JF48" s="5"/>
      <c r="JG48" s="5"/>
      <c r="JH48" s="5"/>
      <c r="JI48" s="5"/>
      <c r="JJ48" s="5"/>
      <c r="JK48" s="5"/>
      <c r="JL48" s="5"/>
      <c r="JM48" s="5"/>
      <c r="JN48" s="5"/>
      <c r="JO48" s="5"/>
      <c r="JP48" s="5"/>
      <c r="JQ48" s="5"/>
      <c r="JR48" s="5"/>
      <c r="JS48" s="5"/>
      <c r="JT48" s="5"/>
      <c r="JU48" s="5"/>
      <c r="JV48" s="5"/>
      <c r="JW48" s="5"/>
      <c r="JX48" s="5"/>
      <c r="JY48" s="5"/>
      <c r="JZ48" s="5"/>
      <c r="KA48" s="5"/>
      <c r="KB48" s="5"/>
      <c r="KC48" s="5"/>
      <c r="KD48" s="5"/>
      <c r="KE48" s="5"/>
      <c r="KF48" s="5"/>
      <c r="KG48" s="5"/>
      <c r="KH48" s="5"/>
      <c r="KI48" s="5"/>
      <c r="KJ48" s="5"/>
      <c r="KK48" s="5"/>
      <c r="KL48" s="5"/>
      <c r="KM48" s="5"/>
      <c r="KN48" s="5"/>
      <c r="KO48" s="5"/>
      <c r="KP48" s="5"/>
      <c r="KQ48" s="5"/>
      <c r="KR48" s="5"/>
      <c r="KS48" s="5"/>
      <c r="KT48" s="5"/>
      <c r="KU48" s="5"/>
      <c r="KV48" s="5"/>
      <c r="KW48" s="5"/>
      <c r="KX48" s="5"/>
      <c r="KY48" s="5"/>
      <c r="KZ48" s="5"/>
      <c r="LA48" s="5"/>
      <c r="LB48" s="5"/>
      <c r="LC48" s="5"/>
      <c r="LD48" s="5"/>
      <c r="LE48" s="5"/>
      <c r="LF48" s="5"/>
      <c r="LG48" s="5"/>
      <c r="LH48" s="5"/>
      <c r="LI48" s="5"/>
      <c r="LJ48" s="5"/>
      <c r="LK48" s="5"/>
      <c r="LL48" s="5"/>
      <c r="LM48" s="5"/>
      <c r="LN48" s="5"/>
      <c r="LO48" s="5"/>
      <c r="LP48" s="5"/>
      <c r="LQ48" s="5"/>
      <c r="LR48" s="5"/>
      <c r="LS48" s="5"/>
      <c r="LT48" s="5"/>
      <c r="LU48" s="5"/>
      <c r="LV48" s="5"/>
      <c r="LW48" s="5"/>
      <c r="LX48" s="5"/>
      <c r="LY48" s="5"/>
      <c r="LZ48" s="5"/>
      <c r="MA48" s="5"/>
      <c r="MB48" s="5"/>
      <c r="MC48" s="5"/>
      <c r="MD48" s="5"/>
      <c r="ME48" s="5"/>
      <c r="MF48" s="5"/>
      <c r="MG48" s="5"/>
      <c r="MH48" s="5"/>
      <c r="MI48" s="5"/>
      <c r="MJ48" s="5"/>
      <c r="MK48" s="5"/>
      <c r="ML48" s="5"/>
      <c r="MM48" s="5"/>
      <c r="MN48" s="5"/>
      <c r="MO48" s="5"/>
      <c r="MP48" s="5"/>
      <c r="MQ48" s="5"/>
      <c r="MR48" s="5"/>
      <c r="MS48" s="5"/>
      <c r="MT48" s="5"/>
      <c r="MU48" s="5"/>
      <c r="MV48" s="5"/>
      <c r="MW48" s="5"/>
      <c r="MX48" s="5"/>
      <c r="MY48" s="5"/>
      <c r="MZ48" s="5"/>
      <c r="NA48" s="5"/>
      <c r="NB48" s="5"/>
      <c r="NC48" s="5"/>
      <c r="ND48" s="5"/>
      <c r="NE48" s="5"/>
      <c r="NF48" s="5"/>
      <c r="NG48" s="5"/>
      <c r="NH48" s="5"/>
      <c r="NI48" s="5"/>
      <c r="NJ48" s="5"/>
      <c r="NK48" s="5"/>
      <c r="NL48" s="5"/>
      <c r="NM48" s="5"/>
      <c r="NN48" s="5"/>
      <c r="NO48" s="5"/>
      <c r="NP48" s="5"/>
      <c r="NQ48" s="5"/>
      <c r="NR48" s="5"/>
      <c r="NS48" s="5"/>
      <c r="NT48" s="5"/>
      <c r="NU48" s="5"/>
      <c r="NV48" s="5"/>
      <c r="NW48" s="5"/>
      <c r="NX48" s="5"/>
      <c r="NY48" s="5"/>
      <c r="NZ48" s="5"/>
      <c r="OA48" s="5"/>
      <c r="OB48" s="5"/>
      <c r="OC48" s="5"/>
      <c r="OD48" s="5"/>
      <c r="OE48" s="5"/>
      <c r="OF48" s="5"/>
      <c r="OG48" s="5"/>
      <c r="OH48" s="5"/>
      <c r="OI48" s="5"/>
      <c r="OJ48" s="5"/>
      <c r="OK48" s="5"/>
      <c r="OL48" s="5"/>
      <c r="OM48" s="5"/>
      <c r="ON48" s="5"/>
      <c r="OO48" s="5"/>
      <c r="OP48" s="5"/>
      <c r="OQ48" s="5"/>
      <c r="OR48" s="5"/>
      <c r="OS48" s="5"/>
      <c r="OT48" s="5"/>
      <c r="OU48" s="5"/>
      <c r="OV48" s="5"/>
      <c r="OW48" s="5"/>
      <c r="OX48" s="5"/>
      <c r="OY48" s="5"/>
      <c r="OZ48" s="5"/>
      <c r="PA48" s="5"/>
      <c r="PB48" s="5"/>
      <c r="PC48" s="5"/>
      <c r="PD48" s="5"/>
      <c r="PE48" s="5"/>
      <c r="PF48" s="5"/>
      <c r="PG48" s="5"/>
      <c r="PH48" s="5"/>
      <c r="PI48" s="5"/>
      <c r="PJ48" s="5"/>
      <c r="PK48" s="5"/>
      <c r="PL48" s="5"/>
      <c r="PM48" s="5"/>
      <c r="PN48" s="5"/>
      <c r="PO48" s="5"/>
      <c r="PP48" s="5"/>
      <c r="PQ48" s="5"/>
      <c r="PR48" s="5"/>
      <c r="PS48" s="5"/>
      <c r="PT48" s="5"/>
      <c r="PU48" s="5"/>
      <c r="PV48" s="5"/>
      <c r="PW48" s="5"/>
      <c r="PX48" s="5"/>
      <c r="PY48" s="5"/>
      <c r="PZ48" s="5"/>
      <c r="QA48" s="5"/>
      <c r="QB48" s="5"/>
      <c r="QC48" s="5"/>
      <c r="QD48" s="5"/>
      <c r="QE48" s="5"/>
      <c r="QF48" s="5"/>
      <c r="QG48" s="5"/>
      <c r="QH48" s="5"/>
      <c r="QI48" s="5"/>
      <c r="QJ48" s="5"/>
      <c r="QK48" s="5"/>
      <c r="QL48" s="5"/>
      <c r="QM48" s="5"/>
      <c r="QN48" s="5"/>
      <c r="QO48" s="5"/>
      <c r="QP48" s="5"/>
      <c r="QQ48" s="5"/>
      <c r="QR48" s="5"/>
      <c r="QS48" s="5"/>
      <c r="QT48" s="5"/>
      <c r="QU48" s="5"/>
      <c r="QV48" s="5"/>
      <c r="QW48" s="5"/>
      <c r="QX48" s="5"/>
      <c r="QY48" s="5"/>
      <c r="QZ48" s="5"/>
      <c r="RA48" s="5"/>
      <c r="RB48" s="5"/>
      <c r="RC48" s="5"/>
      <c r="RD48" s="5"/>
      <c r="RE48" s="5"/>
      <c r="RF48" s="5"/>
      <c r="RG48" s="5"/>
      <c r="RH48" s="5"/>
      <c r="RI48" s="5"/>
      <c r="RJ48" s="5"/>
      <c r="RK48" s="5"/>
      <c r="RL48" s="5"/>
      <c r="RM48" s="5"/>
      <c r="RN48" s="5"/>
      <c r="RO48" s="5"/>
      <c r="RP48" s="5"/>
      <c r="RQ48" s="5"/>
      <c r="RR48" s="5"/>
      <c r="RS48" s="5"/>
      <c r="RT48" s="5"/>
      <c r="RU48" s="5"/>
      <c r="RV48" s="5"/>
      <c r="RW48" s="5"/>
      <c r="RX48" s="5"/>
      <c r="RY48" s="5"/>
      <c r="RZ48" s="5"/>
      <c r="SA48" s="5"/>
      <c r="SB48" s="5"/>
      <c r="SC48" s="5"/>
      <c r="SD48" s="5"/>
      <c r="SE48" s="5"/>
      <c r="SF48" s="5"/>
      <c r="SG48" s="5"/>
      <c r="SH48" s="5"/>
    </row>
    <row r="49" spans="1:502" s="3" customFormat="1" ht="41.4" customHeight="1" x14ac:dyDescent="0.25">
      <c r="A49" s="277" t="s">
        <v>110</v>
      </c>
      <c r="B49" s="326"/>
      <c r="C49" s="204"/>
      <c r="D49" s="327"/>
      <c r="E49" s="305">
        <v>116667</v>
      </c>
      <c r="F49" s="148">
        <v>0</v>
      </c>
      <c r="G49" s="158">
        <f>E49+F49</f>
        <v>116667</v>
      </c>
      <c r="H49" s="126">
        <f t="shared" ref="H49:I52" si="41">E49*$K$48</f>
        <v>11666.7</v>
      </c>
      <c r="I49" s="99">
        <f t="shared" si="41"/>
        <v>0</v>
      </c>
      <c r="J49" s="103">
        <f>H49+I49</f>
        <v>11666.7</v>
      </c>
      <c r="K49" s="104">
        <f>J49/$J$48</f>
        <v>0.14285766763891236</v>
      </c>
      <c r="L49" s="136">
        <f t="shared" ref="L49:M52" si="42">E49*$O$48</f>
        <v>35000.1</v>
      </c>
      <c r="M49" s="102">
        <f t="shared" si="42"/>
        <v>0</v>
      </c>
      <c r="N49" s="103">
        <f>L49+M49</f>
        <v>35000.1</v>
      </c>
      <c r="O49" s="104">
        <f>N49/$N$48</f>
        <v>0.14285766763891236</v>
      </c>
      <c r="P49" s="126">
        <f t="shared" ref="P49:Q52" si="43">E49*$S$48</f>
        <v>23333.4</v>
      </c>
      <c r="Q49" s="99">
        <f t="shared" si="43"/>
        <v>0</v>
      </c>
      <c r="R49" s="103">
        <f>P49+Q49</f>
        <v>23333.4</v>
      </c>
      <c r="S49" s="104">
        <f>R49/$R$48</f>
        <v>0.14285766763891236</v>
      </c>
      <c r="T49" s="126">
        <f t="shared" ref="T49:U52" si="44">E49*$W$48</f>
        <v>23333.4</v>
      </c>
      <c r="U49" s="99">
        <f t="shared" si="44"/>
        <v>0</v>
      </c>
      <c r="V49" s="103">
        <f>T49+U49</f>
        <v>23333.4</v>
      </c>
      <c r="W49" s="104">
        <f>V49/$V$48</f>
        <v>0.14285766763891236</v>
      </c>
      <c r="X49" s="126">
        <f t="shared" ref="X49:Y52" si="45">E49*$AA$48</f>
        <v>23333.4</v>
      </c>
      <c r="Y49" s="99">
        <f t="shared" si="45"/>
        <v>0</v>
      </c>
      <c r="Z49" s="103">
        <f>X49+Y49</f>
        <v>23333.4</v>
      </c>
      <c r="AA49" s="104">
        <f>Z49/$Z$48</f>
        <v>0.14285766763891236</v>
      </c>
      <c r="AB49" s="7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</row>
    <row r="50" spans="1:502" s="3" customFormat="1" ht="41.4" customHeight="1" x14ac:dyDescent="0.25">
      <c r="A50" s="277" t="s">
        <v>111</v>
      </c>
      <c r="B50" s="326"/>
      <c r="C50" s="204"/>
      <c r="D50" s="327"/>
      <c r="E50" s="305">
        <v>233333</v>
      </c>
      <c r="F50" s="148">
        <v>0</v>
      </c>
      <c r="G50" s="158">
        <f>E50+F50</f>
        <v>233333</v>
      </c>
      <c r="H50" s="126">
        <f t="shared" si="41"/>
        <v>23333.300000000003</v>
      </c>
      <c r="I50" s="99">
        <f t="shared" si="41"/>
        <v>0</v>
      </c>
      <c r="J50" s="103">
        <f>H50+I50</f>
        <v>23333.300000000003</v>
      </c>
      <c r="K50" s="104">
        <f>J50/$J$48</f>
        <v>0.28571411078702924</v>
      </c>
      <c r="L50" s="136">
        <f t="shared" si="42"/>
        <v>69999.899999999994</v>
      </c>
      <c r="M50" s="102">
        <f t="shared" si="42"/>
        <v>0</v>
      </c>
      <c r="N50" s="103">
        <f>L50+M50</f>
        <v>69999.899999999994</v>
      </c>
      <c r="O50" s="104">
        <f>N50/$N$48</f>
        <v>0.28571411078702919</v>
      </c>
      <c r="P50" s="126">
        <f t="shared" si="43"/>
        <v>46666.600000000006</v>
      </c>
      <c r="Q50" s="99">
        <f t="shared" si="43"/>
        <v>0</v>
      </c>
      <c r="R50" s="103">
        <f>P50+Q50</f>
        <v>46666.600000000006</v>
      </c>
      <c r="S50" s="104">
        <f>R50/$R$48</f>
        <v>0.28571411078702924</v>
      </c>
      <c r="T50" s="126">
        <f t="shared" si="44"/>
        <v>46666.600000000006</v>
      </c>
      <c r="U50" s="99">
        <f t="shared" si="44"/>
        <v>0</v>
      </c>
      <c r="V50" s="103">
        <f>T50+U50</f>
        <v>46666.600000000006</v>
      </c>
      <c r="W50" s="104">
        <f>V50/$V$48</f>
        <v>0.28571411078702924</v>
      </c>
      <c r="X50" s="126">
        <f t="shared" si="45"/>
        <v>46666.600000000006</v>
      </c>
      <c r="Y50" s="99">
        <f t="shared" si="45"/>
        <v>0</v>
      </c>
      <c r="Z50" s="103">
        <f>X50+Y50</f>
        <v>46666.600000000006</v>
      </c>
      <c r="AA50" s="104">
        <f>Z50/$Z$48</f>
        <v>0.28571411078702924</v>
      </c>
      <c r="AB50" s="7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</row>
    <row r="51" spans="1:502" s="3" customFormat="1" ht="41.4" customHeight="1" x14ac:dyDescent="0.25">
      <c r="A51" s="277" t="s">
        <v>112</v>
      </c>
      <c r="B51" s="326"/>
      <c r="C51" s="204"/>
      <c r="D51" s="327"/>
      <c r="E51" s="305">
        <v>233333</v>
      </c>
      <c r="F51" s="148">
        <v>0</v>
      </c>
      <c r="G51" s="158">
        <f>E51+F51</f>
        <v>233333</v>
      </c>
      <c r="H51" s="126">
        <f t="shared" si="41"/>
        <v>23333.300000000003</v>
      </c>
      <c r="I51" s="99">
        <f t="shared" si="41"/>
        <v>0</v>
      </c>
      <c r="J51" s="103">
        <f>H51+I51</f>
        <v>23333.300000000003</v>
      </c>
      <c r="K51" s="104">
        <f>J51/$J$48</f>
        <v>0.28571411078702924</v>
      </c>
      <c r="L51" s="136">
        <f t="shared" si="42"/>
        <v>69999.899999999994</v>
      </c>
      <c r="M51" s="102">
        <f t="shared" si="42"/>
        <v>0</v>
      </c>
      <c r="N51" s="103">
        <f>L51+M51</f>
        <v>69999.899999999994</v>
      </c>
      <c r="O51" s="104">
        <f>N51/$N$48</f>
        <v>0.28571411078702919</v>
      </c>
      <c r="P51" s="126">
        <f t="shared" si="43"/>
        <v>46666.600000000006</v>
      </c>
      <c r="Q51" s="99">
        <f t="shared" si="43"/>
        <v>0</v>
      </c>
      <c r="R51" s="103">
        <f>P51+Q51</f>
        <v>46666.600000000006</v>
      </c>
      <c r="S51" s="104">
        <f>R51/$R$48</f>
        <v>0.28571411078702924</v>
      </c>
      <c r="T51" s="126">
        <f t="shared" si="44"/>
        <v>46666.600000000006</v>
      </c>
      <c r="U51" s="99">
        <f t="shared" si="44"/>
        <v>0</v>
      </c>
      <c r="V51" s="103">
        <f>T51+U51</f>
        <v>46666.600000000006</v>
      </c>
      <c r="W51" s="104">
        <f>V51/$V$48</f>
        <v>0.28571411078702924</v>
      </c>
      <c r="X51" s="126">
        <f t="shared" si="45"/>
        <v>46666.600000000006</v>
      </c>
      <c r="Y51" s="99">
        <f t="shared" si="45"/>
        <v>0</v>
      </c>
      <c r="Z51" s="103">
        <f>X51+Y51</f>
        <v>46666.600000000006</v>
      </c>
      <c r="AA51" s="104">
        <f>Z51/$Z$48</f>
        <v>0.28571411078702924</v>
      </c>
      <c r="AB51" s="7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</row>
    <row r="52" spans="1:502" s="3" customFormat="1" ht="41.4" customHeight="1" x14ac:dyDescent="0.25">
      <c r="A52" s="277" t="s">
        <v>113</v>
      </c>
      <c r="B52" s="326"/>
      <c r="C52" s="204"/>
      <c r="D52" s="327"/>
      <c r="E52" s="305">
        <v>233333</v>
      </c>
      <c r="F52" s="148">
        <v>0</v>
      </c>
      <c r="G52" s="158">
        <f>E52+F52</f>
        <v>233333</v>
      </c>
      <c r="H52" s="126">
        <f t="shared" si="41"/>
        <v>23333.300000000003</v>
      </c>
      <c r="I52" s="99">
        <f t="shared" si="41"/>
        <v>0</v>
      </c>
      <c r="J52" s="103">
        <f>H52+I52</f>
        <v>23333.300000000003</v>
      </c>
      <c r="K52" s="104">
        <f>J52/$J$48</f>
        <v>0.28571411078702924</v>
      </c>
      <c r="L52" s="136">
        <f t="shared" si="42"/>
        <v>69999.899999999994</v>
      </c>
      <c r="M52" s="102">
        <f t="shared" si="42"/>
        <v>0</v>
      </c>
      <c r="N52" s="103">
        <f>L52+M52</f>
        <v>69999.899999999994</v>
      </c>
      <c r="O52" s="104">
        <f>N52/$N$48</f>
        <v>0.28571411078702919</v>
      </c>
      <c r="P52" s="126">
        <f t="shared" si="43"/>
        <v>46666.600000000006</v>
      </c>
      <c r="Q52" s="99">
        <f t="shared" si="43"/>
        <v>0</v>
      </c>
      <c r="R52" s="103">
        <f>P52+Q52</f>
        <v>46666.600000000006</v>
      </c>
      <c r="S52" s="104">
        <f>R52/$R$48</f>
        <v>0.28571411078702924</v>
      </c>
      <c r="T52" s="126">
        <f t="shared" si="44"/>
        <v>46666.600000000006</v>
      </c>
      <c r="U52" s="99">
        <f t="shared" si="44"/>
        <v>0</v>
      </c>
      <c r="V52" s="103">
        <f>T52+U52</f>
        <v>46666.600000000006</v>
      </c>
      <c r="W52" s="104">
        <f>V52/$V$48</f>
        <v>0.28571411078702924</v>
      </c>
      <c r="X52" s="126">
        <f t="shared" si="45"/>
        <v>46666.600000000006</v>
      </c>
      <c r="Y52" s="99">
        <f t="shared" si="45"/>
        <v>0</v>
      </c>
      <c r="Z52" s="103">
        <f>X52+Y52</f>
        <v>46666.600000000006</v>
      </c>
      <c r="AA52" s="104">
        <f>Z52/$Z$48</f>
        <v>0.28571411078702924</v>
      </c>
      <c r="AB52" s="7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</row>
    <row r="53" spans="1:502" s="6" customFormat="1" ht="41.4" customHeight="1" x14ac:dyDescent="0.25">
      <c r="A53" s="152" t="str">
        <f>'Orçamento delhado'!A23</f>
        <v>Componente 3: Administración financiera y gasto público</v>
      </c>
      <c r="B53" s="328"/>
      <c r="C53" s="314"/>
      <c r="D53" s="329"/>
      <c r="E53" s="307">
        <f>E54+E59+E64+E72+E77+E83</f>
        <v>8547317.0500000007</v>
      </c>
      <c r="F53" s="307">
        <f t="shared" ref="F53:G53" si="46">F54+F59+F64+F72+F77+F83</f>
        <v>130000</v>
      </c>
      <c r="G53" s="307">
        <f t="shared" si="46"/>
        <v>8677317.0500000007</v>
      </c>
      <c r="H53" s="127">
        <f>H54+H59+H64+H77+H72+H83</f>
        <v>1416947.46</v>
      </c>
      <c r="I53" s="127">
        <f t="shared" ref="I53" si="47">I54+I59+I64+I77+I72+I83</f>
        <v>19500</v>
      </c>
      <c r="J53" s="127">
        <f>J54+J59+J64+J77+J72+J83</f>
        <v>1436447.46</v>
      </c>
      <c r="K53" s="128">
        <f>J53/G53</f>
        <v>0.1655405065555372</v>
      </c>
      <c r="L53" s="127">
        <f>L54+L59+L64+L77+L72+L83</f>
        <v>2988880.7700000005</v>
      </c>
      <c r="M53" s="127">
        <f t="shared" ref="M53:N53" si="48">M54+M59+M64+M77+M72+M83</f>
        <v>26000</v>
      </c>
      <c r="N53" s="127">
        <f t="shared" si="48"/>
        <v>3014880.7700000005</v>
      </c>
      <c r="O53" s="128">
        <f>N53/G53</f>
        <v>0.34744388762422829</v>
      </c>
      <c r="P53" s="127">
        <f>P54+P59+P64+P77+P72+P83</f>
        <v>2135043.87</v>
      </c>
      <c r="Q53" s="127">
        <f t="shared" ref="Q53" si="49">Q54+Q59+Q64+Q77+Q72+Q83</f>
        <v>26000</v>
      </c>
      <c r="R53" s="127">
        <f t="shared" ref="R53" si="50">R54+R59+R64+R77+R72+R83</f>
        <v>2161043.87</v>
      </c>
      <c r="S53" s="139">
        <f>R53/G53</f>
        <v>0.24904516655871181</v>
      </c>
      <c r="T53" s="127">
        <f>T54+T59+T64+T77+T72+T83</f>
        <v>1256861.4500000002</v>
      </c>
      <c r="U53" s="127">
        <f t="shared" ref="U53" si="51">U54+U59+U64+U77+U72+U83</f>
        <v>26000</v>
      </c>
      <c r="V53" s="127">
        <f t="shared" ref="V53" si="52">V54+V59+V64+V77+V72+V83</f>
        <v>1282861.4500000002</v>
      </c>
      <c r="W53" s="128">
        <f>V53/G53</f>
        <v>0.14784079486873192</v>
      </c>
      <c r="X53" s="127">
        <f>X54+X59+X64+X77+X72+X83</f>
        <v>749583.5</v>
      </c>
      <c r="Y53" s="127">
        <f t="shared" ref="Y53" si="53">Y54+Y59+Y64+Y77+Y72+Y83</f>
        <v>32500</v>
      </c>
      <c r="Z53" s="127">
        <f t="shared" ref="Z53" si="54">Z54+Z59+Z64+Z77+Z72+Z83</f>
        <v>782083.5</v>
      </c>
      <c r="AA53" s="128">
        <f>Z53/G53</f>
        <v>9.0129644392790739E-2</v>
      </c>
      <c r="AB53" s="4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  <c r="IW53" s="5"/>
      <c r="IX53" s="5"/>
      <c r="IY53" s="5"/>
      <c r="IZ53" s="5"/>
      <c r="JA53" s="5"/>
      <c r="JB53" s="5"/>
      <c r="JC53" s="5"/>
      <c r="JD53" s="5"/>
      <c r="JE53" s="5"/>
      <c r="JF53" s="5"/>
      <c r="JG53" s="5"/>
      <c r="JH53" s="5"/>
      <c r="JI53" s="5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LF53" s="5"/>
      <c r="LG53" s="5"/>
      <c r="LH53" s="5"/>
      <c r="LI53" s="5"/>
      <c r="LJ53" s="5"/>
      <c r="LK53" s="5"/>
      <c r="LL53" s="5"/>
      <c r="LM53" s="5"/>
      <c r="LN53" s="5"/>
      <c r="LO53" s="5"/>
      <c r="LP53" s="5"/>
      <c r="LQ53" s="5"/>
      <c r="LR53" s="5"/>
      <c r="LS53" s="5"/>
      <c r="LT53" s="5"/>
      <c r="LU53" s="5"/>
      <c r="LV53" s="5"/>
      <c r="LW53" s="5"/>
      <c r="LX53" s="5"/>
      <c r="LY53" s="5"/>
      <c r="LZ53" s="5"/>
      <c r="MA53" s="5"/>
      <c r="MB53" s="5"/>
      <c r="MC53" s="5"/>
      <c r="MD53" s="5"/>
      <c r="ME53" s="5"/>
      <c r="MF53" s="5"/>
      <c r="MG53" s="5"/>
      <c r="MH53" s="5"/>
      <c r="MI53" s="5"/>
      <c r="MJ53" s="5"/>
      <c r="MK53" s="5"/>
      <c r="ML53" s="5"/>
      <c r="MM53" s="5"/>
      <c r="MN53" s="5"/>
      <c r="MO53" s="5"/>
      <c r="MP53" s="5"/>
      <c r="MQ53" s="5"/>
      <c r="MR53" s="5"/>
      <c r="MS53" s="5"/>
      <c r="MT53" s="5"/>
      <c r="MU53" s="5"/>
      <c r="MV53" s="5"/>
      <c r="MW53" s="5"/>
      <c r="MX53" s="5"/>
      <c r="MY53" s="5"/>
      <c r="MZ53" s="5"/>
      <c r="NA53" s="5"/>
      <c r="NB53" s="5"/>
      <c r="NC53" s="5"/>
      <c r="ND53" s="5"/>
      <c r="NE53" s="5"/>
      <c r="NF53" s="5"/>
      <c r="NG53" s="5"/>
      <c r="NH53" s="5"/>
      <c r="NI53" s="5"/>
      <c r="NJ53" s="5"/>
      <c r="NK53" s="5"/>
      <c r="NL53" s="5"/>
      <c r="NM53" s="5"/>
      <c r="NN53" s="5"/>
      <c r="NO53" s="5"/>
      <c r="NP53" s="5"/>
      <c r="NQ53" s="5"/>
      <c r="NR53" s="5"/>
      <c r="NS53" s="5"/>
      <c r="NT53" s="5"/>
      <c r="NU53" s="5"/>
      <c r="NV53" s="5"/>
      <c r="NW53" s="5"/>
      <c r="NX53" s="5"/>
      <c r="NY53" s="5"/>
      <c r="NZ53" s="5"/>
      <c r="OA53" s="5"/>
      <c r="OB53" s="5"/>
      <c r="OC53" s="5"/>
      <c r="OD53" s="5"/>
      <c r="OE53" s="5"/>
      <c r="OF53" s="5"/>
      <c r="OG53" s="5"/>
      <c r="OH53" s="5"/>
      <c r="OI53" s="5"/>
      <c r="OJ53" s="5"/>
      <c r="OK53" s="5"/>
      <c r="OL53" s="5"/>
      <c r="OM53" s="5"/>
      <c r="ON53" s="5"/>
      <c r="OO53" s="5"/>
      <c r="OP53" s="5"/>
      <c r="OQ53" s="5"/>
      <c r="OR53" s="5"/>
      <c r="OS53" s="5"/>
      <c r="OT53" s="5"/>
      <c r="OU53" s="5"/>
      <c r="OV53" s="5"/>
      <c r="OW53" s="5"/>
      <c r="OX53" s="5"/>
      <c r="OY53" s="5"/>
      <c r="OZ53" s="5"/>
      <c r="PA53" s="5"/>
      <c r="PB53" s="5"/>
      <c r="PC53" s="5"/>
      <c r="PD53" s="5"/>
      <c r="PE53" s="5"/>
      <c r="PF53" s="5"/>
      <c r="PG53" s="5"/>
      <c r="PH53" s="5"/>
      <c r="PI53" s="5"/>
      <c r="PJ53" s="5"/>
      <c r="PK53" s="5"/>
      <c r="PL53" s="5"/>
      <c r="PM53" s="5"/>
      <c r="PN53" s="5"/>
      <c r="PO53" s="5"/>
      <c r="PP53" s="5"/>
      <c r="PQ53" s="5"/>
      <c r="PR53" s="5"/>
      <c r="PS53" s="5"/>
      <c r="PT53" s="5"/>
      <c r="PU53" s="5"/>
      <c r="PV53" s="5"/>
      <c r="PW53" s="5"/>
      <c r="PX53" s="5"/>
      <c r="PY53" s="5"/>
      <c r="PZ53" s="5"/>
      <c r="QA53" s="5"/>
      <c r="QB53" s="5"/>
      <c r="QC53" s="5"/>
      <c r="QD53" s="5"/>
      <c r="QE53" s="5"/>
      <c r="QF53" s="5"/>
      <c r="QG53" s="5"/>
      <c r="QH53" s="5"/>
      <c r="QI53" s="5"/>
      <c r="QJ53" s="5"/>
      <c r="QK53" s="5"/>
      <c r="QL53" s="5"/>
      <c r="QM53" s="5"/>
      <c r="QN53" s="5"/>
      <c r="QO53" s="5"/>
      <c r="QP53" s="5"/>
      <c r="QQ53" s="5"/>
      <c r="QR53" s="5"/>
      <c r="QS53" s="5"/>
      <c r="QT53" s="5"/>
      <c r="QU53" s="5"/>
      <c r="QV53" s="5"/>
      <c r="QW53" s="5"/>
      <c r="QX53" s="5"/>
      <c r="QY53" s="5"/>
      <c r="QZ53" s="5"/>
      <c r="RA53" s="5"/>
      <c r="RB53" s="5"/>
      <c r="RC53" s="5"/>
      <c r="RD53" s="5"/>
      <c r="RE53" s="5"/>
      <c r="RF53" s="5"/>
      <c r="RG53" s="5"/>
      <c r="RH53" s="5"/>
      <c r="RI53" s="5"/>
      <c r="RJ53" s="5"/>
      <c r="RK53" s="5"/>
      <c r="RL53" s="5"/>
      <c r="RM53" s="5"/>
      <c r="RN53" s="5"/>
      <c r="RO53" s="5"/>
      <c r="RP53" s="5"/>
      <c r="RQ53" s="5"/>
      <c r="RR53" s="5"/>
      <c r="RS53" s="5"/>
      <c r="RT53" s="5"/>
      <c r="RU53" s="5"/>
      <c r="RV53" s="5"/>
      <c r="RW53" s="5"/>
      <c r="RX53" s="5"/>
      <c r="RY53" s="5"/>
      <c r="RZ53" s="5"/>
      <c r="SA53" s="5"/>
      <c r="SB53" s="5"/>
      <c r="SC53" s="5"/>
      <c r="SD53" s="5"/>
      <c r="SE53" s="5"/>
      <c r="SF53" s="5"/>
      <c r="SG53" s="5"/>
      <c r="SH53" s="5"/>
    </row>
    <row r="54" spans="1:502" s="6" customFormat="1" ht="41.4" customHeight="1" x14ac:dyDescent="0.25">
      <c r="A54" s="253" t="str">
        <f>'Orçamento delhado'!A24</f>
        <v>3.1 Marco Presupuestal de Mediano Plazo (MPMP) implantado</v>
      </c>
      <c r="B54" s="322"/>
      <c r="C54" s="196"/>
      <c r="D54" s="323"/>
      <c r="E54" s="500">
        <f>H54+L54+P54+T54+X54</f>
        <v>733666</v>
      </c>
      <c r="F54" s="501">
        <f>I54+M54+Q54+U54+Y54</f>
        <v>0</v>
      </c>
      <c r="G54" s="159">
        <f>SUM(E54:F54)</f>
        <v>733666</v>
      </c>
      <c r="H54" s="125">
        <f>SUM(H55:H58)</f>
        <v>146733.20000000004</v>
      </c>
      <c r="I54" s="97">
        <v>0</v>
      </c>
      <c r="J54" s="101">
        <f>SUM(H54:I54)</f>
        <v>146733.20000000004</v>
      </c>
      <c r="K54" s="98">
        <v>0.2</v>
      </c>
      <c r="L54" s="125">
        <f>SUM(L55:L58)</f>
        <v>366833</v>
      </c>
      <c r="M54" s="97">
        <v>0</v>
      </c>
      <c r="N54" s="101">
        <f>SUM(L54:M54)</f>
        <v>366833</v>
      </c>
      <c r="O54" s="98">
        <v>0.5</v>
      </c>
      <c r="P54" s="125">
        <f>SUM(P55:P58)</f>
        <v>220099.8</v>
      </c>
      <c r="Q54" s="97">
        <v>0</v>
      </c>
      <c r="R54" s="101">
        <f>SUM(P54:Q54)</f>
        <v>220099.8</v>
      </c>
      <c r="S54" s="98">
        <v>0.3</v>
      </c>
      <c r="T54" s="125">
        <f>SUM(T55:T58)</f>
        <v>0</v>
      </c>
      <c r="U54" s="97">
        <v>0</v>
      </c>
      <c r="V54" s="101">
        <f>SUM(T54:U54)</f>
        <v>0</v>
      </c>
      <c r="W54" s="98">
        <v>0</v>
      </c>
      <c r="X54" s="125">
        <f>SUM(X55:X58)</f>
        <v>0</v>
      </c>
      <c r="Y54" s="97">
        <v>0</v>
      </c>
      <c r="Z54" s="101">
        <f>SUM(X54:Y54)</f>
        <v>0</v>
      </c>
      <c r="AA54" s="98">
        <v>0</v>
      </c>
      <c r="AB54" s="4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  <c r="IV54" s="5"/>
      <c r="IW54" s="5"/>
      <c r="IX54" s="5"/>
      <c r="IY54" s="5"/>
      <c r="IZ54" s="5"/>
      <c r="JA54" s="5"/>
      <c r="JB54" s="5"/>
      <c r="JC54" s="5"/>
      <c r="JD54" s="5"/>
      <c r="JE54" s="5"/>
      <c r="JF54" s="5"/>
      <c r="JG54" s="5"/>
      <c r="JH54" s="5"/>
      <c r="JI54" s="5"/>
      <c r="JJ54" s="5"/>
      <c r="JK54" s="5"/>
      <c r="JL54" s="5"/>
      <c r="JM54" s="5"/>
      <c r="JN54" s="5"/>
      <c r="JO54" s="5"/>
      <c r="JP54" s="5"/>
      <c r="JQ54" s="5"/>
      <c r="JR54" s="5"/>
      <c r="JS54" s="5"/>
      <c r="JT54" s="5"/>
      <c r="JU54" s="5"/>
      <c r="JV54" s="5"/>
      <c r="JW54" s="5"/>
      <c r="JX54" s="5"/>
      <c r="JY54" s="5"/>
      <c r="JZ54" s="5"/>
      <c r="KA54" s="5"/>
      <c r="KB54" s="5"/>
      <c r="KC54" s="5"/>
      <c r="KD54" s="5"/>
      <c r="KE54" s="5"/>
      <c r="KF54" s="5"/>
      <c r="KG54" s="5"/>
      <c r="KH54" s="5"/>
      <c r="KI54" s="5"/>
      <c r="KJ54" s="5"/>
      <c r="KK54" s="5"/>
      <c r="KL54" s="5"/>
      <c r="KM54" s="5"/>
      <c r="KN54" s="5"/>
      <c r="KO54" s="5"/>
      <c r="KP54" s="5"/>
      <c r="KQ54" s="5"/>
      <c r="KR54" s="5"/>
      <c r="KS54" s="5"/>
      <c r="KT54" s="5"/>
      <c r="KU54" s="5"/>
      <c r="KV54" s="5"/>
      <c r="KW54" s="5"/>
      <c r="KX54" s="5"/>
      <c r="KY54" s="5"/>
      <c r="KZ54" s="5"/>
      <c r="LA54" s="5"/>
      <c r="LB54" s="5"/>
      <c r="LC54" s="5"/>
      <c r="LD54" s="5"/>
      <c r="LE54" s="5"/>
      <c r="LF54" s="5"/>
      <c r="LG54" s="5"/>
      <c r="LH54" s="5"/>
      <c r="LI54" s="5"/>
      <c r="LJ54" s="5"/>
      <c r="LK54" s="5"/>
      <c r="LL54" s="5"/>
      <c r="LM54" s="5"/>
      <c r="LN54" s="5"/>
      <c r="LO54" s="5"/>
      <c r="LP54" s="5"/>
      <c r="LQ54" s="5"/>
      <c r="LR54" s="5"/>
      <c r="LS54" s="5"/>
      <c r="LT54" s="5"/>
      <c r="LU54" s="5"/>
      <c r="LV54" s="5"/>
      <c r="LW54" s="5"/>
      <c r="LX54" s="5"/>
      <c r="LY54" s="5"/>
      <c r="LZ54" s="5"/>
      <c r="MA54" s="5"/>
      <c r="MB54" s="5"/>
      <c r="MC54" s="5"/>
      <c r="MD54" s="5"/>
      <c r="ME54" s="5"/>
      <c r="MF54" s="5"/>
      <c r="MG54" s="5"/>
      <c r="MH54" s="5"/>
      <c r="MI54" s="5"/>
      <c r="MJ54" s="5"/>
      <c r="MK54" s="5"/>
      <c r="ML54" s="5"/>
      <c r="MM54" s="5"/>
      <c r="MN54" s="5"/>
      <c r="MO54" s="5"/>
      <c r="MP54" s="5"/>
      <c r="MQ54" s="5"/>
      <c r="MR54" s="5"/>
      <c r="MS54" s="5"/>
      <c r="MT54" s="5"/>
      <c r="MU54" s="5"/>
      <c r="MV54" s="5"/>
      <c r="MW54" s="5"/>
      <c r="MX54" s="5"/>
      <c r="MY54" s="5"/>
      <c r="MZ54" s="5"/>
      <c r="NA54" s="5"/>
      <c r="NB54" s="5"/>
      <c r="NC54" s="5"/>
      <c r="ND54" s="5"/>
      <c r="NE54" s="5"/>
      <c r="NF54" s="5"/>
      <c r="NG54" s="5"/>
      <c r="NH54" s="5"/>
      <c r="NI54" s="5"/>
      <c r="NJ54" s="5"/>
      <c r="NK54" s="5"/>
      <c r="NL54" s="5"/>
      <c r="NM54" s="5"/>
      <c r="NN54" s="5"/>
      <c r="NO54" s="5"/>
      <c r="NP54" s="5"/>
      <c r="NQ54" s="5"/>
      <c r="NR54" s="5"/>
      <c r="NS54" s="5"/>
      <c r="NT54" s="5"/>
      <c r="NU54" s="5"/>
      <c r="NV54" s="5"/>
      <c r="NW54" s="5"/>
      <c r="NX54" s="5"/>
      <c r="NY54" s="5"/>
      <c r="NZ54" s="5"/>
      <c r="OA54" s="5"/>
      <c r="OB54" s="5"/>
      <c r="OC54" s="5"/>
      <c r="OD54" s="5"/>
      <c r="OE54" s="5"/>
      <c r="OF54" s="5"/>
      <c r="OG54" s="5"/>
      <c r="OH54" s="5"/>
      <c r="OI54" s="5"/>
      <c r="OJ54" s="5"/>
      <c r="OK54" s="5"/>
      <c r="OL54" s="5"/>
      <c r="OM54" s="5"/>
      <c r="ON54" s="5"/>
      <c r="OO54" s="5"/>
      <c r="OP54" s="5"/>
      <c r="OQ54" s="5"/>
      <c r="OR54" s="5"/>
      <c r="OS54" s="5"/>
      <c r="OT54" s="5"/>
      <c r="OU54" s="5"/>
      <c r="OV54" s="5"/>
      <c r="OW54" s="5"/>
      <c r="OX54" s="5"/>
      <c r="OY54" s="5"/>
      <c r="OZ54" s="5"/>
      <c r="PA54" s="5"/>
      <c r="PB54" s="5"/>
      <c r="PC54" s="5"/>
      <c r="PD54" s="5"/>
      <c r="PE54" s="5"/>
      <c r="PF54" s="5"/>
      <c r="PG54" s="5"/>
      <c r="PH54" s="5"/>
      <c r="PI54" s="5"/>
      <c r="PJ54" s="5"/>
      <c r="PK54" s="5"/>
      <c r="PL54" s="5"/>
      <c r="PM54" s="5"/>
      <c r="PN54" s="5"/>
      <c r="PO54" s="5"/>
      <c r="PP54" s="5"/>
      <c r="PQ54" s="5"/>
      <c r="PR54" s="5"/>
      <c r="PS54" s="5"/>
      <c r="PT54" s="5"/>
      <c r="PU54" s="5"/>
      <c r="PV54" s="5"/>
      <c r="PW54" s="5"/>
      <c r="PX54" s="5"/>
      <c r="PY54" s="5"/>
      <c r="PZ54" s="5"/>
      <c r="QA54" s="5"/>
      <c r="QB54" s="5"/>
      <c r="QC54" s="5"/>
      <c r="QD54" s="5"/>
      <c r="QE54" s="5"/>
      <c r="QF54" s="5"/>
      <c r="QG54" s="5"/>
      <c r="QH54" s="5"/>
      <c r="QI54" s="5"/>
      <c r="QJ54" s="5"/>
      <c r="QK54" s="5"/>
      <c r="QL54" s="5"/>
      <c r="QM54" s="5"/>
      <c r="QN54" s="5"/>
      <c r="QO54" s="5"/>
      <c r="QP54" s="5"/>
      <c r="QQ54" s="5"/>
      <c r="QR54" s="5"/>
      <c r="QS54" s="5"/>
      <c r="QT54" s="5"/>
      <c r="QU54" s="5"/>
      <c r="QV54" s="5"/>
      <c r="QW54" s="5"/>
      <c r="QX54" s="5"/>
      <c r="QY54" s="5"/>
      <c r="QZ54" s="5"/>
      <c r="RA54" s="5"/>
      <c r="RB54" s="5"/>
      <c r="RC54" s="5"/>
      <c r="RD54" s="5"/>
      <c r="RE54" s="5"/>
      <c r="RF54" s="5"/>
      <c r="RG54" s="5"/>
      <c r="RH54" s="5"/>
      <c r="RI54" s="5"/>
      <c r="RJ54" s="5"/>
      <c r="RK54" s="5"/>
      <c r="RL54" s="5"/>
      <c r="RM54" s="5"/>
      <c r="RN54" s="5"/>
      <c r="RO54" s="5"/>
      <c r="RP54" s="5"/>
      <c r="RQ54" s="5"/>
      <c r="RR54" s="5"/>
      <c r="RS54" s="5"/>
      <c r="RT54" s="5"/>
      <c r="RU54" s="5"/>
      <c r="RV54" s="5"/>
      <c r="RW54" s="5"/>
      <c r="RX54" s="5"/>
      <c r="RY54" s="5"/>
      <c r="RZ54" s="5"/>
      <c r="SA54" s="5"/>
      <c r="SB54" s="5"/>
      <c r="SC54" s="5"/>
      <c r="SD54" s="5"/>
      <c r="SE54" s="5"/>
      <c r="SF54" s="5"/>
      <c r="SG54" s="5"/>
      <c r="SH54" s="5"/>
    </row>
    <row r="55" spans="1:502" ht="41.4" customHeight="1" x14ac:dyDescent="0.25">
      <c r="A55" s="276" t="s">
        <v>114</v>
      </c>
      <c r="B55" s="320"/>
      <c r="C55" s="194"/>
      <c r="D55" s="321"/>
      <c r="E55" s="502">
        <v>408667</v>
      </c>
      <c r="F55" s="503">
        <v>0</v>
      </c>
      <c r="G55" s="160">
        <f>E55+F55</f>
        <v>408667</v>
      </c>
      <c r="H55" s="129">
        <f t="shared" ref="H55:I58" si="55">E55*$K$54</f>
        <v>81733.400000000009</v>
      </c>
      <c r="I55" s="117">
        <f t="shared" si="55"/>
        <v>0</v>
      </c>
      <c r="J55" s="114">
        <f>H55+I55</f>
        <v>81733.400000000009</v>
      </c>
      <c r="K55" s="100">
        <f>J55/$J$54</f>
        <v>0.557020497065422</v>
      </c>
      <c r="L55" s="126">
        <f t="shared" ref="L55:M58" si="56">E55*$O$54</f>
        <v>204333.5</v>
      </c>
      <c r="M55" s="99">
        <f t="shared" si="56"/>
        <v>0</v>
      </c>
      <c r="N55" s="114">
        <f>L55+M55</f>
        <v>204333.5</v>
      </c>
      <c r="O55" s="100">
        <f>N55/$N$53</f>
        <v>6.7774985343781929E-2</v>
      </c>
      <c r="P55" s="126">
        <f t="shared" ref="P55:Q58" si="57">E55*$S$54</f>
        <v>122600.09999999999</v>
      </c>
      <c r="Q55" s="99">
        <f t="shared" si="57"/>
        <v>0</v>
      </c>
      <c r="R55" s="114">
        <f>P55+Q55</f>
        <v>122600.09999999999</v>
      </c>
      <c r="S55" s="100">
        <f>R55/$R$54</f>
        <v>0.55702049706542212</v>
      </c>
      <c r="T55" s="126">
        <v>0</v>
      </c>
      <c r="U55" s="99">
        <v>0</v>
      </c>
      <c r="V55" s="114">
        <v>0</v>
      </c>
      <c r="W55" s="100">
        <v>0</v>
      </c>
      <c r="X55" s="126">
        <v>0</v>
      </c>
      <c r="Y55" s="99">
        <v>0</v>
      </c>
      <c r="Z55" s="114">
        <v>0</v>
      </c>
      <c r="AA55" s="100">
        <v>0</v>
      </c>
      <c r="AB55" s="85"/>
    </row>
    <row r="56" spans="1:502" ht="41.4" customHeight="1" x14ac:dyDescent="0.25">
      <c r="A56" s="276" t="s">
        <v>115</v>
      </c>
      <c r="B56" s="320"/>
      <c r="C56" s="194"/>
      <c r="D56" s="321"/>
      <c r="E56" s="502">
        <v>33333</v>
      </c>
      <c r="F56" s="503">
        <v>0</v>
      </c>
      <c r="G56" s="160">
        <f>E56+F56</f>
        <v>33333</v>
      </c>
      <c r="H56" s="129">
        <f t="shared" si="55"/>
        <v>6666.6</v>
      </c>
      <c r="I56" s="117">
        <f t="shared" si="55"/>
        <v>0</v>
      </c>
      <c r="J56" s="114">
        <f>H56+I56</f>
        <v>6666.6</v>
      </c>
      <c r="K56" s="100">
        <f>J56/$J$54</f>
        <v>4.5433480630150493E-2</v>
      </c>
      <c r="L56" s="126">
        <f t="shared" si="56"/>
        <v>16666.5</v>
      </c>
      <c r="M56" s="99">
        <f t="shared" si="56"/>
        <v>0</v>
      </c>
      <c r="N56" s="114">
        <f>L56+M56</f>
        <v>16666.5</v>
      </c>
      <c r="O56" s="100">
        <f>N56/$N$53</f>
        <v>5.5280793077598211E-3</v>
      </c>
      <c r="P56" s="126">
        <f t="shared" si="57"/>
        <v>9999.9</v>
      </c>
      <c r="Q56" s="99">
        <f t="shared" si="57"/>
        <v>0</v>
      </c>
      <c r="R56" s="114">
        <f>P56+Q56</f>
        <v>9999.9</v>
      </c>
      <c r="S56" s="100">
        <f>R56/$R$54</f>
        <v>4.5433480630150506E-2</v>
      </c>
      <c r="T56" s="126">
        <v>0</v>
      </c>
      <c r="U56" s="99">
        <v>0</v>
      </c>
      <c r="V56" s="114">
        <v>0</v>
      </c>
      <c r="W56" s="100">
        <v>0</v>
      </c>
      <c r="X56" s="126">
        <v>0</v>
      </c>
      <c r="Y56" s="99">
        <v>0</v>
      </c>
      <c r="Z56" s="114">
        <v>0</v>
      </c>
      <c r="AA56" s="100">
        <v>0</v>
      </c>
      <c r="AB56" s="85"/>
    </row>
    <row r="57" spans="1:502" ht="41.4" customHeight="1" x14ac:dyDescent="0.25">
      <c r="A57" s="276" t="s">
        <v>116</v>
      </c>
      <c r="B57" s="320"/>
      <c r="C57" s="194"/>
      <c r="D57" s="321"/>
      <c r="E57" s="502">
        <v>233333</v>
      </c>
      <c r="F57" s="503">
        <v>0</v>
      </c>
      <c r="G57" s="160">
        <f>E57+F57</f>
        <v>233333</v>
      </c>
      <c r="H57" s="129">
        <f t="shared" si="55"/>
        <v>46666.600000000006</v>
      </c>
      <c r="I57" s="117">
        <f t="shared" si="55"/>
        <v>0</v>
      </c>
      <c r="J57" s="114">
        <f>H57+I57</f>
        <v>46666.600000000006</v>
      </c>
      <c r="K57" s="100">
        <f>J57/$J$54</f>
        <v>0.31803709044715167</v>
      </c>
      <c r="L57" s="126">
        <f t="shared" si="56"/>
        <v>116666.5</v>
      </c>
      <c r="M57" s="99">
        <f t="shared" si="56"/>
        <v>0</v>
      </c>
      <c r="N57" s="114">
        <f>L57+M57</f>
        <v>116666.5</v>
      </c>
      <c r="O57" s="100">
        <f>N57/$N$53</f>
        <v>3.8696886842394099E-2</v>
      </c>
      <c r="P57" s="126">
        <f t="shared" si="57"/>
        <v>69999.899999999994</v>
      </c>
      <c r="Q57" s="99">
        <f t="shared" si="57"/>
        <v>0</v>
      </c>
      <c r="R57" s="114">
        <f>P57+Q57</f>
        <v>69999.899999999994</v>
      </c>
      <c r="S57" s="100">
        <f>R57/$R$54</f>
        <v>0.31803709044715167</v>
      </c>
      <c r="T57" s="126">
        <v>0</v>
      </c>
      <c r="U57" s="99">
        <v>0</v>
      </c>
      <c r="V57" s="114">
        <v>0</v>
      </c>
      <c r="W57" s="100">
        <v>0</v>
      </c>
      <c r="X57" s="126">
        <v>0</v>
      </c>
      <c r="Y57" s="99">
        <v>0</v>
      </c>
      <c r="Z57" s="114">
        <v>0</v>
      </c>
      <c r="AA57" s="100">
        <v>0</v>
      </c>
      <c r="AB57" s="85"/>
    </row>
    <row r="58" spans="1:502" ht="41.4" customHeight="1" x14ac:dyDescent="0.25">
      <c r="A58" s="276" t="s">
        <v>117</v>
      </c>
      <c r="B58" s="320"/>
      <c r="C58" s="194"/>
      <c r="D58" s="321"/>
      <c r="E58" s="502">
        <v>58333</v>
      </c>
      <c r="F58" s="503">
        <v>0</v>
      </c>
      <c r="G58" s="160">
        <f>E58+F58</f>
        <v>58333</v>
      </c>
      <c r="H58" s="129">
        <f t="shared" si="55"/>
        <v>11666.6</v>
      </c>
      <c r="I58" s="117">
        <f t="shared" si="55"/>
        <v>0</v>
      </c>
      <c r="J58" s="114">
        <f>H58+I58</f>
        <v>11666.6</v>
      </c>
      <c r="K58" s="100">
        <f>J58/$J$54</f>
        <v>7.950893185727563E-2</v>
      </c>
      <c r="L58" s="126">
        <f t="shared" si="56"/>
        <v>29166.5</v>
      </c>
      <c r="M58" s="99">
        <f t="shared" si="56"/>
        <v>0</v>
      </c>
      <c r="N58" s="114">
        <f>L58+M58</f>
        <v>29166.5</v>
      </c>
      <c r="O58" s="100">
        <f>N58/$N$53</f>
        <v>9.6741802495891056E-3</v>
      </c>
      <c r="P58" s="126">
        <f t="shared" si="57"/>
        <v>17499.899999999998</v>
      </c>
      <c r="Q58" s="99">
        <f t="shared" si="57"/>
        <v>0</v>
      </c>
      <c r="R58" s="114">
        <f>P58+Q58</f>
        <v>17499.899999999998</v>
      </c>
      <c r="S58" s="100">
        <f>R58/$R$54</f>
        <v>7.9508931857275644E-2</v>
      </c>
      <c r="T58" s="126">
        <v>0</v>
      </c>
      <c r="U58" s="99">
        <v>0</v>
      </c>
      <c r="V58" s="114">
        <v>0</v>
      </c>
      <c r="W58" s="100">
        <v>0</v>
      </c>
      <c r="X58" s="126">
        <v>0</v>
      </c>
      <c r="Y58" s="99">
        <v>0</v>
      </c>
      <c r="Z58" s="114">
        <v>0</v>
      </c>
      <c r="AA58" s="100">
        <v>0</v>
      </c>
      <c r="AB58" s="85"/>
    </row>
    <row r="59" spans="1:502" s="6" customFormat="1" ht="41.4" customHeight="1" x14ac:dyDescent="0.25">
      <c r="A59" s="253" t="str">
        <f>'Orçamento delhado'!A25</f>
        <v>3.2 Sistema de Gestión del Tesoro estadual mejorado.</v>
      </c>
      <c r="B59" s="322"/>
      <c r="C59" s="196"/>
      <c r="D59" s="323"/>
      <c r="E59" s="500">
        <f>H59+L59+P59+T59+X59</f>
        <v>1000832</v>
      </c>
      <c r="F59" s="501">
        <f>I59+M59+Q59+U59+Y59</f>
        <v>0</v>
      </c>
      <c r="G59" s="159">
        <f>SUM(E59:F59)</f>
        <v>1000832</v>
      </c>
      <c r="H59" s="125">
        <f>SUM(H60:H63)</f>
        <v>200166.40000000002</v>
      </c>
      <c r="I59" s="97">
        <f>SUM(I60:I63)</f>
        <v>0</v>
      </c>
      <c r="J59" s="97">
        <f>SUM(J60:J63)</f>
        <v>200166.40000000002</v>
      </c>
      <c r="K59" s="98">
        <v>0.2</v>
      </c>
      <c r="L59" s="125">
        <f>SUM(L60:L63)</f>
        <v>300249.59999999998</v>
      </c>
      <c r="M59" s="97">
        <f>SUM(M60:M63)</f>
        <v>0</v>
      </c>
      <c r="N59" s="97">
        <f>SUM(N60:N63)</f>
        <v>300249.59999999998</v>
      </c>
      <c r="O59" s="98">
        <v>0.3</v>
      </c>
      <c r="P59" s="125">
        <f>SUM(P60:P63)</f>
        <v>500416</v>
      </c>
      <c r="Q59" s="97">
        <f>SUM(Q60:Q63)</f>
        <v>0</v>
      </c>
      <c r="R59" s="97">
        <f>SUM(R60:R63)</f>
        <v>500416</v>
      </c>
      <c r="S59" s="98">
        <v>0.5</v>
      </c>
      <c r="T59" s="125">
        <f>SUM(T60:T63)</f>
        <v>0</v>
      </c>
      <c r="U59" s="97">
        <f>SUM(U60:U63)</f>
        <v>0</v>
      </c>
      <c r="V59" s="97">
        <f>SUM(V60:V63)</f>
        <v>0</v>
      </c>
      <c r="W59" s="98">
        <v>0</v>
      </c>
      <c r="X59" s="125">
        <f>SUM(X60:X63)</f>
        <v>0</v>
      </c>
      <c r="Y59" s="97">
        <f>SUM(Y60:Y63)</f>
        <v>0</v>
      </c>
      <c r="Z59" s="97">
        <f>SUM(Z60:Z63)</f>
        <v>0</v>
      </c>
      <c r="AA59" s="98">
        <v>0</v>
      </c>
      <c r="AB59" s="4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  <c r="IP59" s="5"/>
      <c r="IQ59" s="5"/>
      <c r="IR59" s="5"/>
      <c r="IS59" s="5"/>
      <c r="IT59" s="5"/>
      <c r="IU59" s="5"/>
      <c r="IV59" s="5"/>
      <c r="IW59" s="5"/>
      <c r="IX59" s="5"/>
      <c r="IY59" s="5"/>
      <c r="IZ59" s="5"/>
      <c r="JA59" s="5"/>
      <c r="JB59" s="5"/>
      <c r="JC59" s="5"/>
      <c r="JD59" s="5"/>
      <c r="JE59" s="5"/>
      <c r="JF59" s="5"/>
      <c r="JG59" s="5"/>
      <c r="JH59" s="5"/>
      <c r="JI59" s="5"/>
      <c r="JJ59" s="5"/>
      <c r="JK59" s="5"/>
      <c r="JL59" s="5"/>
      <c r="JM59" s="5"/>
      <c r="JN59" s="5"/>
      <c r="JO59" s="5"/>
      <c r="JP59" s="5"/>
      <c r="JQ59" s="5"/>
      <c r="JR59" s="5"/>
      <c r="JS59" s="5"/>
      <c r="JT59" s="5"/>
      <c r="JU59" s="5"/>
      <c r="JV59" s="5"/>
      <c r="JW59" s="5"/>
      <c r="JX59" s="5"/>
      <c r="JY59" s="5"/>
      <c r="JZ59" s="5"/>
      <c r="KA59" s="5"/>
      <c r="KB59" s="5"/>
      <c r="KC59" s="5"/>
      <c r="KD59" s="5"/>
      <c r="KE59" s="5"/>
      <c r="KF59" s="5"/>
      <c r="KG59" s="5"/>
      <c r="KH59" s="5"/>
      <c r="KI59" s="5"/>
      <c r="KJ59" s="5"/>
      <c r="KK59" s="5"/>
      <c r="KL59" s="5"/>
      <c r="KM59" s="5"/>
      <c r="KN59" s="5"/>
      <c r="KO59" s="5"/>
      <c r="KP59" s="5"/>
      <c r="KQ59" s="5"/>
      <c r="KR59" s="5"/>
      <c r="KS59" s="5"/>
      <c r="KT59" s="5"/>
      <c r="KU59" s="5"/>
      <c r="KV59" s="5"/>
      <c r="KW59" s="5"/>
      <c r="KX59" s="5"/>
      <c r="KY59" s="5"/>
      <c r="KZ59" s="5"/>
      <c r="LA59" s="5"/>
      <c r="LB59" s="5"/>
      <c r="LC59" s="5"/>
      <c r="LD59" s="5"/>
      <c r="LE59" s="5"/>
      <c r="LF59" s="5"/>
      <c r="LG59" s="5"/>
      <c r="LH59" s="5"/>
      <c r="LI59" s="5"/>
      <c r="LJ59" s="5"/>
      <c r="LK59" s="5"/>
      <c r="LL59" s="5"/>
      <c r="LM59" s="5"/>
      <c r="LN59" s="5"/>
      <c r="LO59" s="5"/>
      <c r="LP59" s="5"/>
      <c r="LQ59" s="5"/>
      <c r="LR59" s="5"/>
      <c r="LS59" s="5"/>
      <c r="LT59" s="5"/>
      <c r="LU59" s="5"/>
      <c r="LV59" s="5"/>
      <c r="LW59" s="5"/>
      <c r="LX59" s="5"/>
      <c r="LY59" s="5"/>
      <c r="LZ59" s="5"/>
      <c r="MA59" s="5"/>
      <c r="MB59" s="5"/>
      <c r="MC59" s="5"/>
      <c r="MD59" s="5"/>
      <c r="ME59" s="5"/>
      <c r="MF59" s="5"/>
      <c r="MG59" s="5"/>
      <c r="MH59" s="5"/>
      <c r="MI59" s="5"/>
      <c r="MJ59" s="5"/>
      <c r="MK59" s="5"/>
      <c r="ML59" s="5"/>
      <c r="MM59" s="5"/>
      <c r="MN59" s="5"/>
      <c r="MO59" s="5"/>
      <c r="MP59" s="5"/>
      <c r="MQ59" s="5"/>
      <c r="MR59" s="5"/>
      <c r="MS59" s="5"/>
      <c r="MT59" s="5"/>
      <c r="MU59" s="5"/>
      <c r="MV59" s="5"/>
      <c r="MW59" s="5"/>
      <c r="MX59" s="5"/>
      <c r="MY59" s="5"/>
      <c r="MZ59" s="5"/>
      <c r="NA59" s="5"/>
      <c r="NB59" s="5"/>
      <c r="NC59" s="5"/>
      <c r="ND59" s="5"/>
      <c r="NE59" s="5"/>
      <c r="NF59" s="5"/>
      <c r="NG59" s="5"/>
      <c r="NH59" s="5"/>
      <c r="NI59" s="5"/>
      <c r="NJ59" s="5"/>
      <c r="NK59" s="5"/>
      <c r="NL59" s="5"/>
      <c r="NM59" s="5"/>
      <c r="NN59" s="5"/>
      <c r="NO59" s="5"/>
      <c r="NP59" s="5"/>
      <c r="NQ59" s="5"/>
      <c r="NR59" s="5"/>
      <c r="NS59" s="5"/>
      <c r="NT59" s="5"/>
      <c r="NU59" s="5"/>
      <c r="NV59" s="5"/>
      <c r="NW59" s="5"/>
      <c r="NX59" s="5"/>
      <c r="NY59" s="5"/>
      <c r="NZ59" s="5"/>
      <c r="OA59" s="5"/>
      <c r="OB59" s="5"/>
      <c r="OC59" s="5"/>
      <c r="OD59" s="5"/>
      <c r="OE59" s="5"/>
      <c r="OF59" s="5"/>
      <c r="OG59" s="5"/>
      <c r="OH59" s="5"/>
      <c r="OI59" s="5"/>
      <c r="OJ59" s="5"/>
      <c r="OK59" s="5"/>
      <c r="OL59" s="5"/>
      <c r="OM59" s="5"/>
      <c r="ON59" s="5"/>
      <c r="OO59" s="5"/>
      <c r="OP59" s="5"/>
      <c r="OQ59" s="5"/>
      <c r="OR59" s="5"/>
      <c r="OS59" s="5"/>
      <c r="OT59" s="5"/>
      <c r="OU59" s="5"/>
      <c r="OV59" s="5"/>
      <c r="OW59" s="5"/>
      <c r="OX59" s="5"/>
      <c r="OY59" s="5"/>
      <c r="OZ59" s="5"/>
      <c r="PA59" s="5"/>
      <c r="PB59" s="5"/>
      <c r="PC59" s="5"/>
      <c r="PD59" s="5"/>
      <c r="PE59" s="5"/>
      <c r="PF59" s="5"/>
      <c r="PG59" s="5"/>
      <c r="PH59" s="5"/>
      <c r="PI59" s="5"/>
      <c r="PJ59" s="5"/>
      <c r="PK59" s="5"/>
      <c r="PL59" s="5"/>
      <c r="PM59" s="5"/>
      <c r="PN59" s="5"/>
      <c r="PO59" s="5"/>
      <c r="PP59" s="5"/>
      <c r="PQ59" s="5"/>
      <c r="PR59" s="5"/>
      <c r="PS59" s="5"/>
      <c r="PT59" s="5"/>
      <c r="PU59" s="5"/>
      <c r="PV59" s="5"/>
      <c r="PW59" s="5"/>
      <c r="PX59" s="5"/>
      <c r="PY59" s="5"/>
      <c r="PZ59" s="5"/>
      <c r="QA59" s="5"/>
      <c r="QB59" s="5"/>
      <c r="QC59" s="5"/>
      <c r="QD59" s="5"/>
      <c r="QE59" s="5"/>
      <c r="QF59" s="5"/>
      <c r="QG59" s="5"/>
      <c r="QH59" s="5"/>
      <c r="QI59" s="5"/>
      <c r="QJ59" s="5"/>
      <c r="QK59" s="5"/>
      <c r="QL59" s="5"/>
      <c r="QM59" s="5"/>
      <c r="QN59" s="5"/>
      <c r="QO59" s="5"/>
      <c r="QP59" s="5"/>
      <c r="QQ59" s="5"/>
      <c r="QR59" s="5"/>
      <c r="QS59" s="5"/>
      <c r="QT59" s="5"/>
      <c r="QU59" s="5"/>
      <c r="QV59" s="5"/>
      <c r="QW59" s="5"/>
      <c r="QX59" s="5"/>
      <c r="QY59" s="5"/>
      <c r="QZ59" s="5"/>
      <c r="RA59" s="5"/>
      <c r="RB59" s="5"/>
      <c r="RC59" s="5"/>
      <c r="RD59" s="5"/>
      <c r="RE59" s="5"/>
      <c r="RF59" s="5"/>
      <c r="RG59" s="5"/>
      <c r="RH59" s="5"/>
      <c r="RI59" s="5"/>
      <c r="RJ59" s="5"/>
      <c r="RK59" s="5"/>
      <c r="RL59" s="5"/>
      <c r="RM59" s="5"/>
      <c r="RN59" s="5"/>
      <c r="RO59" s="5"/>
      <c r="RP59" s="5"/>
      <c r="RQ59" s="5"/>
      <c r="RR59" s="5"/>
      <c r="RS59" s="5"/>
      <c r="RT59" s="5"/>
      <c r="RU59" s="5"/>
      <c r="RV59" s="5"/>
      <c r="RW59" s="5"/>
      <c r="RX59" s="5"/>
      <c r="RY59" s="5"/>
      <c r="RZ59" s="5"/>
      <c r="SA59" s="5"/>
      <c r="SB59" s="5"/>
      <c r="SC59" s="5"/>
      <c r="SD59" s="5"/>
      <c r="SE59" s="5"/>
      <c r="SF59" s="5"/>
      <c r="SG59" s="5"/>
      <c r="SH59" s="5"/>
    </row>
    <row r="60" spans="1:502" s="3" customFormat="1" ht="41.4" customHeight="1" x14ac:dyDescent="0.25">
      <c r="A60" s="277" t="s">
        <v>118</v>
      </c>
      <c r="B60" s="326"/>
      <c r="C60" s="204"/>
      <c r="D60" s="327"/>
      <c r="E60" s="502">
        <v>210833</v>
      </c>
      <c r="F60" s="503">
        <v>0</v>
      </c>
      <c r="G60" s="160">
        <f>E60+F60</f>
        <v>210833</v>
      </c>
      <c r="H60" s="126">
        <f t="shared" ref="H60:I63" si="58">E60*$K$59</f>
        <v>42166.600000000006</v>
      </c>
      <c r="I60" s="99">
        <f t="shared" si="58"/>
        <v>0</v>
      </c>
      <c r="J60" s="103">
        <f>H60+I60</f>
        <v>42166.600000000006</v>
      </c>
      <c r="K60" s="104">
        <f>J60/$J$59</f>
        <v>0.21065773276633842</v>
      </c>
      <c r="L60" s="126">
        <f t="shared" ref="L60:M63" si="59">E60*$O$59</f>
        <v>63249.899999999994</v>
      </c>
      <c r="M60" s="99">
        <f t="shared" si="59"/>
        <v>0</v>
      </c>
      <c r="N60" s="103">
        <f>L60+M60</f>
        <v>63249.899999999994</v>
      </c>
      <c r="O60" s="104">
        <f>N60/$N$59</f>
        <v>0.2106577327663384</v>
      </c>
      <c r="P60" s="126">
        <f t="shared" ref="P60:Q63" si="60">E60*$S$59</f>
        <v>105416.5</v>
      </c>
      <c r="Q60" s="99">
        <f t="shared" si="60"/>
        <v>0</v>
      </c>
      <c r="R60" s="103">
        <f>P60+Q60</f>
        <v>105416.5</v>
      </c>
      <c r="S60" s="104">
        <f>R60/$R$59</f>
        <v>0.2106577327663384</v>
      </c>
      <c r="T60" s="126">
        <v>0</v>
      </c>
      <c r="U60" s="99">
        <v>0</v>
      </c>
      <c r="V60" s="114">
        <v>0</v>
      </c>
      <c r="W60" s="100">
        <v>0</v>
      </c>
      <c r="X60" s="126">
        <v>0</v>
      </c>
      <c r="Y60" s="99">
        <v>0</v>
      </c>
      <c r="Z60" s="114">
        <v>0</v>
      </c>
      <c r="AA60" s="100">
        <v>0</v>
      </c>
      <c r="AB60" s="7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</row>
    <row r="61" spans="1:502" s="3" customFormat="1" ht="41.4" customHeight="1" x14ac:dyDescent="0.25">
      <c r="A61" s="277" t="s">
        <v>119</v>
      </c>
      <c r="B61" s="326"/>
      <c r="C61" s="204"/>
      <c r="D61" s="327"/>
      <c r="E61" s="502">
        <v>438333</v>
      </c>
      <c r="F61" s="503">
        <v>0</v>
      </c>
      <c r="G61" s="160">
        <f>E61+F61</f>
        <v>438333</v>
      </c>
      <c r="H61" s="126">
        <f t="shared" si="58"/>
        <v>87666.6</v>
      </c>
      <c r="I61" s="99">
        <f t="shared" si="58"/>
        <v>0</v>
      </c>
      <c r="J61" s="103">
        <f>H61+I61</f>
        <v>87666.6</v>
      </c>
      <c r="K61" s="104"/>
      <c r="L61" s="126">
        <f t="shared" si="59"/>
        <v>131499.9</v>
      </c>
      <c r="M61" s="99">
        <f t="shared" si="59"/>
        <v>0</v>
      </c>
      <c r="N61" s="103">
        <f>L61+M61</f>
        <v>131499.9</v>
      </c>
      <c r="O61" s="104">
        <f>N61/$N$59</f>
        <v>0.43796861011638316</v>
      </c>
      <c r="P61" s="126">
        <f t="shared" si="60"/>
        <v>219166.5</v>
      </c>
      <c r="Q61" s="99">
        <f t="shared" si="60"/>
        <v>0</v>
      </c>
      <c r="R61" s="103">
        <f>P61+Q61</f>
        <v>219166.5</v>
      </c>
      <c r="S61" s="104">
        <f>R61/$R$59</f>
        <v>0.43796861011638316</v>
      </c>
      <c r="T61" s="126">
        <v>0</v>
      </c>
      <c r="U61" s="99">
        <v>0</v>
      </c>
      <c r="V61" s="114">
        <v>0</v>
      </c>
      <c r="W61" s="100">
        <v>0</v>
      </c>
      <c r="X61" s="126">
        <v>0</v>
      </c>
      <c r="Y61" s="99">
        <v>0</v>
      </c>
      <c r="Z61" s="114">
        <v>0</v>
      </c>
      <c r="AA61" s="100">
        <v>0</v>
      </c>
      <c r="AB61" s="7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</row>
    <row r="62" spans="1:502" s="3" customFormat="1" ht="41.4" customHeight="1" x14ac:dyDescent="0.25">
      <c r="A62" s="277" t="s">
        <v>120</v>
      </c>
      <c r="B62" s="326"/>
      <c r="C62" s="204"/>
      <c r="D62" s="327"/>
      <c r="E62" s="502">
        <v>233333</v>
      </c>
      <c r="F62" s="503">
        <v>0</v>
      </c>
      <c r="G62" s="160">
        <f>E62+F62</f>
        <v>233333</v>
      </c>
      <c r="H62" s="126">
        <f t="shared" si="58"/>
        <v>46666.600000000006</v>
      </c>
      <c r="I62" s="99">
        <f t="shared" si="58"/>
        <v>0</v>
      </c>
      <c r="J62" s="103">
        <f>H62+I62</f>
        <v>46666.600000000006</v>
      </c>
      <c r="K62" s="104"/>
      <c r="L62" s="126">
        <f t="shared" si="59"/>
        <v>69999.899999999994</v>
      </c>
      <c r="M62" s="99">
        <f t="shared" si="59"/>
        <v>0</v>
      </c>
      <c r="N62" s="103">
        <f>L62+M62</f>
        <v>69999.899999999994</v>
      </c>
      <c r="O62" s="104">
        <f>N62/$N$59</f>
        <v>0.23313902832843075</v>
      </c>
      <c r="P62" s="126">
        <f t="shared" si="60"/>
        <v>116666.5</v>
      </c>
      <c r="Q62" s="99">
        <f t="shared" si="60"/>
        <v>0</v>
      </c>
      <c r="R62" s="103">
        <f>P62+Q62</f>
        <v>116666.5</v>
      </c>
      <c r="S62" s="104">
        <f>R62/$R$59</f>
        <v>0.23313902832843075</v>
      </c>
      <c r="T62" s="126">
        <v>0</v>
      </c>
      <c r="U62" s="99">
        <v>0</v>
      </c>
      <c r="V62" s="114">
        <v>0</v>
      </c>
      <c r="W62" s="100">
        <v>0</v>
      </c>
      <c r="X62" s="126">
        <v>0</v>
      </c>
      <c r="Y62" s="99">
        <v>0</v>
      </c>
      <c r="Z62" s="114">
        <v>0</v>
      </c>
      <c r="AA62" s="100">
        <v>0</v>
      </c>
      <c r="AB62" s="7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</row>
    <row r="63" spans="1:502" s="3" customFormat="1" ht="41.4" customHeight="1" x14ac:dyDescent="0.25">
      <c r="A63" s="277" t="s">
        <v>121</v>
      </c>
      <c r="B63" s="326"/>
      <c r="C63" s="204"/>
      <c r="D63" s="327"/>
      <c r="E63" s="502">
        <v>118333</v>
      </c>
      <c r="F63" s="503">
        <v>0</v>
      </c>
      <c r="G63" s="160">
        <f>E63+F63</f>
        <v>118333</v>
      </c>
      <c r="H63" s="126">
        <f t="shared" si="58"/>
        <v>23666.600000000002</v>
      </c>
      <c r="I63" s="99">
        <f t="shared" si="58"/>
        <v>0</v>
      </c>
      <c r="J63" s="103">
        <f>H63+I63</f>
        <v>23666.600000000002</v>
      </c>
      <c r="K63" s="104"/>
      <c r="L63" s="126">
        <f t="shared" si="59"/>
        <v>35499.9</v>
      </c>
      <c r="M63" s="99">
        <f t="shared" si="59"/>
        <v>0</v>
      </c>
      <c r="N63" s="103">
        <f>L63+M63</f>
        <v>35499.9</v>
      </c>
      <c r="O63" s="104">
        <f>N63/$N$59</f>
        <v>0.11823462878884769</v>
      </c>
      <c r="P63" s="126">
        <f t="shared" si="60"/>
        <v>59166.5</v>
      </c>
      <c r="Q63" s="99">
        <f t="shared" si="60"/>
        <v>0</v>
      </c>
      <c r="R63" s="103">
        <f>P63+Q63</f>
        <v>59166.5</v>
      </c>
      <c r="S63" s="104">
        <f>R63/$R$59</f>
        <v>0.11823462878884768</v>
      </c>
      <c r="T63" s="126">
        <v>0</v>
      </c>
      <c r="U63" s="99">
        <v>0</v>
      </c>
      <c r="V63" s="114">
        <v>0</v>
      </c>
      <c r="W63" s="100">
        <v>0</v>
      </c>
      <c r="X63" s="126">
        <v>0</v>
      </c>
      <c r="Y63" s="99">
        <v>0</v>
      </c>
      <c r="Z63" s="114">
        <v>0</v>
      </c>
      <c r="AA63" s="100">
        <v>0</v>
      </c>
      <c r="AB63" s="7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</row>
    <row r="64" spans="1:502" s="6" customFormat="1" ht="41.4" customHeight="1" x14ac:dyDescent="0.25">
      <c r="A64" s="253" t="str">
        <f>'Orçamento delhado'!A26</f>
        <v>3.3 Modelo de Gestión de compras y contrataciones del Estado fortalecido.</v>
      </c>
      <c r="B64" s="322"/>
      <c r="C64" s="196"/>
      <c r="D64" s="323"/>
      <c r="E64" s="500">
        <f>H64+L64+P64+T64+X64</f>
        <v>2273334</v>
      </c>
      <c r="F64" s="501">
        <f>I64+M64+Q64+U64+Y64</f>
        <v>0</v>
      </c>
      <c r="G64" s="159">
        <f>SUM(E64:F64)</f>
        <v>2273334</v>
      </c>
      <c r="H64" s="125">
        <f>SUM(H65:H71)</f>
        <v>341000.1</v>
      </c>
      <c r="I64" s="97">
        <f>SUM(I65:I71)</f>
        <v>0</v>
      </c>
      <c r="J64" s="97">
        <f>SUM(J65:J71)</f>
        <v>341000.1</v>
      </c>
      <c r="K64" s="98">
        <v>0.15</v>
      </c>
      <c r="L64" s="125">
        <f>SUM(L65:L71)</f>
        <v>1250333.7000000002</v>
      </c>
      <c r="M64" s="97">
        <f>SUM(M65:M71)</f>
        <v>0</v>
      </c>
      <c r="N64" s="97">
        <f>SUM(N65:N71)</f>
        <v>1250333.7000000002</v>
      </c>
      <c r="O64" s="98">
        <v>0.55000000000000004</v>
      </c>
      <c r="P64" s="125">
        <f>SUM(P65:P71)</f>
        <v>227333.40000000002</v>
      </c>
      <c r="Q64" s="97">
        <f>SUM(Q65:Q71)</f>
        <v>0</v>
      </c>
      <c r="R64" s="97">
        <f>SUM(R65:R71)</f>
        <v>227333.40000000002</v>
      </c>
      <c r="S64" s="98">
        <v>0.1</v>
      </c>
      <c r="T64" s="125">
        <f>SUM(T65:T71)</f>
        <v>454666.80000000005</v>
      </c>
      <c r="U64" s="97">
        <f>SUM(U65:U71)</f>
        <v>0</v>
      </c>
      <c r="V64" s="97">
        <f>SUM(V65:V71)</f>
        <v>454666.80000000005</v>
      </c>
      <c r="W64" s="98">
        <v>0.2</v>
      </c>
      <c r="X64" s="125">
        <f>SUM(X65:X71)</f>
        <v>0</v>
      </c>
      <c r="Y64" s="97">
        <f>SUM(Y65:Y71)</f>
        <v>0</v>
      </c>
      <c r="Z64" s="97">
        <f>SUM(Z65:Z71)</f>
        <v>0</v>
      </c>
      <c r="AA64" s="98">
        <f>Z64/G64</f>
        <v>0</v>
      </c>
      <c r="AB64" s="4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  <c r="IX64" s="5"/>
      <c r="IY64" s="5"/>
      <c r="IZ64" s="5"/>
      <c r="JA64" s="5"/>
      <c r="JB64" s="5"/>
      <c r="JC64" s="5"/>
      <c r="JD64" s="5"/>
      <c r="JE64" s="5"/>
      <c r="JF64" s="5"/>
      <c r="JG64" s="5"/>
      <c r="JH64" s="5"/>
      <c r="JI64" s="5"/>
      <c r="JJ64" s="5"/>
      <c r="JK64" s="5"/>
      <c r="JL64" s="5"/>
      <c r="JM64" s="5"/>
      <c r="JN64" s="5"/>
      <c r="JO64" s="5"/>
      <c r="JP64" s="5"/>
      <c r="JQ64" s="5"/>
      <c r="JR64" s="5"/>
      <c r="JS64" s="5"/>
      <c r="JT64" s="5"/>
      <c r="JU64" s="5"/>
      <c r="JV64" s="5"/>
      <c r="JW64" s="5"/>
      <c r="JX64" s="5"/>
      <c r="JY64" s="5"/>
      <c r="JZ64" s="5"/>
      <c r="KA64" s="5"/>
      <c r="KB64" s="5"/>
      <c r="KC64" s="5"/>
      <c r="KD64" s="5"/>
      <c r="KE64" s="5"/>
      <c r="KF64" s="5"/>
      <c r="KG64" s="5"/>
      <c r="KH64" s="5"/>
      <c r="KI64" s="5"/>
      <c r="KJ64" s="5"/>
      <c r="KK64" s="5"/>
      <c r="KL64" s="5"/>
      <c r="KM64" s="5"/>
      <c r="KN64" s="5"/>
      <c r="KO64" s="5"/>
      <c r="KP64" s="5"/>
      <c r="KQ64" s="5"/>
      <c r="KR64" s="5"/>
      <c r="KS64" s="5"/>
      <c r="KT64" s="5"/>
      <c r="KU64" s="5"/>
      <c r="KV64" s="5"/>
      <c r="KW64" s="5"/>
      <c r="KX64" s="5"/>
      <c r="KY64" s="5"/>
      <c r="KZ64" s="5"/>
      <c r="LA64" s="5"/>
      <c r="LB64" s="5"/>
      <c r="LC64" s="5"/>
      <c r="LD64" s="5"/>
      <c r="LE64" s="5"/>
      <c r="LF64" s="5"/>
      <c r="LG64" s="5"/>
      <c r="LH64" s="5"/>
      <c r="LI64" s="5"/>
      <c r="LJ64" s="5"/>
      <c r="LK64" s="5"/>
      <c r="LL64" s="5"/>
      <c r="LM64" s="5"/>
      <c r="LN64" s="5"/>
      <c r="LO64" s="5"/>
      <c r="LP64" s="5"/>
      <c r="LQ64" s="5"/>
      <c r="LR64" s="5"/>
      <c r="LS64" s="5"/>
      <c r="LT64" s="5"/>
      <c r="LU64" s="5"/>
      <c r="LV64" s="5"/>
      <c r="LW64" s="5"/>
      <c r="LX64" s="5"/>
      <c r="LY64" s="5"/>
      <c r="LZ64" s="5"/>
      <c r="MA64" s="5"/>
      <c r="MB64" s="5"/>
      <c r="MC64" s="5"/>
      <c r="MD64" s="5"/>
      <c r="ME64" s="5"/>
      <c r="MF64" s="5"/>
      <c r="MG64" s="5"/>
      <c r="MH64" s="5"/>
      <c r="MI64" s="5"/>
      <c r="MJ64" s="5"/>
      <c r="MK64" s="5"/>
      <c r="ML64" s="5"/>
      <c r="MM64" s="5"/>
      <c r="MN64" s="5"/>
      <c r="MO64" s="5"/>
      <c r="MP64" s="5"/>
      <c r="MQ64" s="5"/>
      <c r="MR64" s="5"/>
      <c r="MS64" s="5"/>
      <c r="MT64" s="5"/>
      <c r="MU64" s="5"/>
      <c r="MV64" s="5"/>
      <c r="MW64" s="5"/>
      <c r="MX64" s="5"/>
      <c r="MY64" s="5"/>
      <c r="MZ64" s="5"/>
      <c r="NA64" s="5"/>
      <c r="NB64" s="5"/>
      <c r="NC64" s="5"/>
      <c r="ND64" s="5"/>
      <c r="NE64" s="5"/>
      <c r="NF64" s="5"/>
      <c r="NG64" s="5"/>
      <c r="NH64" s="5"/>
      <c r="NI64" s="5"/>
      <c r="NJ64" s="5"/>
      <c r="NK64" s="5"/>
      <c r="NL64" s="5"/>
      <c r="NM64" s="5"/>
      <c r="NN64" s="5"/>
      <c r="NO64" s="5"/>
      <c r="NP64" s="5"/>
      <c r="NQ64" s="5"/>
      <c r="NR64" s="5"/>
      <c r="NS64" s="5"/>
      <c r="NT64" s="5"/>
      <c r="NU64" s="5"/>
      <c r="NV64" s="5"/>
      <c r="NW64" s="5"/>
      <c r="NX64" s="5"/>
      <c r="NY64" s="5"/>
      <c r="NZ64" s="5"/>
      <c r="OA64" s="5"/>
      <c r="OB64" s="5"/>
      <c r="OC64" s="5"/>
      <c r="OD64" s="5"/>
      <c r="OE64" s="5"/>
      <c r="OF64" s="5"/>
      <c r="OG64" s="5"/>
      <c r="OH64" s="5"/>
      <c r="OI64" s="5"/>
      <c r="OJ64" s="5"/>
      <c r="OK64" s="5"/>
      <c r="OL64" s="5"/>
      <c r="OM64" s="5"/>
      <c r="ON64" s="5"/>
      <c r="OO64" s="5"/>
      <c r="OP64" s="5"/>
      <c r="OQ64" s="5"/>
      <c r="OR64" s="5"/>
      <c r="OS64" s="5"/>
      <c r="OT64" s="5"/>
      <c r="OU64" s="5"/>
      <c r="OV64" s="5"/>
      <c r="OW64" s="5"/>
      <c r="OX64" s="5"/>
      <c r="OY64" s="5"/>
      <c r="OZ64" s="5"/>
      <c r="PA64" s="5"/>
      <c r="PB64" s="5"/>
      <c r="PC64" s="5"/>
      <c r="PD64" s="5"/>
      <c r="PE64" s="5"/>
      <c r="PF64" s="5"/>
      <c r="PG64" s="5"/>
      <c r="PH64" s="5"/>
      <c r="PI64" s="5"/>
      <c r="PJ64" s="5"/>
      <c r="PK64" s="5"/>
      <c r="PL64" s="5"/>
      <c r="PM64" s="5"/>
      <c r="PN64" s="5"/>
      <c r="PO64" s="5"/>
      <c r="PP64" s="5"/>
      <c r="PQ64" s="5"/>
      <c r="PR64" s="5"/>
      <c r="PS64" s="5"/>
      <c r="PT64" s="5"/>
      <c r="PU64" s="5"/>
      <c r="PV64" s="5"/>
      <c r="PW64" s="5"/>
      <c r="PX64" s="5"/>
      <c r="PY64" s="5"/>
      <c r="PZ64" s="5"/>
      <c r="QA64" s="5"/>
      <c r="QB64" s="5"/>
      <c r="QC64" s="5"/>
      <c r="QD64" s="5"/>
      <c r="QE64" s="5"/>
      <c r="QF64" s="5"/>
      <c r="QG64" s="5"/>
      <c r="QH64" s="5"/>
      <c r="QI64" s="5"/>
      <c r="QJ64" s="5"/>
      <c r="QK64" s="5"/>
      <c r="QL64" s="5"/>
      <c r="QM64" s="5"/>
      <c r="QN64" s="5"/>
      <c r="QO64" s="5"/>
      <c r="QP64" s="5"/>
      <c r="QQ64" s="5"/>
      <c r="QR64" s="5"/>
      <c r="QS64" s="5"/>
      <c r="QT64" s="5"/>
      <c r="QU64" s="5"/>
      <c r="QV64" s="5"/>
      <c r="QW64" s="5"/>
      <c r="QX64" s="5"/>
      <c r="QY64" s="5"/>
      <c r="QZ64" s="5"/>
      <c r="RA64" s="5"/>
      <c r="RB64" s="5"/>
      <c r="RC64" s="5"/>
      <c r="RD64" s="5"/>
      <c r="RE64" s="5"/>
      <c r="RF64" s="5"/>
      <c r="RG64" s="5"/>
      <c r="RH64" s="5"/>
      <c r="RI64" s="5"/>
      <c r="RJ64" s="5"/>
      <c r="RK64" s="5"/>
      <c r="RL64" s="5"/>
      <c r="RM64" s="5"/>
      <c r="RN64" s="5"/>
      <c r="RO64" s="5"/>
      <c r="RP64" s="5"/>
      <c r="RQ64" s="5"/>
      <c r="RR64" s="5"/>
      <c r="RS64" s="5"/>
      <c r="RT64" s="5"/>
      <c r="RU64" s="5"/>
      <c r="RV64" s="5"/>
      <c r="RW64" s="5"/>
      <c r="RX64" s="5"/>
      <c r="RY64" s="5"/>
      <c r="RZ64" s="5"/>
      <c r="SA64" s="5"/>
      <c r="SB64" s="5"/>
      <c r="SC64" s="5"/>
      <c r="SD64" s="5"/>
      <c r="SE64" s="5"/>
      <c r="SF64" s="5"/>
      <c r="SG64" s="5"/>
      <c r="SH64" s="5"/>
    </row>
    <row r="65" spans="1:502" s="3" customFormat="1" ht="41.4" customHeight="1" x14ac:dyDescent="0.25">
      <c r="A65" s="277" t="s">
        <v>122</v>
      </c>
      <c r="B65" s="326"/>
      <c r="C65" s="204"/>
      <c r="D65" s="327"/>
      <c r="E65" s="502">
        <v>2273334</v>
      </c>
      <c r="F65" s="503"/>
      <c r="G65" s="160">
        <f>E65+F65</f>
        <v>2273334</v>
      </c>
      <c r="H65" s="126">
        <f>E65*$K$64</f>
        <v>341000.1</v>
      </c>
      <c r="I65" s="99">
        <f>F65*$K$64</f>
        <v>0</v>
      </c>
      <c r="J65" s="103">
        <f>H65+I65</f>
        <v>341000.1</v>
      </c>
      <c r="K65" s="104">
        <f>J65/$J$64</f>
        <v>1</v>
      </c>
      <c r="L65" s="126">
        <f>E65*$O$64</f>
        <v>1250333.7000000002</v>
      </c>
      <c r="M65" s="99">
        <f>F65*$O$64</f>
        <v>0</v>
      </c>
      <c r="N65" s="103">
        <f>L65+M65</f>
        <v>1250333.7000000002</v>
      </c>
      <c r="O65" s="104">
        <f>N65/N64</f>
        <v>1</v>
      </c>
      <c r="P65" s="126">
        <f>E65*$S$64</f>
        <v>227333.40000000002</v>
      </c>
      <c r="Q65" s="99">
        <f>F65*$S$64</f>
        <v>0</v>
      </c>
      <c r="R65" s="103">
        <f>P65+Q65</f>
        <v>227333.40000000002</v>
      </c>
      <c r="S65" s="104">
        <f>R65/R64</f>
        <v>1</v>
      </c>
      <c r="T65" s="126">
        <f>E65*$W$64</f>
        <v>454666.80000000005</v>
      </c>
      <c r="U65" s="99">
        <f>F65*$W$64</f>
        <v>0</v>
      </c>
      <c r="V65" s="103">
        <f>T65+U65</f>
        <v>454666.80000000005</v>
      </c>
      <c r="W65" s="104">
        <f>V65/$V$64</f>
        <v>1</v>
      </c>
      <c r="X65" s="126">
        <v>0</v>
      </c>
      <c r="Y65" s="99">
        <v>0</v>
      </c>
      <c r="Z65" s="114">
        <v>0</v>
      </c>
      <c r="AA65" s="100">
        <v>0</v>
      </c>
      <c r="AB65" s="7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</row>
    <row r="66" spans="1:502" s="3" customFormat="1" ht="41.4" customHeight="1" x14ac:dyDescent="0.25">
      <c r="A66" s="277" t="s">
        <v>123</v>
      </c>
      <c r="B66" s="326"/>
      <c r="C66" s="204"/>
      <c r="D66" s="327"/>
      <c r="E66" s="504">
        <f t="shared" ref="E66:E71" si="61">SUMIF($A$102:$A$134,A66,$I$102:$I$134)</f>
        <v>0</v>
      </c>
      <c r="F66" s="503"/>
      <c r="G66" s="160">
        <f t="shared" ref="G66:G71" si="62">E66+F66</f>
        <v>0</v>
      </c>
      <c r="H66" s="126">
        <f t="shared" ref="H66:H71" si="63">E66*$K$64</f>
        <v>0</v>
      </c>
      <c r="I66" s="99">
        <f t="shared" ref="I66:I71" si="64">F66*$K$64</f>
        <v>0</v>
      </c>
      <c r="J66" s="103">
        <f t="shared" ref="J66:J71" si="65">H66+I66</f>
        <v>0</v>
      </c>
      <c r="K66" s="104">
        <f t="shared" ref="K66:K71" si="66">J66/$J$64</f>
        <v>0</v>
      </c>
      <c r="L66" s="126">
        <f t="shared" ref="L66:L71" si="67">E66*$O$64</f>
        <v>0</v>
      </c>
      <c r="M66" s="99">
        <f t="shared" ref="M66:M71" si="68">F66*$O$64</f>
        <v>0</v>
      </c>
      <c r="N66" s="103">
        <f t="shared" ref="N66:N71" si="69">L66+M66</f>
        <v>0</v>
      </c>
      <c r="O66" s="104"/>
      <c r="P66" s="126">
        <f t="shared" ref="P66:P71" si="70">E66*$S$64</f>
        <v>0</v>
      </c>
      <c r="Q66" s="99">
        <f t="shared" ref="Q66:Q71" si="71">F66*$S$64</f>
        <v>0</v>
      </c>
      <c r="R66" s="103">
        <f t="shared" ref="R66:R71" si="72">P66+Q66</f>
        <v>0</v>
      </c>
      <c r="S66" s="104"/>
      <c r="T66" s="126">
        <f t="shared" ref="T66:T71" si="73">E66*$W$64</f>
        <v>0</v>
      </c>
      <c r="U66" s="99">
        <f t="shared" ref="U66:U71" si="74">F66*$W$64</f>
        <v>0</v>
      </c>
      <c r="V66" s="103">
        <f t="shared" ref="V66:V71" si="75">T66+U66</f>
        <v>0</v>
      </c>
      <c r="W66" s="104">
        <f t="shared" ref="W66:W71" si="76">V66/$V$64</f>
        <v>0</v>
      </c>
      <c r="X66" s="126">
        <v>0</v>
      </c>
      <c r="Y66" s="99">
        <v>0</v>
      </c>
      <c r="Z66" s="114">
        <v>0</v>
      </c>
      <c r="AA66" s="100">
        <v>0</v>
      </c>
      <c r="AB66" s="7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</row>
    <row r="67" spans="1:502" s="3" customFormat="1" ht="41.4" customHeight="1" x14ac:dyDescent="0.25">
      <c r="A67" s="277" t="s">
        <v>124</v>
      </c>
      <c r="B67" s="326"/>
      <c r="C67" s="204"/>
      <c r="D67" s="327"/>
      <c r="E67" s="504">
        <f t="shared" si="61"/>
        <v>0</v>
      </c>
      <c r="F67" s="503"/>
      <c r="G67" s="160">
        <f t="shared" si="62"/>
        <v>0</v>
      </c>
      <c r="H67" s="126">
        <f t="shared" si="63"/>
        <v>0</v>
      </c>
      <c r="I67" s="99">
        <f t="shared" si="64"/>
        <v>0</v>
      </c>
      <c r="J67" s="103">
        <f t="shared" si="65"/>
        <v>0</v>
      </c>
      <c r="K67" s="104">
        <f t="shared" si="66"/>
        <v>0</v>
      </c>
      <c r="L67" s="126">
        <f t="shared" si="67"/>
        <v>0</v>
      </c>
      <c r="M67" s="99">
        <f t="shared" si="68"/>
        <v>0</v>
      </c>
      <c r="N67" s="103">
        <f t="shared" si="69"/>
        <v>0</v>
      </c>
      <c r="O67" s="104"/>
      <c r="P67" s="126">
        <f t="shared" si="70"/>
        <v>0</v>
      </c>
      <c r="Q67" s="99">
        <f t="shared" si="71"/>
        <v>0</v>
      </c>
      <c r="R67" s="103">
        <f t="shared" si="72"/>
        <v>0</v>
      </c>
      <c r="S67" s="104"/>
      <c r="T67" s="126">
        <f t="shared" si="73"/>
        <v>0</v>
      </c>
      <c r="U67" s="99">
        <f t="shared" si="74"/>
        <v>0</v>
      </c>
      <c r="V67" s="103">
        <f t="shared" si="75"/>
        <v>0</v>
      </c>
      <c r="W67" s="104">
        <f t="shared" si="76"/>
        <v>0</v>
      </c>
      <c r="X67" s="126">
        <v>0</v>
      </c>
      <c r="Y67" s="99">
        <v>0</v>
      </c>
      <c r="Z67" s="114">
        <v>0</v>
      </c>
      <c r="AA67" s="100">
        <v>0</v>
      </c>
      <c r="AB67" s="7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</row>
    <row r="68" spans="1:502" s="3" customFormat="1" ht="41.4" customHeight="1" x14ac:dyDescent="0.25">
      <c r="A68" s="277" t="s">
        <v>125</v>
      </c>
      <c r="B68" s="326"/>
      <c r="C68" s="204"/>
      <c r="D68" s="327"/>
      <c r="E68" s="504">
        <f t="shared" si="61"/>
        <v>0</v>
      </c>
      <c r="F68" s="503"/>
      <c r="G68" s="160">
        <f t="shared" si="62"/>
        <v>0</v>
      </c>
      <c r="H68" s="126">
        <f t="shared" si="63"/>
        <v>0</v>
      </c>
      <c r="I68" s="99">
        <f t="shared" si="64"/>
        <v>0</v>
      </c>
      <c r="J68" s="103">
        <f t="shared" si="65"/>
        <v>0</v>
      </c>
      <c r="K68" s="104">
        <f t="shared" si="66"/>
        <v>0</v>
      </c>
      <c r="L68" s="126">
        <f t="shared" si="67"/>
        <v>0</v>
      </c>
      <c r="M68" s="99">
        <f t="shared" si="68"/>
        <v>0</v>
      </c>
      <c r="N68" s="103">
        <f t="shared" si="69"/>
        <v>0</v>
      </c>
      <c r="O68" s="104"/>
      <c r="P68" s="126">
        <f t="shared" si="70"/>
        <v>0</v>
      </c>
      <c r="Q68" s="99">
        <f t="shared" si="71"/>
        <v>0</v>
      </c>
      <c r="R68" s="103">
        <f t="shared" si="72"/>
        <v>0</v>
      </c>
      <c r="S68" s="104"/>
      <c r="T68" s="126">
        <f t="shared" si="73"/>
        <v>0</v>
      </c>
      <c r="U68" s="99">
        <f t="shared" si="74"/>
        <v>0</v>
      </c>
      <c r="V68" s="103">
        <f t="shared" si="75"/>
        <v>0</v>
      </c>
      <c r="W68" s="104">
        <f t="shared" si="76"/>
        <v>0</v>
      </c>
      <c r="X68" s="126">
        <v>0</v>
      </c>
      <c r="Y68" s="99">
        <v>0</v>
      </c>
      <c r="Z68" s="114">
        <v>0</v>
      </c>
      <c r="AA68" s="100">
        <v>0</v>
      </c>
      <c r="AB68" s="7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</row>
    <row r="69" spans="1:502" s="3" customFormat="1" ht="41.4" customHeight="1" x14ac:dyDescent="0.25">
      <c r="A69" s="277" t="s">
        <v>126</v>
      </c>
      <c r="B69" s="326"/>
      <c r="C69" s="204"/>
      <c r="D69" s="327"/>
      <c r="E69" s="504">
        <f t="shared" si="61"/>
        <v>0</v>
      </c>
      <c r="F69" s="503"/>
      <c r="G69" s="160">
        <f t="shared" si="62"/>
        <v>0</v>
      </c>
      <c r="H69" s="126">
        <f t="shared" si="63"/>
        <v>0</v>
      </c>
      <c r="I69" s="99">
        <f t="shared" si="64"/>
        <v>0</v>
      </c>
      <c r="J69" s="103">
        <f t="shared" si="65"/>
        <v>0</v>
      </c>
      <c r="K69" s="104">
        <f t="shared" si="66"/>
        <v>0</v>
      </c>
      <c r="L69" s="126">
        <f t="shared" si="67"/>
        <v>0</v>
      </c>
      <c r="M69" s="99">
        <f t="shared" si="68"/>
        <v>0</v>
      </c>
      <c r="N69" s="103">
        <f t="shared" si="69"/>
        <v>0</v>
      </c>
      <c r="O69" s="104"/>
      <c r="P69" s="126">
        <f t="shared" si="70"/>
        <v>0</v>
      </c>
      <c r="Q69" s="99">
        <f t="shared" si="71"/>
        <v>0</v>
      </c>
      <c r="R69" s="103">
        <f t="shared" si="72"/>
        <v>0</v>
      </c>
      <c r="S69" s="104"/>
      <c r="T69" s="126">
        <f t="shared" si="73"/>
        <v>0</v>
      </c>
      <c r="U69" s="99">
        <f t="shared" si="74"/>
        <v>0</v>
      </c>
      <c r="V69" s="103">
        <f t="shared" si="75"/>
        <v>0</v>
      </c>
      <c r="W69" s="104">
        <f t="shared" si="76"/>
        <v>0</v>
      </c>
      <c r="X69" s="126">
        <v>0</v>
      </c>
      <c r="Y69" s="99">
        <v>0</v>
      </c>
      <c r="Z69" s="114">
        <v>0</v>
      </c>
      <c r="AA69" s="100">
        <v>0</v>
      </c>
      <c r="AB69" s="7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</row>
    <row r="70" spans="1:502" s="3" customFormat="1" ht="41.4" customHeight="1" x14ac:dyDescent="0.25">
      <c r="A70" s="277" t="s">
        <v>127</v>
      </c>
      <c r="B70" s="326"/>
      <c r="C70" s="204"/>
      <c r="D70" s="327"/>
      <c r="E70" s="504">
        <f t="shared" si="61"/>
        <v>0</v>
      </c>
      <c r="F70" s="503"/>
      <c r="G70" s="160">
        <f t="shared" si="62"/>
        <v>0</v>
      </c>
      <c r="H70" s="126">
        <f t="shared" si="63"/>
        <v>0</v>
      </c>
      <c r="I70" s="99">
        <f t="shared" si="64"/>
        <v>0</v>
      </c>
      <c r="J70" s="103">
        <f t="shared" si="65"/>
        <v>0</v>
      </c>
      <c r="K70" s="104">
        <f t="shared" si="66"/>
        <v>0</v>
      </c>
      <c r="L70" s="126">
        <f t="shared" si="67"/>
        <v>0</v>
      </c>
      <c r="M70" s="99">
        <f t="shared" si="68"/>
        <v>0</v>
      </c>
      <c r="N70" s="103">
        <f t="shared" si="69"/>
        <v>0</v>
      </c>
      <c r="O70" s="104"/>
      <c r="P70" s="126">
        <f t="shared" si="70"/>
        <v>0</v>
      </c>
      <c r="Q70" s="99">
        <f t="shared" si="71"/>
        <v>0</v>
      </c>
      <c r="R70" s="103">
        <f t="shared" si="72"/>
        <v>0</v>
      </c>
      <c r="S70" s="104"/>
      <c r="T70" s="126">
        <f t="shared" si="73"/>
        <v>0</v>
      </c>
      <c r="U70" s="99">
        <f t="shared" si="74"/>
        <v>0</v>
      </c>
      <c r="V70" s="103">
        <f t="shared" si="75"/>
        <v>0</v>
      </c>
      <c r="W70" s="104">
        <f t="shared" si="76"/>
        <v>0</v>
      </c>
      <c r="X70" s="126">
        <v>0</v>
      </c>
      <c r="Y70" s="99">
        <v>0</v>
      </c>
      <c r="Z70" s="114">
        <v>0</v>
      </c>
      <c r="AA70" s="100">
        <v>0</v>
      </c>
      <c r="AB70" s="7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</row>
    <row r="71" spans="1:502" s="3" customFormat="1" ht="41.4" customHeight="1" x14ac:dyDescent="0.25">
      <c r="A71" s="277" t="s">
        <v>128</v>
      </c>
      <c r="B71" s="326"/>
      <c r="C71" s="204"/>
      <c r="D71" s="327"/>
      <c r="E71" s="504">
        <f t="shared" si="61"/>
        <v>0</v>
      </c>
      <c r="F71" s="503"/>
      <c r="G71" s="160">
        <f t="shared" si="62"/>
        <v>0</v>
      </c>
      <c r="H71" s="126">
        <f t="shared" si="63"/>
        <v>0</v>
      </c>
      <c r="I71" s="99">
        <f t="shared" si="64"/>
        <v>0</v>
      </c>
      <c r="J71" s="103">
        <f t="shared" si="65"/>
        <v>0</v>
      </c>
      <c r="K71" s="104">
        <f t="shared" si="66"/>
        <v>0</v>
      </c>
      <c r="L71" s="126">
        <f t="shared" si="67"/>
        <v>0</v>
      </c>
      <c r="M71" s="99">
        <f t="shared" si="68"/>
        <v>0</v>
      </c>
      <c r="N71" s="103">
        <f t="shared" si="69"/>
        <v>0</v>
      </c>
      <c r="O71" s="104"/>
      <c r="P71" s="126">
        <f t="shared" si="70"/>
        <v>0</v>
      </c>
      <c r="Q71" s="99">
        <f t="shared" si="71"/>
        <v>0</v>
      </c>
      <c r="R71" s="103">
        <f t="shared" si="72"/>
        <v>0</v>
      </c>
      <c r="S71" s="104"/>
      <c r="T71" s="126">
        <f t="shared" si="73"/>
        <v>0</v>
      </c>
      <c r="U71" s="99">
        <f t="shared" si="74"/>
        <v>0</v>
      </c>
      <c r="V71" s="103">
        <f t="shared" si="75"/>
        <v>0</v>
      </c>
      <c r="W71" s="104">
        <f t="shared" si="76"/>
        <v>0</v>
      </c>
      <c r="X71" s="126">
        <v>0</v>
      </c>
      <c r="Y71" s="99">
        <v>0</v>
      </c>
      <c r="Z71" s="114">
        <v>0</v>
      </c>
      <c r="AA71" s="100">
        <v>0</v>
      </c>
      <c r="AB71" s="7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</row>
    <row r="72" spans="1:502" s="6" customFormat="1" ht="41.4" customHeight="1" x14ac:dyDescent="0.25">
      <c r="A72" s="253" t="str">
        <f>'Orçamento delhado'!A27</f>
        <v>3.4 Modelo de inversión pública fortalecido.  </v>
      </c>
      <c r="B72" s="322"/>
      <c r="C72" s="196"/>
      <c r="D72" s="323"/>
      <c r="E72" s="500">
        <f>H72+L72+P72+T72+X72</f>
        <v>578651</v>
      </c>
      <c r="F72" s="501">
        <f>I72+M72+Q72+U72+Y72</f>
        <v>0</v>
      </c>
      <c r="G72" s="159">
        <f>SUM(E72:F72)</f>
        <v>578651</v>
      </c>
      <c r="H72" s="125">
        <f>SUM(H73:H76)</f>
        <v>86797.650000000009</v>
      </c>
      <c r="I72" s="97">
        <f>SUM(I73:I76)</f>
        <v>0</v>
      </c>
      <c r="J72" s="97">
        <f>SUM(J73:J76)</f>
        <v>86797.650000000009</v>
      </c>
      <c r="K72" s="98">
        <v>0.15</v>
      </c>
      <c r="L72" s="125">
        <f>SUM(L73:L76)</f>
        <v>86797.650000000009</v>
      </c>
      <c r="M72" s="97">
        <f>SUM(M73:M76)</f>
        <v>0</v>
      </c>
      <c r="N72" s="97">
        <f>SUM(N73:N76)</f>
        <v>86797.650000000009</v>
      </c>
      <c r="O72" s="98">
        <v>0.15</v>
      </c>
      <c r="P72" s="125">
        <f>SUM(P73:P76)</f>
        <v>202527.85</v>
      </c>
      <c r="Q72" s="97">
        <f>SUM(Q73:Q76)</f>
        <v>0</v>
      </c>
      <c r="R72" s="97">
        <f>SUM(R73:R76)</f>
        <v>202527.85</v>
      </c>
      <c r="S72" s="98">
        <v>0.35</v>
      </c>
      <c r="T72" s="125">
        <f>SUM(T73:T76)</f>
        <v>202527.85</v>
      </c>
      <c r="U72" s="97">
        <f>SUM(U73:U76)</f>
        <v>0</v>
      </c>
      <c r="V72" s="97">
        <f>SUM(V73:V76)</f>
        <v>202527.85</v>
      </c>
      <c r="W72" s="98">
        <v>0.35</v>
      </c>
      <c r="X72" s="125">
        <f>SUM(X73:X76)</f>
        <v>0</v>
      </c>
      <c r="Y72" s="97">
        <f>SUM(Y73:Y76)</f>
        <v>0</v>
      </c>
      <c r="Z72" s="97">
        <f>SUM(Z73:Z76)</f>
        <v>0</v>
      </c>
      <c r="AA72" s="98">
        <f>Z72/G72</f>
        <v>0</v>
      </c>
      <c r="AB72" s="4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  <c r="HT72" s="5"/>
      <c r="HU72" s="5"/>
      <c r="HV72" s="5"/>
      <c r="HW72" s="5"/>
      <c r="HX72" s="5"/>
      <c r="HY72" s="5"/>
      <c r="HZ72" s="5"/>
      <c r="IA72" s="5"/>
      <c r="IB72" s="5"/>
      <c r="IC72" s="5"/>
      <c r="ID72" s="5"/>
      <c r="IE72" s="5"/>
      <c r="IF72" s="5"/>
      <c r="IG72" s="5"/>
      <c r="IH72" s="5"/>
      <c r="II72" s="5"/>
      <c r="IJ72" s="5"/>
      <c r="IK72" s="5"/>
      <c r="IL72" s="5"/>
      <c r="IM72" s="5"/>
      <c r="IN72" s="5"/>
      <c r="IO72" s="5"/>
      <c r="IP72" s="5"/>
      <c r="IQ72" s="5"/>
      <c r="IR72" s="5"/>
      <c r="IS72" s="5"/>
      <c r="IT72" s="5"/>
      <c r="IU72" s="5"/>
      <c r="IV72" s="5"/>
      <c r="IW72" s="5"/>
      <c r="IX72" s="5"/>
      <c r="IY72" s="5"/>
      <c r="IZ72" s="5"/>
      <c r="JA72" s="5"/>
      <c r="JB72" s="5"/>
      <c r="JC72" s="5"/>
      <c r="JD72" s="5"/>
      <c r="JE72" s="5"/>
      <c r="JF72" s="5"/>
      <c r="JG72" s="5"/>
      <c r="JH72" s="5"/>
      <c r="JI72" s="5"/>
      <c r="JJ72" s="5"/>
      <c r="JK72" s="5"/>
      <c r="JL72" s="5"/>
      <c r="JM72" s="5"/>
      <c r="JN72" s="5"/>
      <c r="JO72" s="5"/>
      <c r="JP72" s="5"/>
      <c r="JQ72" s="5"/>
      <c r="JR72" s="5"/>
      <c r="JS72" s="5"/>
      <c r="JT72" s="5"/>
      <c r="JU72" s="5"/>
      <c r="JV72" s="5"/>
      <c r="JW72" s="5"/>
      <c r="JX72" s="5"/>
      <c r="JY72" s="5"/>
      <c r="JZ72" s="5"/>
      <c r="KA72" s="5"/>
      <c r="KB72" s="5"/>
      <c r="KC72" s="5"/>
      <c r="KD72" s="5"/>
      <c r="KE72" s="5"/>
      <c r="KF72" s="5"/>
      <c r="KG72" s="5"/>
      <c r="KH72" s="5"/>
      <c r="KI72" s="5"/>
      <c r="KJ72" s="5"/>
      <c r="KK72" s="5"/>
      <c r="KL72" s="5"/>
      <c r="KM72" s="5"/>
      <c r="KN72" s="5"/>
      <c r="KO72" s="5"/>
      <c r="KP72" s="5"/>
      <c r="KQ72" s="5"/>
      <c r="KR72" s="5"/>
      <c r="KS72" s="5"/>
      <c r="KT72" s="5"/>
      <c r="KU72" s="5"/>
      <c r="KV72" s="5"/>
      <c r="KW72" s="5"/>
      <c r="KX72" s="5"/>
      <c r="KY72" s="5"/>
      <c r="KZ72" s="5"/>
      <c r="LA72" s="5"/>
      <c r="LB72" s="5"/>
      <c r="LC72" s="5"/>
      <c r="LD72" s="5"/>
      <c r="LE72" s="5"/>
      <c r="LF72" s="5"/>
      <c r="LG72" s="5"/>
      <c r="LH72" s="5"/>
      <c r="LI72" s="5"/>
      <c r="LJ72" s="5"/>
      <c r="LK72" s="5"/>
      <c r="LL72" s="5"/>
      <c r="LM72" s="5"/>
      <c r="LN72" s="5"/>
      <c r="LO72" s="5"/>
      <c r="LP72" s="5"/>
      <c r="LQ72" s="5"/>
      <c r="LR72" s="5"/>
      <c r="LS72" s="5"/>
      <c r="LT72" s="5"/>
      <c r="LU72" s="5"/>
      <c r="LV72" s="5"/>
      <c r="LW72" s="5"/>
      <c r="LX72" s="5"/>
      <c r="LY72" s="5"/>
      <c r="LZ72" s="5"/>
      <c r="MA72" s="5"/>
      <c r="MB72" s="5"/>
      <c r="MC72" s="5"/>
      <c r="MD72" s="5"/>
      <c r="ME72" s="5"/>
      <c r="MF72" s="5"/>
      <c r="MG72" s="5"/>
      <c r="MH72" s="5"/>
      <c r="MI72" s="5"/>
      <c r="MJ72" s="5"/>
      <c r="MK72" s="5"/>
      <c r="ML72" s="5"/>
      <c r="MM72" s="5"/>
      <c r="MN72" s="5"/>
      <c r="MO72" s="5"/>
      <c r="MP72" s="5"/>
      <c r="MQ72" s="5"/>
      <c r="MR72" s="5"/>
      <c r="MS72" s="5"/>
      <c r="MT72" s="5"/>
      <c r="MU72" s="5"/>
      <c r="MV72" s="5"/>
      <c r="MW72" s="5"/>
      <c r="MX72" s="5"/>
      <c r="MY72" s="5"/>
      <c r="MZ72" s="5"/>
      <c r="NA72" s="5"/>
      <c r="NB72" s="5"/>
      <c r="NC72" s="5"/>
      <c r="ND72" s="5"/>
      <c r="NE72" s="5"/>
      <c r="NF72" s="5"/>
      <c r="NG72" s="5"/>
      <c r="NH72" s="5"/>
      <c r="NI72" s="5"/>
      <c r="NJ72" s="5"/>
      <c r="NK72" s="5"/>
      <c r="NL72" s="5"/>
      <c r="NM72" s="5"/>
      <c r="NN72" s="5"/>
      <c r="NO72" s="5"/>
      <c r="NP72" s="5"/>
      <c r="NQ72" s="5"/>
      <c r="NR72" s="5"/>
      <c r="NS72" s="5"/>
      <c r="NT72" s="5"/>
      <c r="NU72" s="5"/>
      <c r="NV72" s="5"/>
      <c r="NW72" s="5"/>
      <c r="NX72" s="5"/>
      <c r="NY72" s="5"/>
      <c r="NZ72" s="5"/>
      <c r="OA72" s="5"/>
      <c r="OB72" s="5"/>
      <c r="OC72" s="5"/>
      <c r="OD72" s="5"/>
      <c r="OE72" s="5"/>
      <c r="OF72" s="5"/>
      <c r="OG72" s="5"/>
      <c r="OH72" s="5"/>
      <c r="OI72" s="5"/>
      <c r="OJ72" s="5"/>
      <c r="OK72" s="5"/>
      <c r="OL72" s="5"/>
      <c r="OM72" s="5"/>
      <c r="ON72" s="5"/>
      <c r="OO72" s="5"/>
      <c r="OP72" s="5"/>
      <c r="OQ72" s="5"/>
      <c r="OR72" s="5"/>
      <c r="OS72" s="5"/>
      <c r="OT72" s="5"/>
      <c r="OU72" s="5"/>
      <c r="OV72" s="5"/>
      <c r="OW72" s="5"/>
      <c r="OX72" s="5"/>
      <c r="OY72" s="5"/>
      <c r="OZ72" s="5"/>
      <c r="PA72" s="5"/>
      <c r="PB72" s="5"/>
      <c r="PC72" s="5"/>
      <c r="PD72" s="5"/>
      <c r="PE72" s="5"/>
      <c r="PF72" s="5"/>
      <c r="PG72" s="5"/>
      <c r="PH72" s="5"/>
      <c r="PI72" s="5"/>
      <c r="PJ72" s="5"/>
      <c r="PK72" s="5"/>
      <c r="PL72" s="5"/>
      <c r="PM72" s="5"/>
      <c r="PN72" s="5"/>
      <c r="PO72" s="5"/>
      <c r="PP72" s="5"/>
      <c r="PQ72" s="5"/>
      <c r="PR72" s="5"/>
      <c r="PS72" s="5"/>
      <c r="PT72" s="5"/>
      <c r="PU72" s="5"/>
      <c r="PV72" s="5"/>
      <c r="PW72" s="5"/>
      <c r="PX72" s="5"/>
      <c r="PY72" s="5"/>
      <c r="PZ72" s="5"/>
      <c r="QA72" s="5"/>
      <c r="QB72" s="5"/>
      <c r="QC72" s="5"/>
      <c r="QD72" s="5"/>
      <c r="QE72" s="5"/>
      <c r="QF72" s="5"/>
      <c r="QG72" s="5"/>
      <c r="QH72" s="5"/>
      <c r="QI72" s="5"/>
      <c r="QJ72" s="5"/>
      <c r="QK72" s="5"/>
      <c r="QL72" s="5"/>
      <c r="QM72" s="5"/>
      <c r="QN72" s="5"/>
      <c r="QO72" s="5"/>
      <c r="QP72" s="5"/>
      <c r="QQ72" s="5"/>
      <c r="QR72" s="5"/>
      <c r="QS72" s="5"/>
      <c r="QT72" s="5"/>
      <c r="QU72" s="5"/>
      <c r="QV72" s="5"/>
      <c r="QW72" s="5"/>
      <c r="QX72" s="5"/>
      <c r="QY72" s="5"/>
      <c r="QZ72" s="5"/>
      <c r="RA72" s="5"/>
      <c r="RB72" s="5"/>
      <c r="RC72" s="5"/>
      <c r="RD72" s="5"/>
      <c r="RE72" s="5"/>
      <c r="RF72" s="5"/>
      <c r="RG72" s="5"/>
      <c r="RH72" s="5"/>
      <c r="RI72" s="5"/>
      <c r="RJ72" s="5"/>
      <c r="RK72" s="5"/>
      <c r="RL72" s="5"/>
      <c r="RM72" s="5"/>
      <c r="RN72" s="5"/>
      <c r="RO72" s="5"/>
      <c r="RP72" s="5"/>
      <c r="RQ72" s="5"/>
      <c r="RR72" s="5"/>
      <c r="RS72" s="5"/>
      <c r="RT72" s="5"/>
      <c r="RU72" s="5"/>
      <c r="RV72" s="5"/>
      <c r="RW72" s="5"/>
      <c r="RX72" s="5"/>
      <c r="RY72" s="5"/>
      <c r="RZ72" s="5"/>
      <c r="SA72" s="5"/>
      <c r="SB72" s="5"/>
      <c r="SC72" s="5"/>
      <c r="SD72" s="5"/>
      <c r="SE72" s="5"/>
      <c r="SF72" s="5"/>
      <c r="SG72" s="5"/>
      <c r="SH72" s="5"/>
    </row>
    <row r="73" spans="1:502" s="3" customFormat="1" ht="41.4" customHeight="1" x14ac:dyDescent="0.25">
      <c r="A73" s="277" t="s">
        <v>129</v>
      </c>
      <c r="B73" s="326"/>
      <c r="C73" s="204"/>
      <c r="D73" s="327"/>
      <c r="E73" s="502">
        <v>263650</v>
      </c>
      <c r="F73" s="503">
        <v>0</v>
      </c>
      <c r="G73" s="160">
        <f>E73+F73</f>
        <v>263650</v>
      </c>
      <c r="H73" s="126">
        <f t="shared" ref="H73:I76" si="77">E73*$K$72</f>
        <v>39547.5</v>
      </c>
      <c r="I73" s="99">
        <f t="shared" si="77"/>
        <v>0</v>
      </c>
      <c r="J73" s="103">
        <f>H73+I73</f>
        <v>39547.5</v>
      </c>
      <c r="K73" s="104">
        <f>J73/$J$72</f>
        <v>0.45562869501651249</v>
      </c>
      <c r="L73" s="126">
        <f>E73*$O$72</f>
        <v>39547.5</v>
      </c>
      <c r="M73" s="99">
        <f>F73*$O$72</f>
        <v>0</v>
      </c>
      <c r="N73" s="103">
        <f>L73+M73</f>
        <v>39547.5</v>
      </c>
      <c r="O73" s="104">
        <f>N73/$N$72</f>
        <v>0.45562869501651249</v>
      </c>
      <c r="P73" s="126">
        <f t="shared" ref="P73:Q76" si="78">E73*$S$72</f>
        <v>92277.5</v>
      </c>
      <c r="Q73" s="99">
        <f t="shared" si="78"/>
        <v>0</v>
      </c>
      <c r="R73" s="103">
        <f>P73+Q73</f>
        <v>92277.5</v>
      </c>
      <c r="S73" s="104">
        <f>R73/$R$72</f>
        <v>0.45562869501651254</v>
      </c>
      <c r="T73" s="126">
        <f>E73*$W$72</f>
        <v>92277.5</v>
      </c>
      <c r="U73" s="99">
        <f>F73*$W$72</f>
        <v>0</v>
      </c>
      <c r="V73" s="103">
        <f>T73+U73</f>
        <v>92277.5</v>
      </c>
      <c r="W73" s="104">
        <f>V73/V72</f>
        <v>0.45562869501651254</v>
      </c>
      <c r="X73" s="126">
        <v>0</v>
      </c>
      <c r="Y73" s="99">
        <v>0</v>
      </c>
      <c r="Z73" s="114">
        <v>0</v>
      </c>
      <c r="AA73" s="100">
        <v>0</v>
      </c>
      <c r="AB73" s="7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</row>
    <row r="74" spans="1:502" s="3" customFormat="1" ht="52.8" x14ac:dyDescent="0.25">
      <c r="A74" s="277" t="s">
        <v>130</v>
      </c>
      <c r="B74" s="326"/>
      <c r="C74" s="204"/>
      <c r="D74" s="327"/>
      <c r="E74" s="502">
        <v>151667</v>
      </c>
      <c r="F74" s="503">
        <v>0</v>
      </c>
      <c r="G74" s="160">
        <f>E74+F74</f>
        <v>151667</v>
      </c>
      <c r="H74" s="126">
        <f t="shared" si="77"/>
        <v>22750.05</v>
      </c>
      <c r="I74" s="99">
        <f t="shared" si="77"/>
        <v>0</v>
      </c>
      <c r="J74" s="103">
        <f>H74+I74</f>
        <v>22750.05</v>
      </c>
      <c r="K74" s="104">
        <f>J74/$J$72</f>
        <v>0.26210444637614033</v>
      </c>
      <c r="L74" s="126">
        <f t="shared" ref="L74:M76" si="79">E74*$O$72</f>
        <v>22750.05</v>
      </c>
      <c r="M74" s="99">
        <f t="shared" si="79"/>
        <v>0</v>
      </c>
      <c r="N74" s="103">
        <f>L74+M74</f>
        <v>22750.05</v>
      </c>
      <c r="O74" s="104">
        <f>N74/$N$72</f>
        <v>0.26210444637614033</v>
      </c>
      <c r="P74" s="126">
        <f t="shared" si="78"/>
        <v>53083.45</v>
      </c>
      <c r="Q74" s="99">
        <f t="shared" si="78"/>
        <v>0</v>
      </c>
      <c r="R74" s="103">
        <f>P74+Q74</f>
        <v>53083.45</v>
      </c>
      <c r="S74" s="104">
        <f>R74/$R$72</f>
        <v>0.26210444637614033</v>
      </c>
      <c r="T74" s="126">
        <f t="shared" ref="T74:U76" si="80">E74*$W$72</f>
        <v>53083.45</v>
      </c>
      <c r="U74" s="99">
        <f t="shared" si="80"/>
        <v>0</v>
      </c>
      <c r="V74" s="103">
        <f>T74+U74</f>
        <v>53083.45</v>
      </c>
      <c r="W74" s="104">
        <f>V74/V73</f>
        <v>0.57525886592072817</v>
      </c>
      <c r="X74" s="126">
        <v>0</v>
      </c>
      <c r="Y74" s="99">
        <v>0</v>
      </c>
      <c r="Z74" s="114">
        <v>0</v>
      </c>
      <c r="AA74" s="100">
        <v>0</v>
      </c>
      <c r="AB74" s="7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</row>
    <row r="75" spans="1:502" s="3" customFormat="1" ht="41.4" customHeight="1" x14ac:dyDescent="0.25">
      <c r="A75" s="277" t="s">
        <v>131</v>
      </c>
      <c r="B75" s="326"/>
      <c r="C75" s="204"/>
      <c r="D75" s="327"/>
      <c r="E75" s="502">
        <v>105000</v>
      </c>
      <c r="F75" s="503">
        <v>0</v>
      </c>
      <c r="G75" s="160">
        <f>E75+F75</f>
        <v>105000</v>
      </c>
      <c r="H75" s="126">
        <f t="shared" si="77"/>
        <v>15750</v>
      </c>
      <c r="I75" s="99">
        <f t="shared" si="77"/>
        <v>0</v>
      </c>
      <c r="J75" s="103">
        <f>H75+I75</f>
        <v>15750</v>
      </c>
      <c r="K75" s="104">
        <f>J75/$J$72</f>
        <v>0.18145652560870021</v>
      </c>
      <c r="L75" s="126">
        <f t="shared" si="79"/>
        <v>15750</v>
      </c>
      <c r="M75" s="99">
        <f t="shared" si="79"/>
        <v>0</v>
      </c>
      <c r="N75" s="103">
        <f>L75+M75</f>
        <v>15750</v>
      </c>
      <c r="O75" s="104">
        <f>N75/$N$72</f>
        <v>0.18145652560870021</v>
      </c>
      <c r="P75" s="126">
        <f t="shared" si="78"/>
        <v>36750</v>
      </c>
      <c r="Q75" s="99">
        <f t="shared" si="78"/>
        <v>0</v>
      </c>
      <c r="R75" s="103">
        <f>P75+Q75</f>
        <v>36750</v>
      </c>
      <c r="S75" s="104">
        <f>R75/$R$72</f>
        <v>0.18145652560870024</v>
      </c>
      <c r="T75" s="126">
        <f t="shared" si="80"/>
        <v>36750</v>
      </c>
      <c r="U75" s="99">
        <f t="shared" si="80"/>
        <v>0</v>
      </c>
      <c r="V75" s="103">
        <f>T75+U75</f>
        <v>36750</v>
      </c>
      <c r="W75" s="104">
        <f>V75/V74</f>
        <v>0.69230617075566869</v>
      </c>
      <c r="X75" s="126">
        <v>0</v>
      </c>
      <c r="Y75" s="99">
        <v>0</v>
      </c>
      <c r="Z75" s="114">
        <v>0</v>
      </c>
      <c r="AA75" s="100">
        <v>0</v>
      </c>
      <c r="AB75" s="7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</row>
    <row r="76" spans="1:502" s="3" customFormat="1" ht="41.4" customHeight="1" x14ac:dyDescent="0.25">
      <c r="A76" s="277" t="s">
        <v>132</v>
      </c>
      <c r="B76" s="326"/>
      <c r="C76" s="204"/>
      <c r="D76" s="327"/>
      <c r="E76" s="502">
        <v>58334</v>
      </c>
      <c r="F76" s="503">
        <v>0</v>
      </c>
      <c r="G76" s="160">
        <f>E76+F76</f>
        <v>58334</v>
      </c>
      <c r="H76" s="126">
        <f t="shared" si="77"/>
        <v>8750.1</v>
      </c>
      <c r="I76" s="99">
        <f t="shared" si="77"/>
        <v>0</v>
      </c>
      <c r="J76" s="103">
        <f>H76+I76</f>
        <v>8750.1</v>
      </c>
      <c r="K76" s="104">
        <f>J76/$J$72</f>
        <v>0.10081033299864685</v>
      </c>
      <c r="L76" s="126">
        <f t="shared" si="79"/>
        <v>8750.1</v>
      </c>
      <c r="M76" s="99">
        <f t="shared" si="79"/>
        <v>0</v>
      </c>
      <c r="N76" s="103">
        <f>L76+M76</f>
        <v>8750.1</v>
      </c>
      <c r="O76" s="104">
        <f>N76/$N$72</f>
        <v>0.10081033299864685</v>
      </c>
      <c r="P76" s="126">
        <f t="shared" si="78"/>
        <v>20416.899999999998</v>
      </c>
      <c r="Q76" s="99">
        <f t="shared" si="78"/>
        <v>0</v>
      </c>
      <c r="R76" s="103">
        <f>P76+Q76</f>
        <v>20416.899999999998</v>
      </c>
      <c r="S76" s="104">
        <f>R76/$R$72</f>
        <v>0.10081033299864683</v>
      </c>
      <c r="T76" s="126">
        <f t="shared" si="80"/>
        <v>20416.899999999998</v>
      </c>
      <c r="U76" s="99">
        <f t="shared" si="80"/>
        <v>0</v>
      </c>
      <c r="V76" s="103">
        <f>T76+U76</f>
        <v>20416.899999999998</v>
      </c>
      <c r="W76" s="104">
        <f>V76/V75</f>
        <v>0.5555619047619047</v>
      </c>
      <c r="X76" s="126">
        <v>0</v>
      </c>
      <c r="Y76" s="99">
        <v>0</v>
      </c>
      <c r="Z76" s="114">
        <v>0</v>
      </c>
      <c r="AA76" s="100">
        <v>0</v>
      </c>
      <c r="AB76" s="7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</row>
    <row r="77" spans="1:502" s="6" customFormat="1" ht="41.4" customHeight="1" x14ac:dyDescent="0.25">
      <c r="A77" s="253" t="str">
        <f>'Orçamento delhado'!A28</f>
        <v>3.5 Sistema de Gestión contable, presupuestaria, financiera y patrimonial fortalecido.</v>
      </c>
      <c r="B77" s="322"/>
      <c r="C77" s="196"/>
      <c r="D77" s="323"/>
      <c r="E77" s="500">
        <f>H77+L77+P77+T77+X77</f>
        <v>2998334</v>
      </c>
      <c r="F77" s="501">
        <f>I77+M77+Q77+U77+Y77</f>
        <v>130000</v>
      </c>
      <c r="G77" s="159">
        <f>SUM(E77:F77)</f>
        <v>3128334</v>
      </c>
      <c r="H77" s="125">
        <f>SUM(H78:H82)</f>
        <v>449750.1</v>
      </c>
      <c r="I77" s="97">
        <f>SUM(I78:I82)</f>
        <v>19500</v>
      </c>
      <c r="J77" s="97">
        <f>SUM(J78:J82)</f>
        <v>469250.1</v>
      </c>
      <c r="K77" s="98">
        <v>0.15</v>
      </c>
      <c r="L77" s="125">
        <f>SUM(L78:L82)</f>
        <v>599666.80000000005</v>
      </c>
      <c r="M77" s="97">
        <f>SUM(M78:M82)</f>
        <v>26000</v>
      </c>
      <c r="N77" s="97">
        <f>SUM(N78:N82)</f>
        <v>625666.80000000005</v>
      </c>
      <c r="O77" s="98">
        <v>0.2</v>
      </c>
      <c r="P77" s="125">
        <f>SUM(P78:P82)</f>
        <v>599666.80000000005</v>
      </c>
      <c r="Q77" s="97">
        <f>SUM(Q78:Q82)</f>
        <v>26000</v>
      </c>
      <c r="R77" s="97">
        <f>SUM(R78:R82)</f>
        <v>625666.80000000005</v>
      </c>
      <c r="S77" s="98">
        <v>0.2</v>
      </c>
      <c r="T77" s="125">
        <f>SUM(T78:T82)</f>
        <v>599666.80000000005</v>
      </c>
      <c r="U77" s="97">
        <f>SUM(U78:U82)</f>
        <v>26000</v>
      </c>
      <c r="V77" s="97">
        <f>SUM(V78:V82)</f>
        <v>625666.80000000005</v>
      </c>
      <c r="W77" s="98">
        <v>0.2</v>
      </c>
      <c r="X77" s="125">
        <f>SUM(X78:X82)</f>
        <v>749583.5</v>
      </c>
      <c r="Y77" s="97">
        <f>SUM(Y78:Y82)</f>
        <v>32500</v>
      </c>
      <c r="Z77" s="97">
        <f>SUM(Z78:Z82)</f>
        <v>782083.5</v>
      </c>
      <c r="AA77" s="98">
        <v>0.25</v>
      </c>
      <c r="AB77" s="4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IN77" s="5"/>
      <c r="IO77" s="5"/>
      <c r="IP77" s="5"/>
      <c r="IQ77" s="5"/>
      <c r="IR77" s="5"/>
      <c r="IS77" s="5"/>
      <c r="IT77" s="5"/>
      <c r="IU77" s="5"/>
      <c r="IV77" s="5"/>
      <c r="IW77" s="5"/>
      <c r="IX77" s="5"/>
      <c r="IY77" s="5"/>
      <c r="IZ77" s="5"/>
      <c r="JA77" s="5"/>
      <c r="JB77" s="5"/>
      <c r="JC77" s="5"/>
      <c r="JD77" s="5"/>
      <c r="JE77" s="5"/>
      <c r="JF77" s="5"/>
      <c r="JG77" s="5"/>
      <c r="JH77" s="5"/>
      <c r="JI77" s="5"/>
      <c r="JJ77" s="5"/>
      <c r="JK77" s="5"/>
      <c r="JL77" s="5"/>
      <c r="JM77" s="5"/>
      <c r="JN77" s="5"/>
      <c r="JO77" s="5"/>
      <c r="JP77" s="5"/>
      <c r="JQ77" s="5"/>
      <c r="JR77" s="5"/>
      <c r="JS77" s="5"/>
      <c r="JT77" s="5"/>
      <c r="JU77" s="5"/>
      <c r="JV77" s="5"/>
      <c r="JW77" s="5"/>
      <c r="JX77" s="5"/>
      <c r="JY77" s="5"/>
      <c r="JZ77" s="5"/>
      <c r="KA77" s="5"/>
      <c r="KB77" s="5"/>
      <c r="KC77" s="5"/>
      <c r="KD77" s="5"/>
      <c r="KE77" s="5"/>
      <c r="KF77" s="5"/>
      <c r="KG77" s="5"/>
      <c r="KH77" s="5"/>
      <c r="KI77" s="5"/>
      <c r="KJ77" s="5"/>
      <c r="KK77" s="5"/>
      <c r="KL77" s="5"/>
      <c r="KM77" s="5"/>
      <c r="KN77" s="5"/>
      <c r="KO77" s="5"/>
      <c r="KP77" s="5"/>
      <c r="KQ77" s="5"/>
      <c r="KR77" s="5"/>
      <c r="KS77" s="5"/>
      <c r="KT77" s="5"/>
      <c r="KU77" s="5"/>
      <c r="KV77" s="5"/>
      <c r="KW77" s="5"/>
      <c r="KX77" s="5"/>
      <c r="KY77" s="5"/>
      <c r="KZ77" s="5"/>
      <c r="LA77" s="5"/>
      <c r="LB77" s="5"/>
      <c r="LC77" s="5"/>
      <c r="LD77" s="5"/>
      <c r="LE77" s="5"/>
      <c r="LF77" s="5"/>
      <c r="LG77" s="5"/>
      <c r="LH77" s="5"/>
      <c r="LI77" s="5"/>
      <c r="LJ77" s="5"/>
      <c r="LK77" s="5"/>
      <c r="LL77" s="5"/>
      <c r="LM77" s="5"/>
      <c r="LN77" s="5"/>
      <c r="LO77" s="5"/>
      <c r="LP77" s="5"/>
      <c r="LQ77" s="5"/>
      <c r="LR77" s="5"/>
      <c r="LS77" s="5"/>
      <c r="LT77" s="5"/>
      <c r="LU77" s="5"/>
      <c r="LV77" s="5"/>
      <c r="LW77" s="5"/>
      <c r="LX77" s="5"/>
      <c r="LY77" s="5"/>
      <c r="LZ77" s="5"/>
      <c r="MA77" s="5"/>
      <c r="MB77" s="5"/>
      <c r="MC77" s="5"/>
      <c r="MD77" s="5"/>
      <c r="ME77" s="5"/>
      <c r="MF77" s="5"/>
      <c r="MG77" s="5"/>
      <c r="MH77" s="5"/>
      <c r="MI77" s="5"/>
      <c r="MJ77" s="5"/>
      <c r="MK77" s="5"/>
      <c r="ML77" s="5"/>
      <c r="MM77" s="5"/>
      <c r="MN77" s="5"/>
      <c r="MO77" s="5"/>
      <c r="MP77" s="5"/>
      <c r="MQ77" s="5"/>
      <c r="MR77" s="5"/>
      <c r="MS77" s="5"/>
      <c r="MT77" s="5"/>
      <c r="MU77" s="5"/>
      <c r="MV77" s="5"/>
      <c r="MW77" s="5"/>
      <c r="MX77" s="5"/>
      <c r="MY77" s="5"/>
      <c r="MZ77" s="5"/>
      <c r="NA77" s="5"/>
      <c r="NB77" s="5"/>
      <c r="NC77" s="5"/>
      <c r="ND77" s="5"/>
      <c r="NE77" s="5"/>
      <c r="NF77" s="5"/>
      <c r="NG77" s="5"/>
      <c r="NH77" s="5"/>
      <c r="NI77" s="5"/>
      <c r="NJ77" s="5"/>
      <c r="NK77" s="5"/>
      <c r="NL77" s="5"/>
      <c r="NM77" s="5"/>
      <c r="NN77" s="5"/>
      <c r="NO77" s="5"/>
      <c r="NP77" s="5"/>
      <c r="NQ77" s="5"/>
      <c r="NR77" s="5"/>
      <c r="NS77" s="5"/>
      <c r="NT77" s="5"/>
      <c r="NU77" s="5"/>
      <c r="NV77" s="5"/>
      <c r="NW77" s="5"/>
      <c r="NX77" s="5"/>
      <c r="NY77" s="5"/>
      <c r="NZ77" s="5"/>
      <c r="OA77" s="5"/>
      <c r="OB77" s="5"/>
      <c r="OC77" s="5"/>
      <c r="OD77" s="5"/>
      <c r="OE77" s="5"/>
      <c r="OF77" s="5"/>
      <c r="OG77" s="5"/>
      <c r="OH77" s="5"/>
      <c r="OI77" s="5"/>
      <c r="OJ77" s="5"/>
      <c r="OK77" s="5"/>
      <c r="OL77" s="5"/>
      <c r="OM77" s="5"/>
      <c r="ON77" s="5"/>
      <c r="OO77" s="5"/>
      <c r="OP77" s="5"/>
      <c r="OQ77" s="5"/>
      <c r="OR77" s="5"/>
      <c r="OS77" s="5"/>
      <c r="OT77" s="5"/>
      <c r="OU77" s="5"/>
      <c r="OV77" s="5"/>
      <c r="OW77" s="5"/>
      <c r="OX77" s="5"/>
      <c r="OY77" s="5"/>
      <c r="OZ77" s="5"/>
      <c r="PA77" s="5"/>
      <c r="PB77" s="5"/>
      <c r="PC77" s="5"/>
      <c r="PD77" s="5"/>
      <c r="PE77" s="5"/>
      <c r="PF77" s="5"/>
      <c r="PG77" s="5"/>
      <c r="PH77" s="5"/>
      <c r="PI77" s="5"/>
      <c r="PJ77" s="5"/>
      <c r="PK77" s="5"/>
      <c r="PL77" s="5"/>
      <c r="PM77" s="5"/>
      <c r="PN77" s="5"/>
      <c r="PO77" s="5"/>
      <c r="PP77" s="5"/>
      <c r="PQ77" s="5"/>
      <c r="PR77" s="5"/>
      <c r="PS77" s="5"/>
      <c r="PT77" s="5"/>
      <c r="PU77" s="5"/>
      <c r="PV77" s="5"/>
      <c r="PW77" s="5"/>
      <c r="PX77" s="5"/>
      <c r="PY77" s="5"/>
      <c r="PZ77" s="5"/>
      <c r="QA77" s="5"/>
      <c r="QB77" s="5"/>
      <c r="QC77" s="5"/>
      <c r="QD77" s="5"/>
      <c r="QE77" s="5"/>
      <c r="QF77" s="5"/>
      <c r="QG77" s="5"/>
      <c r="QH77" s="5"/>
      <c r="QI77" s="5"/>
      <c r="QJ77" s="5"/>
      <c r="QK77" s="5"/>
      <c r="QL77" s="5"/>
      <c r="QM77" s="5"/>
      <c r="QN77" s="5"/>
      <c r="QO77" s="5"/>
      <c r="QP77" s="5"/>
      <c r="QQ77" s="5"/>
      <c r="QR77" s="5"/>
      <c r="QS77" s="5"/>
      <c r="QT77" s="5"/>
      <c r="QU77" s="5"/>
      <c r="QV77" s="5"/>
      <c r="QW77" s="5"/>
      <c r="QX77" s="5"/>
      <c r="QY77" s="5"/>
      <c r="QZ77" s="5"/>
      <c r="RA77" s="5"/>
      <c r="RB77" s="5"/>
      <c r="RC77" s="5"/>
      <c r="RD77" s="5"/>
      <c r="RE77" s="5"/>
      <c r="RF77" s="5"/>
      <c r="RG77" s="5"/>
      <c r="RH77" s="5"/>
      <c r="RI77" s="5"/>
      <c r="RJ77" s="5"/>
      <c r="RK77" s="5"/>
      <c r="RL77" s="5"/>
      <c r="RM77" s="5"/>
      <c r="RN77" s="5"/>
      <c r="RO77" s="5"/>
      <c r="RP77" s="5"/>
      <c r="RQ77" s="5"/>
      <c r="RR77" s="5"/>
      <c r="RS77" s="5"/>
      <c r="RT77" s="5"/>
      <c r="RU77" s="5"/>
      <c r="RV77" s="5"/>
      <c r="RW77" s="5"/>
      <c r="RX77" s="5"/>
      <c r="RY77" s="5"/>
      <c r="RZ77" s="5"/>
      <c r="SA77" s="5"/>
      <c r="SB77" s="5"/>
      <c r="SC77" s="5"/>
      <c r="SD77" s="5"/>
      <c r="SE77" s="5"/>
      <c r="SF77" s="5"/>
      <c r="SG77" s="5"/>
      <c r="SH77" s="5"/>
    </row>
    <row r="78" spans="1:502" s="3" customFormat="1" ht="41.4" customHeight="1" x14ac:dyDescent="0.25">
      <c r="A78" s="277" t="s">
        <v>133</v>
      </c>
      <c r="B78" s="326"/>
      <c r="C78" s="204"/>
      <c r="D78" s="327"/>
      <c r="E78" s="502">
        <v>133333</v>
      </c>
      <c r="F78" s="503">
        <v>130000</v>
      </c>
      <c r="G78" s="160">
        <f>E78+F78</f>
        <v>263333</v>
      </c>
      <c r="H78" s="126">
        <f t="shared" ref="H78:I81" si="81">E78*$K$77</f>
        <v>19999.95</v>
      </c>
      <c r="I78" s="99">
        <f t="shared" si="81"/>
        <v>19500</v>
      </c>
      <c r="J78" s="103">
        <f>H78+I78</f>
        <v>39499.949999999997</v>
      </c>
      <c r="K78" s="104">
        <f>J78/$J$77</f>
        <v>8.4176753505220345E-2</v>
      </c>
      <c r="L78" s="126">
        <f t="shared" ref="L78:M81" si="82">E78*$O$77</f>
        <v>26666.600000000002</v>
      </c>
      <c r="M78" s="99">
        <f t="shared" si="82"/>
        <v>26000</v>
      </c>
      <c r="N78" s="103">
        <f>L78+M78</f>
        <v>52666.600000000006</v>
      </c>
      <c r="O78" s="104">
        <f>N78/$N$77</f>
        <v>8.4176753505220359E-2</v>
      </c>
      <c r="P78" s="126">
        <f t="shared" ref="P78:Q81" si="83">E78*$S$77</f>
        <v>26666.600000000002</v>
      </c>
      <c r="Q78" s="99">
        <f t="shared" si="83"/>
        <v>26000</v>
      </c>
      <c r="R78" s="103">
        <f>P78+Q78</f>
        <v>52666.600000000006</v>
      </c>
      <c r="S78" s="104">
        <f>R78/$R$77</f>
        <v>8.4176753505220359E-2</v>
      </c>
      <c r="T78" s="126">
        <f t="shared" ref="T78:U81" si="84">E78*$W$77</f>
        <v>26666.600000000002</v>
      </c>
      <c r="U78" s="99">
        <f t="shared" si="84"/>
        <v>26000</v>
      </c>
      <c r="V78" s="103">
        <f>T78+U78</f>
        <v>52666.600000000006</v>
      </c>
      <c r="W78" s="104">
        <f>V78/$V$77</f>
        <v>8.4176753505220359E-2</v>
      </c>
      <c r="X78" s="126">
        <f t="shared" ref="X78:Y81" si="85">E78*$AA$77</f>
        <v>33333.25</v>
      </c>
      <c r="Y78" s="99">
        <f t="shared" si="85"/>
        <v>32500</v>
      </c>
      <c r="Z78" s="103">
        <f>X78+Y78</f>
        <v>65833.25</v>
      </c>
      <c r="AA78" s="104">
        <f>Z78/$Z$77</f>
        <v>8.4176753505220345E-2</v>
      </c>
      <c r="AB78" s="7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</row>
    <row r="79" spans="1:502" s="3" customFormat="1" ht="41.4" customHeight="1" x14ac:dyDescent="0.25">
      <c r="A79" s="277" t="s">
        <v>134</v>
      </c>
      <c r="B79" s="326"/>
      <c r="C79" s="204"/>
      <c r="D79" s="327"/>
      <c r="E79" s="502">
        <v>450000</v>
      </c>
      <c r="F79" s="503">
        <v>0</v>
      </c>
      <c r="G79" s="160">
        <f>E79+F79</f>
        <v>450000</v>
      </c>
      <c r="H79" s="126">
        <f t="shared" si="81"/>
        <v>67500</v>
      </c>
      <c r="I79" s="99">
        <f t="shared" si="81"/>
        <v>0</v>
      </c>
      <c r="J79" s="103">
        <f>H79+I79</f>
        <v>67500</v>
      </c>
      <c r="K79" s="104">
        <f>J79/$J$77</f>
        <v>0.14384653301086137</v>
      </c>
      <c r="L79" s="126">
        <f t="shared" si="82"/>
        <v>90000</v>
      </c>
      <c r="M79" s="99">
        <f t="shared" si="82"/>
        <v>0</v>
      </c>
      <c r="N79" s="103">
        <f>L79+M79</f>
        <v>90000</v>
      </c>
      <c r="O79" s="104">
        <f>N79/$N$77</f>
        <v>0.14384653301086137</v>
      </c>
      <c r="P79" s="126">
        <f t="shared" si="83"/>
        <v>90000</v>
      </c>
      <c r="Q79" s="99">
        <f t="shared" si="83"/>
        <v>0</v>
      </c>
      <c r="R79" s="103">
        <f>P79+Q79</f>
        <v>90000</v>
      </c>
      <c r="S79" s="104">
        <f>R79/$R$77</f>
        <v>0.14384653301086137</v>
      </c>
      <c r="T79" s="126">
        <f t="shared" si="84"/>
        <v>90000</v>
      </c>
      <c r="U79" s="99">
        <f t="shared" si="84"/>
        <v>0</v>
      </c>
      <c r="V79" s="103">
        <f>T79+U79</f>
        <v>90000</v>
      </c>
      <c r="W79" s="104">
        <f>V79/$V$77</f>
        <v>0.14384653301086137</v>
      </c>
      <c r="X79" s="126">
        <f t="shared" si="85"/>
        <v>112500</v>
      </c>
      <c r="Y79" s="99">
        <f t="shared" si="85"/>
        <v>0</v>
      </c>
      <c r="Z79" s="103">
        <f>X79+Y79</f>
        <v>112500</v>
      </c>
      <c r="AA79" s="104">
        <f>Z79/$Z$77</f>
        <v>0.14384653301086137</v>
      </c>
      <c r="AB79" s="7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</row>
    <row r="80" spans="1:502" s="3" customFormat="1" ht="41.4" customHeight="1" x14ac:dyDescent="0.25">
      <c r="A80" s="277" t="s">
        <v>135</v>
      </c>
      <c r="B80" s="326"/>
      <c r="C80" s="204"/>
      <c r="D80" s="327"/>
      <c r="E80" s="502">
        <v>326667</v>
      </c>
      <c r="F80" s="503">
        <v>0</v>
      </c>
      <c r="G80" s="160">
        <f>E80+F80</f>
        <v>326667</v>
      </c>
      <c r="H80" s="126">
        <f t="shared" si="81"/>
        <v>49000.049999999996</v>
      </c>
      <c r="I80" s="99">
        <f t="shared" si="81"/>
        <v>0</v>
      </c>
      <c r="J80" s="103">
        <f>H80+I80</f>
        <v>49000.049999999996</v>
      </c>
      <c r="K80" s="104">
        <f>J80/$J$77</f>
        <v>0.10442203422013122</v>
      </c>
      <c r="L80" s="126">
        <f t="shared" si="82"/>
        <v>65333.4</v>
      </c>
      <c r="M80" s="99">
        <f t="shared" si="82"/>
        <v>0</v>
      </c>
      <c r="N80" s="103">
        <f>L80+M80</f>
        <v>65333.4</v>
      </c>
      <c r="O80" s="104">
        <f>N80/$N$77</f>
        <v>0.10442203422013122</v>
      </c>
      <c r="P80" s="126">
        <f t="shared" si="83"/>
        <v>65333.4</v>
      </c>
      <c r="Q80" s="99">
        <f t="shared" si="83"/>
        <v>0</v>
      </c>
      <c r="R80" s="103">
        <f>P80+Q80</f>
        <v>65333.4</v>
      </c>
      <c r="S80" s="104">
        <f>R80/$R$77</f>
        <v>0.10442203422013122</v>
      </c>
      <c r="T80" s="126">
        <f t="shared" si="84"/>
        <v>65333.4</v>
      </c>
      <c r="U80" s="99">
        <f t="shared" si="84"/>
        <v>0</v>
      </c>
      <c r="V80" s="103">
        <f>T80+U80</f>
        <v>65333.4</v>
      </c>
      <c r="W80" s="104">
        <f>V80/$V$77</f>
        <v>0.10442203422013122</v>
      </c>
      <c r="X80" s="126">
        <f t="shared" si="85"/>
        <v>81666.75</v>
      </c>
      <c r="Y80" s="99">
        <f t="shared" si="85"/>
        <v>0</v>
      </c>
      <c r="Z80" s="103">
        <f>X80+Y80</f>
        <v>81666.75</v>
      </c>
      <c r="AA80" s="104">
        <f>Z80/$Z$77</f>
        <v>0.10442203422013123</v>
      </c>
      <c r="AB80" s="7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</row>
    <row r="81" spans="1:502" s="3" customFormat="1" ht="41.4" customHeight="1" x14ac:dyDescent="0.25">
      <c r="A81" s="277" t="s">
        <v>136</v>
      </c>
      <c r="B81" s="326"/>
      <c r="C81" s="204"/>
      <c r="D81" s="327"/>
      <c r="E81" s="502">
        <v>2030000</v>
      </c>
      <c r="F81" s="503">
        <v>0</v>
      </c>
      <c r="G81" s="160">
        <f>E81+F81</f>
        <v>2030000</v>
      </c>
      <c r="H81" s="126">
        <f t="shared" si="81"/>
        <v>304500</v>
      </c>
      <c r="I81" s="99">
        <f t="shared" si="81"/>
        <v>0</v>
      </c>
      <c r="J81" s="103">
        <f>H81+I81</f>
        <v>304500</v>
      </c>
      <c r="K81" s="104">
        <f t="shared" ref="K81:K82" si="86">J81/$J$77</f>
        <v>0.64890769336010801</v>
      </c>
      <c r="L81" s="126">
        <f t="shared" si="82"/>
        <v>406000</v>
      </c>
      <c r="M81" s="99">
        <f t="shared" si="82"/>
        <v>0</v>
      </c>
      <c r="N81" s="103">
        <f>L81+M81</f>
        <v>406000</v>
      </c>
      <c r="O81" s="104">
        <f t="shared" ref="O81:O82" si="87">N81/$N$77</f>
        <v>0.6489076933601079</v>
      </c>
      <c r="P81" s="126">
        <f t="shared" si="83"/>
        <v>406000</v>
      </c>
      <c r="Q81" s="99">
        <f t="shared" si="83"/>
        <v>0</v>
      </c>
      <c r="R81" s="103">
        <f>P81+Q81</f>
        <v>406000</v>
      </c>
      <c r="S81" s="104">
        <f>R81/$R$77</f>
        <v>0.6489076933601079</v>
      </c>
      <c r="T81" s="126">
        <f t="shared" si="84"/>
        <v>406000</v>
      </c>
      <c r="U81" s="99">
        <f t="shared" si="84"/>
        <v>0</v>
      </c>
      <c r="V81" s="103">
        <f>T81+U81</f>
        <v>406000</v>
      </c>
      <c r="W81" s="104">
        <f>V81/$V$77</f>
        <v>0.6489076933601079</v>
      </c>
      <c r="X81" s="126">
        <f t="shared" si="85"/>
        <v>507500</v>
      </c>
      <c r="Y81" s="99">
        <f t="shared" si="85"/>
        <v>0</v>
      </c>
      <c r="Z81" s="103">
        <f>X81+Y81</f>
        <v>507500</v>
      </c>
      <c r="AA81" s="104">
        <f>Z81/$Z$77</f>
        <v>0.64890769336010801</v>
      </c>
      <c r="AB81" s="7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</row>
    <row r="82" spans="1:502" s="3" customFormat="1" ht="41.4" customHeight="1" x14ac:dyDescent="0.25">
      <c r="A82" s="278" t="s">
        <v>538</v>
      </c>
      <c r="B82" s="326"/>
      <c r="C82" s="204"/>
      <c r="D82" s="327"/>
      <c r="E82" s="505">
        <v>58334</v>
      </c>
      <c r="F82" s="506"/>
      <c r="G82" s="236">
        <f>E82+F82</f>
        <v>58334</v>
      </c>
      <c r="H82" s="507">
        <f>E82*$K$77</f>
        <v>8750.1</v>
      </c>
      <c r="I82" s="508">
        <f>F82*$K$77</f>
        <v>0</v>
      </c>
      <c r="J82" s="508">
        <f>H82+I82</f>
        <v>8750.1</v>
      </c>
      <c r="K82" s="104">
        <f t="shared" si="86"/>
        <v>1.8646985903679084E-2</v>
      </c>
      <c r="L82" s="507">
        <f>E82*$O$77</f>
        <v>11666.800000000001</v>
      </c>
      <c r="M82" s="508">
        <f>F82*$O$77</f>
        <v>0</v>
      </c>
      <c r="N82" s="508">
        <f>L82+M82</f>
        <v>11666.800000000001</v>
      </c>
      <c r="O82" s="104">
        <f t="shared" si="87"/>
        <v>1.8646985903679084E-2</v>
      </c>
      <c r="P82" s="507">
        <f>E82*$S$77</f>
        <v>11666.800000000001</v>
      </c>
      <c r="Q82" s="508">
        <f>F82*$S$77</f>
        <v>0</v>
      </c>
      <c r="R82" s="508">
        <f>P82+Q82</f>
        <v>11666.800000000001</v>
      </c>
      <c r="S82" s="240"/>
      <c r="T82" s="237">
        <f>E82*W77</f>
        <v>11666.800000000001</v>
      </c>
      <c r="U82" s="238">
        <v>0</v>
      </c>
      <c r="V82" s="239">
        <f>T82+U82</f>
        <v>11666.800000000001</v>
      </c>
      <c r="W82" s="240">
        <f>V82/$V$77</f>
        <v>1.8646985903679084E-2</v>
      </c>
      <c r="X82" s="237">
        <f>E82*AA77</f>
        <v>14583.5</v>
      </c>
      <c r="Y82" s="238"/>
      <c r="Z82" s="239">
        <f>X82+Y82</f>
        <v>14583.5</v>
      </c>
      <c r="AA82" s="240">
        <f>Z82/$Z$77</f>
        <v>1.8646985903679084E-2</v>
      </c>
      <c r="AB82" s="7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</row>
    <row r="83" spans="1:502" s="6" customFormat="1" ht="41.4" customHeight="1" x14ac:dyDescent="0.25">
      <c r="A83" s="253" t="str">
        <f>'Orçamento delhado'!A29</f>
        <v>3.6 Sistema de Gestión de la deuda pública perfeccionado.</v>
      </c>
      <c r="B83" s="322"/>
      <c r="C83" s="196"/>
      <c r="D83" s="323"/>
      <c r="E83" s="500">
        <f>H83+L83+P83+T83+X83</f>
        <v>962500.05</v>
      </c>
      <c r="F83" s="501">
        <f>I83+M83+Q83+U83+Y83</f>
        <v>0</v>
      </c>
      <c r="G83" s="159">
        <f>SUM(E83:F83)</f>
        <v>962500.05</v>
      </c>
      <c r="H83" s="125">
        <f>SUM(H84:H87)</f>
        <v>192500.01</v>
      </c>
      <c r="I83" s="97">
        <f>SUM(I84:I87)</f>
        <v>0</v>
      </c>
      <c r="J83" s="97">
        <f>SUM(J84:J87)</f>
        <v>192500.01</v>
      </c>
      <c r="K83" s="98">
        <v>0.2</v>
      </c>
      <c r="L83" s="125">
        <f>SUM(L84:L87)</f>
        <v>385000.02</v>
      </c>
      <c r="M83" s="97">
        <f>SUM(M84:M87)</f>
        <v>0</v>
      </c>
      <c r="N83" s="97">
        <f>SUM(N84:N87)</f>
        <v>385000.02</v>
      </c>
      <c r="O83" s="98">
        <v>0.4</v>
      </c>
      <c r="P83" s="125">
        <f>SUM(P84:P87)</f>
        <v>385000.02</v>
      </c>
      <c r="Q83" s="97">
        <f>SUM(Q84:Q87)</f>
        <v>0</v>
      </c>
      <c r="R83" s="97">
        <f>SUM(R84:R87)</f>
        <v>385000.02</v>
      </c>
      <c r="S83" s="98">
        <v>0.4</v>
      </c>
      <c r="T83" s="125">
        <f>SUM(T84:T87)</f>
        <v>0</v>
      </c>
      <c r="U83" s="97">
        <f>SUM(U84:U87)</f>
        <v>0</v>
      </c>
      <c r="V83" s="97">
        <f>SUM(V84:V87)</f>
        <v>0</v>
      </c>
      <c r="W83" s="98">
        <f>V83/G83</f>
        <v>0</v>
      </c>
      <c r="X83" s="125">
        <f>SUM(X84:X87)</f>
        <v>0</v>
      </c>
      <c r="Y83" s="97">
        <f>SUM(Y84:Y87)</f>
        <v>0</v>
      </c>
      <c r="Z83" s="97">
        <f>SUM(Z84:Z87)</f>
        <v>0</v>
      </c>
      <c r="AA83" s="98">
        <f>Z83/G83</f>
        <v>0</v>
      </c>
      <c r="AB83" s="4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  <c r="IT83" s="5"/>
      <c r="IU83" s="5"/>
      <c r="IV83" s="5"/>
      <c r="IW83" s="5"/>
      <c r="IX83" s="5"/>
      <c r="IY83" s="5"/>
      <c r="IZ83" s="5"/>
      <c r="JA83" s="5"/>
      <c r="JB83" s="5"/>
      <c r="JC83" s="5"/>
      <c r="JD83" s="5"/>
      <c r="JE83" s="5"/>
      <c r="JF83" s="5"/>
      <c r="JG83" s="5"/>
      <c r="JH83" s="5"/>
      <c r="JI83" s="5"/>
      <c r="JJ83" s="5"/>
      <c r="JK83" s="5"/>
      <c r="JL83" s="5"/>
      <c r="JM83" s="5"/>
      <c r="JN83" s="5"/>
      <c r="JO83" s="5"/>
      <c r="JP83" s="5"/>
      <c r="JQ83" s="5"/>
      <c r="JR83" s="5"/>
      <c r="JS83" s="5"/>
      <c r="JT83" s="5"/>
      <c r="JU83" s="5"/>
      <c r="JV83" s="5"/>
      <c r="JW83" s="5"/>
      <c r="JX83" s="5"/>
      <c r="JY83" s="5"/>
      <c r="JZ83" s="5"/>
      <c r="KA83" s="5"/>
      <c r="KB83" s="5"/>
      <c r="KC83" s="5"/>
      <c r="KD83" s="5"/>
      <c r="KE83" s="5"/>
      <c r="KF83" s="5"/>
      <c r="KG83" s="5"/>
      <c r="KH83" s="5"/>
      <c r="KI83" s="5"/>
      <c r="KJ83" s="5"/>
      <c r="KK83" s="5"/>
      <c r="KL83" s="5"/>
      <c r="KM83" s="5"/>
      <c r="KN83" s="5"/>
      <c r="KO83" s="5"/>
      <c r="KP83" s="5"/>
      <c r="KQ83" s="5"/>
      <c r="KR83" s="5"/>
      <c r="KS83" s="5"/>
      <c r="KT83" s="5"/>
      <c r="KU83" s="5"/>
      <c r="KV83" s="5"/>
      <c r="KW83" s="5"/>
      <c r="KX83" s="5"/>
      <c r="KY83" s="5"/>
      <c r="KZ83" s="5"/>
      <c r="LA83" s="5"/>
      <c r="LB83" s="5"/>
      <c r="LC83" s="5"/>
      <c r="LD83" s="5"/>
      <c r="LE83" s="5"/>
      <c r="LF83" s="5"/>
      <c r="LG83" s="5"/>
      <c r="LH83" s="5"/>
      <c r="LI83" s="5"/>
      <c r="LJ83" s="5"/>
      <c r="LK83" s="5"/>
      <c r="LL83" s="5"/>
      <c r="LM83" s="5"/>
      <c r="LN83" s="5"/>
      <c r="LO83" s="5"/>
      <c r="LP83" s="5"/>
      <c r="LQ83" s="5"/>
      <c r="LR83" s="5"/>
      <c r="LS83" s="5"/>
      <c r="LT83" s="5"/>
      <c r="LU83" s="5"/>
      <c r="LV83" s="5"/>
      <c r="LW83" s="5"/>
      <c r="LX83" s="5"/>
      <c r="LY83" s="5"/>
      <c r="LZ83" s="5"/>
      <c r="MA83" s="5"/>
      <c r="MB83" s="5"/>
      <c r="MC83" s="5"/>
      <c r="MD83" s="5"/>
      <c r="ME83" s="5"/>
      <c r="MF83" s="5"/>
      <c r="MG83" s="5"/>
      <c r="MH83" s="5"/>
      <c r="MI83" s="5"/>
      <c r="MJ83" s="5"/>
      <c r="MK83" s="5"/>
      <c r="ML83" s="5"/>
      <c r="MM83" s="5"/>
      <c r="MN83" s="5"/>
      <c r="MO83" s="5"/>
      <c r="MP83" s="5"/>
      <c r="MQ83" s="5"/>
      <c r="MR83" s="5"/>
      <c r="MS83" s="5"/>
      <c r="MT83" s="5"/>
      <c r="MU83" s="5"/>
      <c r="MV83" s="5"/>
      <c r="MW83" s="5"/>
      <c r="MX83" s="5"/>
      <c r="MY83" s="5"/>
      <c r="MZ83" s="5"/>
      <c r="NA83" s="5"/>
      <c r="NB83" s="5"/>
      <c r="NC83" s="5"/>
      <c r="ND83" s="5"/>
      <c r="NE83" s="5"/>
      <c r="NF83" s="5"/>
      <c r="NG83" s="5"/>
      <c r="NH83" s="5"/>
      <c r="NI83" s="5"/>
      <c r="NJ83" s="5"/>
      <c r="NK83" s="5"/>
      <c r="NL83" s="5"/>
      <c r="NM83" s="5"/>
      <c r="NN83" s="5"/>
      <c r="NO83" s="5"/>
      <c r="NP83" s="5"/>
      <c r="NQ83" s="5"/>
      <c r="NR83" s="5"/>
      <c r="NS83" s="5"/>
      <c r="NT83" s="5"/>
      <c r="NU83" s="5"/>
      <c r="NV83" s="5"/>
      <c r="NW83" s="5"/>
      <c r="NX83" s="5"/>
      <c r="NY83" s="5"/>
      <c r="NZ83" s="5"/>
      <c r="OA83" s="5"/>
      <c r="OB83" s="5"/>
      <c r="OC83" s="5"/>
      <c r="OD83" s="5"/>
      <c r="OE83" s="5"/>
      <c r="OF83" s="5"/>
      <c r="OG83" s="5"/>
      <c r="OH83" s="5"/>
      <c r="OI83" s="5"/>
      <c r="OJ83" s="5"/>
      <c r="OK83" s="5"/>
      <c r="OL83" s="5"/>
      <c r="OM83" s="5"/>
      <c r="ON83" s="5"/>
      <c r="OO83" s="5"/>
      <c r="OP83" s="5"/>
      <c r="OQ83" s="5"/>
      <c r="OR83" s="5"/>
      <c r="OS83" s="5"/>
      <c r="OT83" s="5"/>
      <c r="OU83" s="5"/>
      <c r="OV83" s="5"/>
      <c r="OW83" s="5"/>
      <c r="OX83" s="5"/>
      <c r="OY83" s="5"/>
      <c r="OZ83" s="5"/>
      <c r="PA83" s="5"/>
      <c r="PB83" s="5"/>
      <c r="PC83" s="5"/>
      <c r="PD83" s="5"/>
      <c r="PE83" s="5"/>
      <c r="PF83" s="5"/>
      <c r="PG83" s="5"/>
      <c r="PH83" s="5"/>
      <c r="PI83" s="5"/>
      <c r="PJ83" s="5"/>
      <c r="PK83" s="5"/>
      <c r="PL83" s="5"/>
      <c r="PM83" s="5"/>
      <c r="PN83" s="5"/>
      <c r="PO83" s="5"/>
      <c r="PP83" s="5"/>
      <c r="PQ83" s="5"/>
      <c r="PR83" s="5"/>
      <c r="PS83" s="5"/>
      <c r="PT83" s="5"/>
      <c r="PU83" s="5"/>
      <c r="PV83" s="5"/>
      <c r="PW83" s="5"/>
      <c r="PX83" s="5"/>
      <c r="PY83" s="5"/>
      <c r="PZ83" s="5"/>
      <c r="QA83" s="5"/>
      <c r="QB83" s="5"/>
      <c r="QC83" s="5"/>
      <c r="QD83" s="5"/>
      <c r="QE83" s="5"/>
      <c r="QF83" s="5"/>
      <c r="QG83" s="5"/>
      <c r="QH83" s="5"/>
      <c r="QI83" s="5"/>
      <c r="QJ83" s="5"/>
      <c r="QK83" s="5"/>
      <c r="QL83" s="5"/>
      <c r="QM83" s="5"/>
      <c r="QN83" s="5"/>
      <c r="QO83" s="5"/>
      <c r="QP83" s="5"/>
      <c r="QQ83" s="5"/>
      <c r="QR83" s="5"/>
      <c r="QS83" s="5"/>
      <c r="QT83" s="5"/>
      <c r="QU83" s="5"/>
      <c r="QV83" s="5"/>
      <c r="QW83" s="5"/>
      <c r="QX83" s="5"/>
      <c r="QY83" s="5"/>
      <c r="QZ83" s="5"/>
      <c r="RA83" s="5"/>
      <c r="RB83" s="5"/>
      <c r="RC83" s="5"/>
      <c r="RD83" s="5"/>
      <c r="RE83" s="5"/>
      <c r="RF83" s="5"/>
      <c r="RG83" s="5"/>
      <c r="RH83" s="5"/>
      <c r="RI83" s="5"/>
      <c r="RJ83" s="5"/>
      <c r="RK83" s="5"/>
      <c r="RL83" s="5"/>
      <c r="RM83" s="5"/>
      <c r="RN83" s="5"/>
      <c r="RO83" s="5"/>
      <c r="RP83" s="5"/>
      <c r="RQ83" s="5"/>
      <c r="RR83" s="5"/>
      <c r="RS83" s="5"/>
      <c r="RT83" s="5"/>
      <c r="RU83" s="5"/>
      <c r="RV83" s="5"/>
      <c r="RW83" s="5"/>
      <c r="RX83" s="5"/>
      <c r="RY83" s="5"/>
      <c r="RZ83" s="5"/>
      <c r="SA83" s="5"/>
      <c r="SB83" s="5"/>
      <c r="SC83" s="5"/>
      <c r="SD83" s="5"/>
      <c r="SE83" s="5"/>
      <c r="SF83" s="5"/>
      <c r="SG83" s="5"/>
      <c r="SH83" s="5"/>
    </row>
    <row r="84" spans="1:502" s="3" customFormat="1" ht="41.4" customHeight="1" x14ac:dyDescent="0.25">
      <c r="A84" s="277" t="s">
        <v>137</v>
      </c>
      <c r="B84" s="326"/>
      <c r="C84" s="204"/>
      <c r="D84" s="327"/>
      <c r="E84" s="502">
        <v>76667</v>
      </c>
      <c r="F84" s="503">
        <v>0</v>
      </c>
      <c r="G84" s="160">
        <f>E84+F84</f>
        <v>76667</v>
      </c>
      <c r="H84" s="126">
        <f t="shared" ref="H84:I87" si="88">E84*$K$83</f>
        <v>15333.400000000001</v>
      </c>
      <c r="I84" s="99">
        <f t="shared" si="88"/>
        <v>0</v>
      </c>
      <c r="J84" s="103">
        <f>H84+I84</f>
        <v>15333.400000000001</v>
      </c>
      <c r="K84" s="104">
        <f>J84/$J$83</f>
        <v>7.965402183615472E-2</v>
      </c>
      <c r="L84" s="126">
        <f t="shared" ref="L84:M87" si="89">E84*$O$83</f>
        <v>30666.800000000003</v>
      </c>
      <c r="M84" s="99">
        <f t="shared" si="89"/>
        <v>0</v>
      </c>
      <c r="N84" s="103">
        <f>L84+M84</f>
        <v>30666.800000000003</v>
      </c>
      <c r="O84" s="104">
        <f>N84/$N$83</f>
        <v>7.965402183615472E-2</v>
      </c>
      <c r="P84" s="126">
        <f t="shared" ref="P84:Q87" si="90">E84*$S$83</f>
        <v>30666.800000000003</v>
      </c>
      <c r="Q84" s="99">
        <f t="shared" si="90"/>
        <v>0</v>
      </c>
      <c r="R84" s="103">
        <f>P84+Q84</f>
        <v>30666.800000000003</v>
      </c>
      <c r="S84" s="104">
        <f>R84/$R$83</f>
        <v>7.965402183615472E-2</v>
      </c>
      <c r="T84" s="126">
        <v>0</v>
      </c>
      <c r="U84" s="99">
        <v>0</v>
      </c>
      <c r="V84" s="114">
        <v>0</v>
      </c>
      <c r="W84" s="100">
        <v>0</v>
      </c>
      <c r="X84" s="126">
        <v>0</v>
      </c>
      <c r="Y84" s="99">
        <v>0</v>
      </c>
      <c r="Z84" s="114">
        <v>0</v>
      </c>
      <c r="AA84" s="100">
        <v>0</v>
      </c>
      <c r="AB84" s="7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</row>
    <row r="85" spans="1:502" s="3" customFormat="1" ht="41.4" customHeight="1" x14ac:dyDescent="0.25">
      <c r="A85" s="277" t="s">
        <v>138</v>
      </c>
      <c r="B85" s="326"/>
      <c r="C85" s="204"/>
      <c r="D85" s="327"/>
      <c r="E85" s="502">
        <v>35000</v>
      </c>
      <c r="F85" s="503">
        <v>0</v>
      </c>
      <c r="G85" s="160">
        <f>E85+F85</f>
        <v>35000</v>
      </c>
      <c r="H85" s="126">
        <f t="shared" si="88"/>
        <v>7000</v>
      </c>
      <c r="I85" s="99">
        <f t="shared" si="88"/>
        <v>0</v>
      </c>
      <c r="J85" s="103">
        <f>H85+I85</f>
        <v>7000</v>
      </c>
      <c r="K85" s="104">
        <f>J85/$J$83</f>
        <v>3.6363634474616387E-2</v>
      </c>
      <c r="L85" s="126">
        <f t="shared" si="89"/>
        <v>14000</v>
      </c>
      <c r="M85" s="99">
        <f t="shared" si="89"/>
        <v>0</v>
      </c>
      <c r="N85" s="103">
        <f>L85+M85</f>
        <v>14000</v>
      </c>
      <c r="O85" s="104">
        <f>N85/$N$83</f>
        <v>3.6363634474616387E-2</v>
      </c>
      <c r="P85" s="126">
        <f t="shared" si="90"/>
        <v>14000</v>
      </c>
      <c r="Q85" s="99">
        <f t="shared" si="90"/>
        <v>0</v>
      </c>
      <c r="R85" s="103">
        <f>P85+Q85</f>
        <v>14000</v>
      </c>
      <c r="S85" s="104">
        <f>R85/$R$83</f>
        <v>3.6363634474616387E-2</v>
      </c>
      <c r="T85" s="126">
        <v>0</v>
      </c>
      <c r="U85" s="99">
        <v>0</v>
      </c>
      <c r="V85" s="114">
        <v>0</v>
      </c>
      <c r="W85" s="100">
        <v>0</v>
      </c>
      <c r="X85" s="126">
        <v>0</v>
      </c>
      <c r="Y85" s="99">
        <v>0</v>
      </c>
      <c r="Z85" s="114">
        <v>0</v>
      </c>
      <c r="AA85" s="100">
        <v>0</v>
      </c>
      <c r="AB85" s="7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</row>
    <row r="86" spans="1:502" s="3" customFormat="1" ht="41.4" customHeight="1" x14ac:dyDescent="0.25">
      <c r="A86" s="277" t="s">
        <v>139</v>
      </c>
      <c r="B86" s="326"/>
      <c r="C86" s="204"/>
      <c r="D86" s="327"/>
      <c r="E86" s="502">
        <v>833333.05</v>
      </c>
      <c r="F86" s="503">
        <v>0</v>
      </c>
      <c r="G86" s="160">
        <f>E86+F86</f>
        <v>833333.05</v>
      </c>
      <c r="H86" s="126">
        <f t="shared" si="88"/>
        <v>166666.61000000002</v>
      </c>
      <c r="I86" s="99">
        <f t="shared" si="88"/>
        <v>0</v>
      </c>
      <c r="J86" s="103">
        <f>H86+I86</f>
        <v>166666.61000000002</v>
      </c>
      <c r="K86" s="104">
        <f>J86/$J$83</f>
        <v>0.86580052645192074</v>
      </c>
      <c r="L86" s="126">
        <f t="shared" si="89"/>
        <v>333333.22000000003</v>
      </c>
      <c r="M86" s="99">
        <f t="shared" si="89"/>
        <v>0</v>
      </c>
      <c r="N86" s="103">
        <f>L86+M86</f>
        <v>333333.22000000003</v>
      </c>
      <c r="O86" s="104">
        <f>N86/$N$83</f>
        <v>0.86580052645192074</v>
      </c>
      <c r="P86" s="126">
        <f t="shared" si="90"/>
        <v>333333.22000000003</v>
      </c>
      <c r="Q86" s="99">
        <f t="shared" si="90"/>
        <v>0</v>
      </c>
      <c r="R86" s="103">
        <f>P86+Q86</f>
        <v>333333.22000000003</v>
      </c>
      <c r="S86" s="104">
        <f>R86/$R$83</f>
        <v>0.86580052645192074</v>
      </c>
      <c r="T86" s="126">
        <v>0</v>
      </c>
      <c r="U86" s="99">
        <v>0</v>
      </c>
      <c r="V86" s="114">
        <v>0</v>
      </c>
      <c r="W86" s="100">
        <v>0</v>
      </c>
      <c r="X86" s="126">
        <v>0</v>
      </c>
      <c r="Y86" s="99">
        <v>0</v>
      </c>
      <c r="Z86" s="114">
        <v>0</v>
      </c>
      <c r="AA86" s="100">
        <v>0</v>
      </c>
      <c r="AB86" s="7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</row>
    <row r="87" spans="1:502" s="3" customFormat="1" ht="53.4" thickBot="1" x14ac:dyDescent="0.3">
      <c r="A87" s="277" t="s">
        <v>140</v>
      </c>
      <c r="B87" s="326"/>
      <c r="C87" s="204"/>
      <c r="D87" s="327"/>
      <c r="E87" s="502">
        <v>17500</v>
      </c>
      <c r="F87" s="503">
        <v>0</v>
      </c>
      <c r="G87" s="160">
        <f>E87+F87</f>
        <v>17500</v>
      </c>
      <c r="H87" s="126">
        <f t="shared" si="88"/>
        <v>3500</v>
      </c>
      <c r="I87" s="99">
        <f t="shared" si="88"/>
        <v>0</v>
      </c>
      <c r="J87" s="103">
        <f>H87+I87</f>
        <v>3500</v>
      </c>
      <c r="K87" s="104">
        <f>J87/$J$83</f>
        <v>1.8181817237308193E-2</v>
      </c>
      <c r="L87" s="126">
        <f t="shared" si="89"/>
        <v>7000</v>
      </c>
      <c r="M87" s="99">
        <f t="shared" si="89"/>
        <v>0</v>
      </c>
      <c r="N87" s="103">
        <f>L87+M87</f>
        <v>7000</v>
      </c>
      <c r="O87" s="104">
        <f>N87/$N$83</f>
        <v>1.8181817237308193E-2</v>
      </c>
      <c r="P87" s="126">
        <f t="shared" si="90"/>
        <v>7000</v>
      </c>
      <c r="Q87" s="99">
        <f t="shared" si="90"/>
        <v>0</v>
      </c>
      <c r="R87" s="103">
        <f>P87+Q87</f>
        <v>7000</v>
      </c>
      <c r="S87" s="104">
        <f>R87/$R$83</f>
        <v>1.8181817237308193E-2</v>
      </c>
      <c r="T87" s="126">
        <v>0</v>
      </c>
      <c r="U87" s="99">
        <v>0</v>
      </c>
      <c r="V87" s="114">
        <v>0</v>
      </c>
      <c r="W87" s="100">
        <v>0</v>
      </c>
      <c r="X87" s="126">
        <v>0</v>
      </c>
      <c r="Y87" s="99">
        <v>0</v>
      </c>
      <c r="Z87" s="114">
        <v>0</v>
      </c>
      <c r="AA87" s="100">
        <v>0</v>
      </c>
      <c r="AB87" s="7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</row>
    <row r="88" spans="1:502" s="83" customFormat="1" ht="41.4" customHeight="1" thickBot="1" x14ac:dyDescent="0.3">
      <c r="A88" s="279" t="str">
        <f>'Orçamento delhado'!A7</f>
        <v>GESTIÓN DEL PROYECTO</v>
      </c>
      <c r="B88" s="330"/>
      <c r="C88" s="315"/>
      <c r="D88" s="331"/>
      <c r="E88" s="308">
        <f t="shared" ref="E88:J88" si="91">E89+E91</f>
        <v>507000</v>
      </c>
      <c r="F88" s="247">
        <f t="shared" si="91"/>
        <v>0</v>
      </c>
      <c r="G88" s="248">
        <f t="shared" si="91"/>
        <v>507000</v>
      </c>
      <c r="H88" s="246">
        <f t="shared" si="91"/>
        <v>102800</v>
      </c>
      <c r="I88" s="246">
        <f t="shared" si="91"/>
        <v>0</v>
      </c>
      <c r="J88" s="246">
        <f t="shared" si="91"/>
        <v>102800</v>
      </c>
      <c r="K88" s="249">
        <f>J88/G88</f>
        <v>0.20276134122287967</v>
      </c>
      <c r="L88" s="246">
        <f>L89+L91</f>
        <v>88550</v>
      </c>
      <c r="M88" s="246">
        <f>M89+M91</f>
        <v>0</v>
      </c>
      <c r="N88" s="246">
        <f>N89+N91</f>
        <v>88550</v>
      </c>
      <c r="O88" s="249">
        <f>N88/G88</f>
        <v>0.17465483234714005</v>
      </c>
      <c r="P88" s="246">
        <f>P89+P91</f>
        <v>113550</v>
      </c>
      <c r="Q88" s="246">
        <f>Q89+Q91</f>
        <v>0</v>
      </c>
      <c r="R88" s="246">
        <f>R89+R91</f>
        <v>113550</v>
      </c>
      <c r="S88" s="249">
        <f>R88/G88</f>
        <v>0.22396449704142013</v>
      </c>
      <c r="T88" s="246">
        <f>T89+T91</f>
        <v>113550</v>
      </c>
      <c r="U88" s="246">
        <f>U89+U91</f>
        <v>0</v>
      </c>
      <c r="V88" s="246">
        <f>V89+V91</f>
        <v>113550</v>
      </c>
      <c r="W88" s="249">
        <f>V88/G88</f>
        <v>0.22396449704142013</v>
      </c>
      <c r="X88" s="246">
        <f>X89+X91</f>
        <v>88550</v>
      </c>
      <c r="Y88" s="246">
        <f>Y89+Y91</f>
        <v>0</v>
      </c>
      <c r="Z88" s="246">
        <f>Z89+Z91</f>
        <v>88550</v>
      </c>
      <c r="AA88" s="249">
        <f>Z88/G88</f>
        <v>0.17465483234714005</v>
      </c>
      <c r="AB88" s="81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  <c r="DK88" s="82"/>
      <c r="DL88" s="82"/>
      <c r="DM88" s="82"/>
      <c r="DN88" s="82"/>
      <c r="DO88" s="82"/>
      <c r="DP88" s="82"/>
      <c r="DQ88" s="82"/>
      <c r="DR88" s="82"/>
      <c r="DS88" s="82"/>
      <c r="DT88" s="82"/>
      <c r="DU88" s="82"/>
      <c r="DV88" s="82"/>
      <c r="DW88" s="82"/>
      <c r="DX88" s="82"/>
      <c r="DY88" s="82"/>
      <c r="DZ88" s="82"/>
      <c r="EA88" s="82"/>
      <c r="EB88" s="82"/>
      <c r="EC88" s="82"/>
      <c r="ED88" s="82"/>
      <c r="EE88" s="82"/>
      <c r="EF88" s="82"/>
      <c r="EG88" s="82"/>
      <c r="EH88" s="82"/>
      <c r="EI88" s="82"/>
      <c r="EJ88" s="82"/>
      <c r="EK88" s="82"/>
      <c r="EL88" s="82"/>
      <c r="EM88" s="82"/>
      <c r="EN88" s="82"/>
      <c r="EO88" s="82"/>
      <c r="EP88" s="82"/>
      <c r="EQ88" s="82"/>
      <c r="ER88" s="82"/>
      <c r="ES88" s="82"/>
      <c r="ET88" s="82"/>
      <c r="EU88" s="82"/>
      <c r="EV88" s="82"/>
      <c r="EW88" s="82"/>
      <c r="EX88" s="82"/>
      <c r="EY88" s="82"/>
      <c r="EZ88" s="82"/>
      <c r="FA88" s="82"/>
      <c r="FB88" s="82"/>
      <c r="FC88" s="82"/>
      <c r="FD88" s="82"/>
      <c r="FE88" s="82"/>
      <c r="FF88" s="82"/>
      <c r="FG88" s="82"/>
      <c r="FH88" s="82"/>
      <c r="FI88" s="82"/>
      <c r="FJ88" s="82"/>
      <c r="FK88" s="82"/>
      <c r="FL88" s="82"/>
      <c r="FM88" s="82"/>
      <c r="FN88" s="82"/>
      <c r="FO88" s="82"/>
      <c r="FP88" s="82"/>
      <c r="FQ88" s="82"/>
      <c r="FR88" s="82"/>
      <c r="FS88" s="82"/>
      <c r="FT88" s="82"/>
      <c r="FU88" s="82"/>
      <c r="FV88" s="82"/>
      <c r="FW88" s="82"/>
      <c r="FX88" s="82"/>
      <c r="FY88" s="82"/>
      <c r="FZ88" s="82"/>
      <c r="GA88" s="82"/>
      <c r="GB88" s="82"/>
      <c r="GC88" s="82"/>
      <c r="GD88" s="82"/>
      <c r="GE88" s="82"/>
      <c r="GF88" s="82"/>
      <c r="GG88" s="82"/>
      <c r="GH88" s="82"/>
      <c r="GI88" s="82"/>
      <c r="GJ88" s="82"/>
      <c r="GK88" s="82"/>
      <c r="GL88" s="82"/>
      <c r="GM88" s="82"/>
      <c r="GN88" s="82"/>
      <c r="GO88" s="82"/>
      <c r="GP88" s="82"/>
      <c r="GQ88" s="82"/>
      <c r="GR88" s="82"/>
      <c r="GS88" s="82"/>
      <c r="GT88" s="82"/>
      <c r="GU88" s="82"/>
      <c r="GV88" s="82"/>
      <c r="GW88" s="82"/>
      <c r="GX88" s="82"/>
      <c r="GY88" s="82"/>
      <c r="GZ88" s="82"/>
      <c r="HA88" s="82"/>
      <c r="HB88" s="82"/>
      <c r="HC88" s="82"/>
      <c r="HD88" s="82"/>
      <c r="HE88" s="82"/>
      <c r="HF88" s="82"/>
      <c r="HG88" s="82"/>
      <c r="HH88" s="82"/>
      <c r="HI88" s="82"/>
      <c r="HJ88" s="82"/>
      <c r="HK88" s="82"/>
      <c r="HL88" s="82"/>
      <c r="HM88" s="82"/>
      <c r="HN88" s="82"/>
      <c r="HO88" s="82"/>
      <c r="HP88" s="82"/>
      <c r="HQ88" s="82"/>
      <c r="HR88" s="82"/>
      <c r="HS88" s="82"/>
      <c r="HT88" s="82"/>
      <c r="HU88" s="82"/>
      <c r="HV88" s="82"/>
      <c r="HW88" s="82"/>
      <c r="HX88" s="82"/>
      <c r="HY88" s="82"/>
      <c r="HZ88" s="82"/>
      <c r="IA88" s="82"/>
      <c r="IB88" s="82"/>
      <c r="IC88" s="82"/>
      <c r="ID88" s="82"/>
      <c r="IE88" s="82"/>
      <c r="IF88" s="82"/>
      <c r="IG88" s="82"/>
      <c r="IH88" s="82"/>
      <c r="II88" s="82"/>
      <c r="IJ88" s="82"/>
      <c r="IK88" s="82"/>
      <c r="IL88" s="82"/>
      <c r="IM88" s="82"/>
      <c r="IN88" s="82"/>
      <c r="IO88" s="82"/>
      <c r="IP88" s="82"/>
      <c r="IQ88" s="82"/>
      <c r="IR88" s="82"/>
      <c r="IS88" s="82"/>
      <c r="IT88" s="82"/>
      <c r="IU88" s="82"/>
      <c r="IV88" s="82"/>
      <c r="IW88" s="82"/>
      <c r="IX88" s="82"/>
      <c r="IY88" s="82"/>
      <c r="IZ88" s="82"/>
      <c r="JA88" s="82"/>
      <c r="JB88" s="82"/>
      <c r="JC88" s="82"/>
      <c r="JD88" s="82"/>
      <c r="JE88" s="82"/>
      <c r="JF88" s="82"/>
      <c r="JG88" s="82"/>
      <c r="JH88" s="82"/>
      <c r="JI88" s="82"/>
      <c r="JJ88" s="82"/>
      <c r="JK88" s="82"/>
      <c r="JL88" s="82"/>
      <c r="JM88" s="82"/>
      <c r="JN88" s="82"/>
      <c r="JO88" s="82"/>
      <c r="JP88" s="82"/>
      <c r="JQ88" s="82"/>
      <c r="JR88" s="82"/>
      <c r="JS88" s="82"/>
      <c r="JT88" s="82"/>
      <c r="JU88" s="82"/>
      <c r="JV88" s="82"/>
      <c r="JW88" s="82"/>
      <c r="JX88" s="82"/>
      <c r="JY88" s="82"/>
      <c r="JZ88" s="82"/>
      <c r="KA88" s="82"/>
      <c r="KB88" s="82"/>
      <c r="KC88" s="82"/>
      <c r="KD88" s="82"/>
      <c r="KE88" s="82"/>
      <c r="KF88" s="82"/>
      <c r="KG88" s="82"/>
      <c r="KH88" s="82"/>
      <c r="KI88" s="82"/>
      <c r="KJ88" s="82"/>
      <c r="KK88" s="82"/>
      <c r="KL88" s="82"/>
      <c r="KM88" s="82"/>
      <c r="KN88" s="82"/>
      <c r="KO88" s="82"/>
      <c r="KP88" s="82"/>
      <c r="KQ88" s="82"/>
      <c r="KR88" s="82"/>
      <c r="KS88" s="82"/>
      <c r="KT88" s="82"/>
      <c r="KU88" s="82"/>
      <c r="KV88" s="82"/>
      <c r="KW88" s="82"/>
      <c r="KX88" s="82"/>
      <c r="KY88" s="82"/>
      <c r="KZ88" s="82"/>
      <c r="LA88" s="82"/>
      <c r="LB88" s="82"/>
      <c r="LC88" s="82"/>
      <c r="LD88" s="82"/>
      <c r="LE88" s="82"/>
      <c r="LF88" s="82"/>
      <c r="LG88" s="82"/>
      <c r="LH88" s="82"/>
      <c r="LI88" s="82"/>
      <c r="LJ88" s="82"/>
      <c r="LK88" s="82"/>
      <c r="LL88" s="82"/>
      <c r="LM88" s="82"/>
      <c r="LN88" s="82"/>
      <c r="LO88" s="82"/>
      <c r="LP88" s="82"/>
      <c r="LQ88" s="82"/>
      <c r="LR88" s="82"/>
      <c r="LS88" s="82"/>
      <c r="LT88" s="82"/>
      <c r="LU88" s="82"/>
      <c r="LV88" s="82"/>
      <c r="LW88" s="82"/>
      <c r="LX88" s="82"/>
      <c r="LY88" s="82"/>
      <c r="LZ88" s="82"/>
      <c r="MA88" s="82"/>
      <c r="MB88" s="82"/>
      <c r="MC88" s="82"/>
      <c r="MD88" s="82"/>
      <c r="ME88" s="82"/>
      <c r="MF88" s="82"/>
      <c r="MG88" s="82"/>
      <c r="MH88" s="82"/>
      <c r="MI88" s="82"/>
      <c r="MJ88" s="82"/>
      <c r="MK88" s="82"/>
      <c r="ML88" s="82"/>
      <c r="MM88" s="82"/>
      <c r="MN88" s="82"/>
      <c r="MO88" s="82"/>
      <c r="MP88" s="82"/>
      <c r="MQ88" s="82"/>
      <c r="MR88" s="82"/>
      <c r="MS88" s="82"/>
      <c r="MT88" s="82"/>
      <c r="MU88" s="82"/>
      <c r="MV88" s="82"/>
      <c r="MW88" s="82"/>
      <c r="MX88" s="82"/>
      <c r="MY88" s="82"/>
      <c r="MZ88" s="82"/>
      <c r="NA88" s="82"/>
      <c r="NB88" s="82"/>
      <c r="NC88" s="82"/>
      <c r="ND88" s="82"/>
      <c r="NE88" s="82"/>
      <c r="NF88" s="82"/>
      <c r="NG88" s="82"/>
      <c r="NH88" s="82"/>
      <c r="NI88" s="82"/>
      <c r="NJ88" s="82"/>
      <c r="NK88" s="82"/>
      <c r="NL88" s="82"/>
      <c r="NM88" s="82"/>
      <c r="NN88" s="82"/>
      <c r="NO88" s="82"/>
      <c r="NP88" s="82"/>
      <c r="NQ88" s="82"/>
      <c r="NR88" s="82"/>
      <c r="NS88" s="82"/>
      <c r="NT88" s="82"/>
      <c r="NU88" s="82"/>
      <c r="NV88" s="82"/>
      <c r="NW88" s="82"/>
      <c r="NX88" s="82"/>
      <c r="NY88" s="82"/>
      <c r="NZ88" s="82"/>
      <c r="OA88" s="82"/>
      <c r="OB88" s="82"/>
      <c r="OC88" s="82"/>
      <c r="OD88" s="82"/>
      <c r="OE88" s="82"/>
      <c r="OF88" s="82"/>
      <c r="OG88" s="82"/>
      <c r="OH88" s="82"/>
      <c r="OI88" s="82"/>
      <c r="OJ88" s="82"/>
      <c r="OK88" s="82"/>
      <c r="OL88" s="82"/>
      <c r="OM88" s="82"/>
      <c r="ON88" s="82"/>
      <c r="OO88" s="82"/>
      <c r="OP88" s="82"/>
      <c r="OQ88" s="82"/>
      <c r="OR88" s="82"/>
      <c r="OS88" s="82"/>
      <c r="OT88" s="82"/>
      <c r="OU88" s="82"/>
      <c r="OV88" s="82"/>
      <c r="OW88" s="82"/>
      <c r="OX88" s="82"/>
      <c r="OY88" s="82"/>
      <c r="OZ88" s="82"/>
      <c r="PA88" s="82"/>
      <c r="PB88" s="82"/>
      <c r="PC88" s="82"/>
      <c r="PD88" s="82"/>
      <c r="PE88" s="82"/>
      <c r="PF88" s="82"/>
      <c r="PG88" s="82"/>
      <c r="PH88" s="82"/>
      <c r="PI88" s="82"/>
      <c r="PJ88" s="82"/>
      <c r="PK88" s="82"/>
      <c r="PL88" s="82"/>
      <c r="PM88" s="82"/>
      <c r="PN88" s="82"/>
      <c r="PO88" s="82"/>
      <c r="PP88" s="82"/>
      <c r="PQ88" s="82"/>
      <c r="PR88" s="82"/>
      <c r="PS88" s="82"/>
      <c r="PT88" s="82"/>
      <c r="PU88" s="82"/>
      <c r="PV88" s="82"/>
      <c r="PW88" s="82"/>
      <c r="PX88" s="82"/>
      <c r="PY88" s="82"/>
      <c r="PZ88" s="82"/>
      <c r="QA88" s="82"/>
      <c r="QB88" s="82"/>
      <c r="QC88" s="82"/>
      <c r="QD88" s="82"/>
      <c r="QE88" s="82"/>
      <c r="QF88" s="82"/>
      <c r="QG88" s="82"/>
      <c r="QH88" s="82"/>
      <c r="QI88" s="82"/>
      <c r="QJ88" s="82"/>
      <c r="QK88" s="82"/>
      <c r="QL88" s="82"/>
      <c r="QM88" s="82"/>
      <c r="QN88" s="82"/>
      <c r="QO88" s="82"/>
      <c r="QP88" s="82"/>
      <c r="QQ88" s="82"/>
      <c r="QR88" s="82"/>
      <c r="QS88" s="82"/>
      <c r="QT88" s="82"/>
      <c r="QU88" s="82"/>
      <c r="QV88" s="82"/>
      <c r="QW88" s="82"/>
      <c r="QX88" s="82"/>
      <c r="QY88" s="82"/>
      <c r="QZ88" s="82"/>
      <c r="RA88" s="82"/>
      <c r="RB88" s="82"/>
      <c r="RC88" s="82"/>
      <c r="RD88" s="82"/>
      <c r="RE88" s="82"/>
      <c r="RF88" s="82"/>
      <c r="RG88" s="82"/>
      <c r="RH88" s="82"/>
      <c r="RI88" s="82"/>
      <c r="RJ88" s="82"/>
      <c r="RK88" s="82"/>
      <c r="RL88" s="82"/>
      <c r="RM88" s="82"/>
      <c r="RN88" s="82"/>
      <c r="RO88" s="82"/>
      <c r="RP88" s="82"/>
      <c r="RQ88" s="82"/>
      <c r="RR88" s="82"/>
      <c r="RS88" s="82"/>
      <c r="RT88" s="82"/>
      <c r="RU88" s="82"/>
      <c r="RV88" s="82"/>
      <c r="RW88" s="82"/>
      <c r="RX88" s="82"/>
      <c r="RY88" s="82"/>
      <c r="RZ88" s="82"/>
      <c r="SA88" s="82"/>
      <c r="SB88" s="82"/>
      <c r="SC88" s="82"/>
      <c r="SD88" s="82"/>
      <c r="SE88" s="82"/>
      <c r="SF88" s="82"/>
      <c r="SG88" s="82"/>
      <c r="SH88" s="82"/>
    </row>
    <row r="89" spans="1:502" s="6" customFormat="1" ht="41.4" customHeight="1" x14ac:dyDescent="0.25">
      <c r="A89" s="280" t="str">
        <f>'Orçamento delhado'!A8</f>
        <v>A1 - Monitoreo y evaluacíon</v>
      </c>
      <c r="B89" s="322"/>
      <c r="C89" s="196"/>
      <c r="D89" s="323"/>
      <c r="E89" s="309">
        <f>H89+L89+P89+T89+X89</f>
        <v>257000</v>
      </c>
      <c r="F89" s="241">
        <f>I89+M89+Q89+U89+Y89</f>
        <v>0</v>
      </c>
      <c r="G89" s="242">
        <f>SUM(E89:F89)</f>
        <v>257000</v>
      </c>
      <c r="H89" s="243">
        <f>H90</f>
        <v>102800</v>
      </c>
      <c r="I89" s="244">
        <f>I90</f>
        <v>0</v>
      </c>
      <c r="J89" s="244">
        <f>J90</f>
        <v>102800</v>
      </c>
      <c r="K89" s="245">
        <v>0.4</v>
      </c>
      <c r="L89" s="243">
        <f>L90</f>
        <v>38550</v>
      </c>
      <c r="M89" s="244">
        <f>M90</f>
        <v>0</v>
      </c>
      <c r="N89" s="244">
        <f>N90</f>
        <v>38550</v>
      </c>
      <c r="O89" s="245">
        <v>0.15</v>
      </c>
      <c r="P89" s="243">
        <f>P90</f>
        <v>38550</v>
      </c>
      <c r="Q89" s="244">
        <f>Q90</f>
        <v>0</v>
      </c>
      <c r="R89" s="244">
        <f>R90</f>
        <v>38550</v>
      </c>
      <c r="S89" s="245">
        <v>0.15</v>
      </c>
      <c r="T89" s="243">
        <f>T90</f>
        <v>38550</v>
      </c>
      <c r="U89" s="244">
        <f>U90</f>
        <v>0</v>
      </c>
      <c r="V89" s="244">
        <f>V90</f>
        <v>38550</v>
      </c>
      <c r="W89" s="245">
        <v>0.15</v>
      </c>
      <c r="X89" s="243">
        <f>X90</f>
        <v>38550</v>
      </c>
      <c r="Y89" s="244">
        <f>Y90</f>
        <v>0</v>
      </c>
      <c r="Z89" s="244">
        <f>Z90</f>
        <v>38550</v>
      </c>
      <c r="AA89" s="245">
        <v>0.15</v>
      </c>
      <c r="AB89" s="4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5"/>
      <c r="HA89" s="5"/>
      <c r="HB89" s="5"/>
      <c r="HC89" s="5"/>
      <c r="HD89" s="5"/>
      <c r="HE89" s="5"/>
      <c r="HF89" s="5"/>
      <c r="HG89" s="5"/>
      <c r="HH89" s="5"/>
      <c r="HI89" s="5"/>
      <c r="HJ89" s="5"/>
      <c r="HK89" s="5"/>
      <c r="HL89" s="5"/>
      <c r="HM89" s="5"/>
      <c r="HN89" s="5"/>
      <c r="HO89" s="5"/>
      <c r="HP89" s="5"/>
      <c r="HQ89" s="5"/>
      <c r="HR89" s="5"/>
      <c r="HS89" s="5"/>
      <c r="HT89" s="5"/>
      <c r="HU89" s="5"/>
      <c r="HV89" s="5"/>
      <c r="HW89" s="5"/>
      <c r="HX89" s="5"/>
      <c r="HY89" s="5"/>
      <c r="HZ89" s="5"/>
      <c r="IA89" s="5"/>
      <c r="IB89" s="5"/>
      <c r="IC89" s="5"/>
      <c r="ID89" s="5"/>
      <c r="IE89" s="5"/>
      <c r="IF89" s="5"/>
      <c r="IG89" s="5"/>
      <c r="IH89" s="5"/>
      <c r="II89" s="5"/>
      <c r="IJ89" s="5"/>
      <c r="IK89" s="5"/>
      <c r="IL89" s="5"/>
      <c r="IM89" s="5"/>
      <c r="IN89" s="5"/>
      <c r="IO89" s="5"/>
      <c r="IP89" s="5"/>
      <c r="IQ89" s="5"/>
      <c r="IR89" s="5"/>
      <c r="IS89" s="5"/>
      <c r="IT89" s="5"/>
      <c r="IU89" s="5"/>
      <c r="IV89" s="5"/>
      <c r="IW89" s="5"/>
      <c r="IX89" s="5"/>
      <c r="IY89" s="5"/>
      <c r="IZ89" s="5"/>
      <c r="JA89" s="5"/>
      <c r="JB89" s="5"/>
      <c r="JC89" s="5"/>
      <c r="JD89" s="5"/>
      <c r="JE89" s="5"/>
      <c r="JF89" s="5"/>
      <c r="JG89" s="5"/>
      <c r="JH89" s="5"/>
      <c r="JI89" s="5"/>
      <c r="JJ89" s="5"/>
      <c r="JK89" s="5"/>
      <c r="JL89" s="5"/>
      <c r="JM89" s="5"/>
      <c r="JN89" s="5"/>
      <c r="JO89" s="5"/>
      <c r="JP89" s="5"/>
      <c r="JQ89" s="5"/>
      <c r="JR89" s="5"/>
      <c r="JS89" s="5"/>
      <c r="JT89" s="5"/>
      <c r="JU89" s="5"/>
      <c r="JV89" s="5"/>
      <c r="JW89" s="5"/>
      <c r="JX89" s="5"/>
      <c r="JY89" s="5"/>
      <c r="JZ89" s="5"/>
      <c r="KA89" s="5"/>
      <c r="KB89" s="5"/>
      <c r="KC89" s="5"/>
      <c r="KD89" s="5"/>
      <c r="KE89" s="5"/>
      <c r="KF89" s="5"/>
      <c r="KG89" s="5"/>
      <c r="KH89" s="5"/>
      <c r="KI89" s="5"/>
      <c r="KJ89" s="5"/>
      <c r="KK89" s="5"/>
      <c r="KL89" s="5"/>
      <c r="KM89" s="5"/>
      <c r="KN89" s="5"/>
      <c r="KO89" s="5"/>
      <c r="KP89" s="5"/>
      <c r="KQ89" s="5"/>
      <c r="KR89" s="5"/>
      <c r="KS89" s="5"/>
      <c r="KT89" s="5"/>
      <c r="KU89" s="5"/>
      <c r="KV89" s="5"/>
      <c r="KW89" s="5"/>
      <c r="KX89" s="5"/>
      <c r="KY89" s="5"/>
      <c r="KZ89" s="5"/>
      <c r="LA89" s="5"/>
      <c r="LB89" s="5"/>
      <c r="LC89" s="5"/>
      <c r="LD89" s="5"/>
      <c r="LE89" s="5"/>
      <c r="LF89" s="5"/>
      <c r="LG89" s="5"/>
      <c r="LH89" s="5"/>
      <c r="LI89" s="5"/>
      <c r="LJ89" s="5"/>
      <c r="LK89" s="5"/>
      <c r="LL89" s="5"/>
      <c r="LM89" s="5"/>
      <c r="LN89" s="5"/>
      <c r="LO89" s="5"/>
      <c r="LP89" s="5"/>
      <c r="LQ89" s="5"/>
      <c r="LR89" s="5"/>
      <c r="LS89" s="5"/>
      <c r="LT89" s="5"/>
      <c r="LU89" s="5"/>
      <c r="LV89" s="5"/>
      <c r="LW89" s="5"/>
      <c r="LX89" s="5"/>
      <c r="LY89" s="5"/>
      <c r="LZ89" s="5"/>
      <c r="MA89" s="5"/>
      <c r="MB89" s="5"/>
      <c r="MC89" s="5"/>
      <c r="MD89" s="5"/>
      <c r="ME89" s="5"/>
      <c r="MF89" s="5"/>
      <c r="MG89" s="5"/>
      <c r="MH89" s="5"/>
      <c r="MI89" s="5"/>
      <c r="MJ89" s="5"/>
      <c r="MK89" s="5"/>
      <c r="ML89" s="5"/>
      <c r="MM89" s="5"/>
      <c r="MN89" s="5"/>
      <c r="MO89" s="5"/>
      <c r="MP89" s="5"/>
      <c r="MQ89" s="5"/>
      <c r="MR89" s="5"/>
      <c r="MS89" s="5"/>
      <c r="MT89" s="5"/>
      <c r="MU89" s="5"/>
      <c r="MV89" s="5"/>
      <c r="MW89" s="5"/>
      <c r="MX89" s="5"/>
      <c r="MY89" s="5"/>
      <c r="MZ89" s="5"/>
      <c r="NA89" s="5"/>
      <c r="NB89" s="5"/>
      <c r="NC89" s="5"/>
      <c r="ND89" s="5"/>
      <c r="NE89" s="5"/>
      <c r="NF89" s="5"/>
      <c r="NG89" s="5"/>
      <c r="NH89" s="5"/>
      <c r="NI89" s="5"/>
      <c r="NJ89" s="5"/>
      <c r="NK89" s="5"/>
      <c r="NL89" s="5"/>
      <c r="NM89" s="5"/>
      <c r="NN89" s="5"/>
      <c r="NO89" s="5"/>
      <c r="NP89" s="5"/>
      <c r="NQ89" s="5"/>
      <c r="NR89" s="5"/>
      <c r="NS89" s="5"/>
      <c r="NT89" s="5"/>
      <c r="NU89" s="5"/>
      <c r="NV89" s="5"/>
      <c r="NW89" s="5"/>
      <c r="NX89" s="5"/>
      <c r="NY89" s="5"/>
      <c r="NZ89" s="5"/>
      <c r="OA89" s="5"/>
      <c r="OB89" s="5"/>
      <c r="OC89" s="5"/>
      <c r="OD89" s="5"/>
      <c r="OE89" s="5"/>
      <c r="OF89" s="5"/>
      <c r="OG89" s="5"/>
      <c r="OH89" s="5"/>
      <c r="OI89" s="5"/>
      <c r="OJ89" s="5"/>
      <c r="OK89" s="5"/>
      <c r="OL89" s="5"/>
      <c r="OM89" s="5"/>
      <c r="ON89" s="5"/>
      <c r="OO89" s="5"/>
      <c r="OP89" s="5"/>
      <c r="OQ89" s="5"/>
      <c r="OR89" s="5"/>
      <c r="OS89" s="5"/>
      <c r="OT89" s="5"/>
      <c r="OU89" s="5"/>
      <c r="OV89" s="5"/>
      <c r="OW89" s="5"/>
      <c r="OX89" s="5"/>
      <c r="OY89" s="5"/>
      <c r="OZ89" s="5"/>
      <c r="PA89" s="5"/>
      <c r="PB89" s="5"/>
      <c r="PC89" s="5"/>
      <c r="PD89" s="5"/>
      <c r="PE89" s="5"/>
      <c r="PF89" s="5"/>
      <c r="PG89" s="5"/>
      <c r="PH89" s="5"/>
      <c r="PI89" s="5"/>
      <c r="PJ89" s="5"/>
      <c r="PK89" s="5"/>
      <c r="PL89" s="5"/>
      <c r="PM89" s="5"/>
      <c r="PN89" s="5"/>
      <c r="PO89" s="5"/>
      <c r="PP89" s="5"/>
      <c r="PQ89" s="5"/>
      <c r="PR89" s="5"/>
      <c r="PS89" s="5"/>
      <c r="PT89" s="5"/>
      <c r="PU89" s="5"/>
      <c r="PV89" s="5"/>
      <c r="PW89" s="5"/>
      <c r="PX89" s="5"/>
      <c r="PY89" s="5"/>
      <c r="PZ89" s="5"/>
      <c r="QA89" s="5"/>
      <c r="QB89" s="5"/>
      <c r="QC89" s="5"/>
      <c r="QD89" s="5"/>
      <c r="QE89" s="5"/>
      <c r="QF89" s="5"/>
      <c r="QG89" s="5"/>
      <c r="QH89" s="5"/>
      <c r="QI89" s="5"/>
      <c r="QJ89" s="5"/>
      <c r="QK89" s="5"/>
      <c r="QL89" s="5"/>
      <c r="QM89" s="5"/>
      <c r="QN89" s="5"/>
      <c r="QO89" s="5"/>
      <c r="QP89" s="5"/>
      <c r="QQ89" s="5"/>
      <c r="QR89" s="5"/>
      <c r="QS89" s="5"/>
      <c r="QT89" s="5"/>
      <c r="QU89" s="5"/>
      <c r="QV89" s="5"/>
      <c r="QW89" s="5"/>
      <c r="QX89" s="5"/>
      <c r="QY89" s="5"/>
      <c r="QZ89" s="5"/>
      <c r="RA89" s="5"/>
      <c r="RB89" s="5"/>
      <c r="RC89" s="5"/>
      <c r="RD89" s="5"/>
      <c r="RE89" s="5"/>
      <c r="RF89" s="5"/>
      <c r="RG89" s="5"/>
      <c r="RH89" s="5"/>
      <c r="RI89" s="5"/>
      <c r="RJ89" s="5"/>
      <c r="RK89" s="5"/>
      <c r="RL89" s="5"/>
      <c r="RM89" s="5"/>
      <c r="RN89" s="5"/>
      <c r="RO89" s="5"/>
      <c r="RP89" s="5"/>
      <c r="RQ89" s="5"/>
      <c r="RR89" s="5"/>
      <c r="RS89" s="5"/>
      <c r="RT89" s="5"/>
      <c r="RU89" s="5"/>
      <c r="RV89" s="5"/>
      <c r="RW89" s="5"/>
      <c r="RX89" s="5"/>
      <c r="RY89" s="5"/>
      <c r="RZ89" s="5"/>
      <c r="SA89" s="5"/>
      <c r="SB89" s="5"/>
      <c r="SC89" s="5"/>
      <c r="SD89" s="5"/>
      <c r="SE89" s="5"/>
      <c r="SF89" s="5"/>
      <c r="SG89" s="5"/>
      <c r="SH89" s="5"/>
    </row>
    <row r="90" spans="1:502" ht="41.4" customHeight="1" x14ac:dyDescent="0.25">
      <c r="A90" s="276" t="s">
        <v>142</v>
      </c>
      <c r="B90" s="320"/>
      <c r="C90" s="194"/>
      <c r="D90" s="321"/>
      <c r="E90" s="310">
        <v>257000</v>
      </c>
      <c r="F90" s="108"/>
      <c r="G90" s="162">
        <f>E90+F90</f>
        <v>257000</v>
      </c>
      <c r="H90" s="129">
        <f>E90*K89</f>
        <v>102800</v>
      </c>
      <c r="I90" s="117">
        <f>F90*L89</f>
        <v>0</v>
      </c>
      <c r="J90" s="114">
        <f>H90+I90</f>
        <v>102800</v>
      </c>
      <c r="K90" s="100">
        <f>J90/J89</f>
        <v>1</v>
      </c>
      <c r="L90" s="126">
        <f>E90*O89</f>
        <v>38550</v>
      </c>
      <c r="M90" s="99">
        <f>F90*P89</f>
        <v>0</v>
      </c>
      <c r="N90" s="114">
        <f>L90+M90</f>
        <v>38550</v>
      </c>
      <c r="O90" s="100">
        <f>N90/N89</f>
        <v>1</v>
      </c>
      <c r="P90" s="126">
        <f>E90*S89</f>
        <v>38550</v>
      </c>
      <c r="Q90" s="99">
        <f>F90*T89</f>
        <v>0</v>
      </c>
      <c r="R90" s="114">
        <f>P90+Q90</f>
        <v>38550</v>
      </c>
      <c r="S90" s="100">
        <f>R90/R89</f>
        <v>1</v>
      </c>
      <c r="T90" s="126">
        <f>E90*W89</f>
        <v>38550</v>
      </c>
      <c r="U90" s="99">
        <f>F90*X89</f>
        <v>0</v>
      </c>
      <c r="V90" s="114">
        <f>T90+U90</f>
        <v>38550</v>
      </c>
      <c r="W90" s="100">
        <f>V90/V89</f>
        <v>1</v>
      </c>
      <c r="X90" s="126">
        <f>E90*AA89</f>
        <v>38550</v>
      </c>
      <c r="Y90" s="99">
        <f>F90*AB89</f>
        <v>0</v>
      </c>
      <c r="Z90" s="114">
        <f>X90+Y90</f>
        <v>38550</v>
      </c>
      <c r="AA90" s="100">
        <f>Z90/Z89</f>
        <v>1</v>
      </c>
      <c r="AB90" s="85"/>
    </row>
    <row r="91" spans="1:502" s="6" customFormat="1" ht="41.4" customHeight="1" x14ac:dyDescent="0.25">
      <c r="A91" s="253" t="s">
        <v>12</v>
      </c>
      <c r="B91" s="322"/>
      <c r="C91" s="196"/>
      <c r="D91" s="323"/>
      <c r="E91" s="311">
        <f>H91+L91+P91+T91+X91</f>
        <v>250000</v>
      </c>
      <c r="F91" s="109">
        <f>I91+M91+Q91+U91+Y91</f>
        <v>0</v>
      </c>
      <c r="G91" s="161">
        <f>SUM(E91:F91)</f>
        <v>250000</v>
      </c>
      <c r="H91" s="125">
        <f>H92</f>
        <v>0</v>
      </c>
      <c r="I91" s="97">
        <f>I92</f>
        <v>0</v>
      </c>
      <c r="J91" s="97">
        <f>J92</f>
        <v>0</v>
      </c>
      <c r="K91" s="98">
        <v>0</v>
      </c>
      <c r="L91" s="125">
        <f>L92</f>
        <v>50000</v>
      </c>
      <c r="M91" s="97">
        <f>M92</f>
        <v>0</v>
      </c>
      <c r="N91" s="97">
        <f>N92</f>
        <v>50000</v>
      </c>
      <c r="O91" s="98">
        <v>0.2</v>
      </c>
      <c r="P91" s="125">
        <f>P92</f>
        <v>75000</v>
      </c>
      <c r="Q91" s="97">
        <f>Q92</f>
        <v>0</v>
      </c>
      <c r="R91" s="97">
        <f>R92</f>
        <v>75000</v>
      </c>
      <c r="S91" s="98">
        <v>0.3</v>
      </c>
      <c r="T91" s="125">
        <f>T92</f>
        <v>75000</v>
      </c>
      <c r="U91" s="97">
        <f>U92</f>
        <v>0</v>
      </c>
      <c r="V91" s="97">
        <f>V92</f>
        <v>75000</v>
      </c>
      <c r="W91" s="98">
        <v>0.3</v>
      </c>
      <c r="X91" s="125">
        <f>X92</f>
        <v>50000</v>
      </c>
      <c r="Y91" s="97">
        <f>Y92</f>
        <v>0</v>
      </c>
      <c r="Z91" s="97">
        <f>Z92</f>
        <v>50000</v>
      </c>
      <c r="AA91" s="98">
        <v>0.2</v>
      </c>
      <c r="AB91" s="4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  <c r="HT91" s="5"/>
      <c r="HU91" s="5"/>
      <c r="HV91" s="5"/>
      <c r="HW91" s="5"/>
      <c r="HX91" s="5"/>
      <c r="HY91" s="5"/>
      <c r="HZ91" s="5"/>
      <c r="IA91" s="5"/>
      <c r="IB91" s="5"/>
      <c r="IC91" s="5"/>
      <c r="ID91" s="5"/>
      <c r="IE91" s="5"/>
      <c r="IF91" s="5"/>
      <c r="IG91" s="5"/>
      <c r="IH91" s="5"/>
      <c r="II91" s="5"/>
      <c r="IJ91" s="5"/>
      <c r="IK91" s="5"/>
      <c r="IL91" s="5"/>
      <c r="IM91" s="5"/>
      <c r="IN91" s="5"/>
      <c r="IO91" s="5"/>
      <c r="IP91" s="5"/>
      <c r="IQ91" s="5"/>
      <c r="IR91" s="5"/>
      <c r="IS91" s="5"/>
      <c r="IT91" s="5"/>
      <c r="IU91" s="5"/>
      <c r="IV91" s="5"/>
      <c r="IW91" s="5"/>
      <c r="IX91" s="5"/>
      <c r="IY91" s="5"/>
      <c r="IZ91" s="5"/>
      <c r="JA91" s="5"/>
      <c r="JB91" s="5"/>
      <c r="JC91" s="5"/>
      <c r="JD91" s="5"/>
      <c r="JE91" s="5"/>
      <c r="JF91" s="5"/>
      <c r="JG91" s="5"/>
      <c r="JH91" s="5"/>
      <c r="JI91" s="5"/>
      <c r="JJ91" s="5"/>
      <c r="JK91" s="5"/>
      <c r="JL91" s="5"/>
      <c r="JM91" s="5"/>
      <c r="JN91" s="5"/>
      <c r="JO91" s="5"/>
      <c r="JP91" s="5"/>
      <c r="JQ91" s="5"/>
      <c r="JR91" s="5"/>
      <c r="JS91" s="5"/>
      <c r="JT91" s="5"/>
      <c r="JU91" s="5"/>
      <c r="JV91" s="5"/>
      <c r="JW91" s="5"/>
      <c r="JX91" s="5"/>
      <c r="JY91" s="5"/>
      <c r="JZ91" s="5"/>
      <c r="KA91" s="5"/>
      <c r="KB91" s="5"/>
      <c r="KC91" s="5"/>
      <c r="KD91" s="5"/>
      <c r="KE91" s="5"/>
      <c r="KF91" s="5"/>
      <c r="KG91" s="5"/>
      <c r="KH91" s="5"/>
      <c r="KI91" s="5"/>
      <c r="KJ91" s="5"/>
      <c r="KK91" s="5"/>
      <c r="KL91" s="5"/>
      <c r="KM91" s="5"/>
      <c r="KN91" s="5"/>
      <c r="KO91" s="5"/>
      <c r="KP91" s="5"/>
      <c r="KQ91" s="5"/>
      <c r="KR91" s="5"/>
      <c r="KS91" s="5"/>
      <c r="KT91" s="5"/>
      <c r="KU91" s="5"/>
      <c r="KV91" s="5"/>
      <c r="KW91" s="5"/>
      <c r="KX91" s="5"/>
      <c r="KY91" s="5"/>
      <c r="KZ91" s="5"/>
      <c r="LA91" s="5"/>
      <c r="LB91" s="5"/>
      <c r="LC91" s="5"/>
      <c r="LD91" s="5"/>
      <c r="LE91" s="5"/>
      <c r="LF91" s="5"/>
      <c r="LG91" s="5"/>
      <c r="LH91" s="5"/>
      <c r="LI91" s="5"/>
      <c r="LJ91" s="5"/>
      <c r="LK91" s="5"/>
      <c r="LL91" s="5"/>
      <c r="LM91" s="5"/>
      <c r="LN91" s="5"/>
      <c r="LO91" s="5"/>
      <c r="LP91" s="5"/>
      <c r="LQ91" s="5"/>
      <c r="LR91" s="5"/>
      <c r="LS91" s="5"/>
      <c r="LT91" s="5"/>
      <c r="LU91" s="5"/>
      <c r="LV91" s="5"/>
      <c r="LW91" s="5"/>
      <c r="LX91" s="5"/>
      <c r="LY91" s="5"/>
      <c r="LZ91" s="5"/>
      <c r="MA91" s="5"/>
      <c r="MB91" s="5"/>
      <c r="MC91" s="5"/>
      <c r="MD91" s="5"/>
      <c r="ME91" s="5"/>
      <c r="MF91" s="5"/>
      <c r="MG91" s="5"/>
      <c r="MH91" s="5"/>
      <c r="MI91" s="5"/>
      <c r="MJ91" s="5"/>
      <c r="MK91" s="5"/>
      <c r="ML91" s="5"/>
      <c r="MM91" s="5"/>
      <c r="MN91" s="5"/>
      <c r="MO91" s="5"/>
      <c r="MP91" s="5"/>
      <c r="MQ91" s="5"/>
      <c r="MR91" s="5"/>
      <c r="MS91" s="5"/>
      <c r="MT91" s="5"/>
      <c r="MU91" s="5"/>
      <c r="MV91" s="5"/>
      <c r="MW91" s="5"/>
      <c r="MX91" s="5"/>
      <c r="MY91" s="5"/>
      <c r="MZ91" s="5"/>
      <c r="NA91" s="5"/>
      <c r="NB91" s="5"/>
      <c r="NC91" s="5"/>
      <c r="ND91" s="5"/>
      <c r="NE91" s="5"/>
      <c r="NF91" s="5"/>
      <c r="NG91" s="5"/>
      <c r="NH91" s="5"/>
      <c r="NI91" s="5"/>
      <c r="NJ91" s="5"/>
      <c r="NK91" s="5"/>
      <c r="NL91" s="5"/>
      <c r="NM91" s="5"/>
      <c r="NN91" s="5"/>
      <c r="NO91" s="5"/>
      <c r="NP91" s="5"/>
      <c r="NQ91" s="5"/>
      <c r="NR91" s="5"/>
      <c r="NS91" s="5"/>
      <c r="NT91" s="5"/>
      <c r="NU91" s="5"/>
      <c r="NV91" s="5"/>
      <c r="NW91" s="5"/>
      <c r="NX91" s="5"/>
      <c r="NY91" s="5"/>
      <c r="NZ91" s="5"/>
      <c r="OA91" s="5"/>
      <c r="OB91" s="5"/>
      <c r="OC91" s="5"/>
      <c r="OD91" s="5"/>
      <c r="OE91" s="5"/>
      <c r="OF91" s="5"/>
      <c r="OG91" s="5"/>
      <c r="OH91" s="5"/>
      <c r="OI91" s="5"/>
      <c r="OJ91" s="5"/>
      <c r="OK91" s="5"/>
      <c r="OL91" s="5"/>
      <c r="OM91" s="5"/>
      <c r="ON91" s="5"/>
      <c r="OO91" s="5"/>
      <c r="OP91" s="5"/>
      <c r="OQ91" s="5"/>
      <c r="OR91" s="5"/>
      <c r="OS91" s="5"/>
      <c r="OT91" s="5"/>
      <c r="OU91" s="5"/>
      <c r="OV91" s="5"/>
      <c r="OW91" s="5"/>
      <c r="OX91" s="5"/>
      <c r="OY91" s="5"/>
      <c r="OZ91" s="5"/>
      <c r="PA91" s="5"/>
      <c r="PB91" s="5"/>
      <c r="PC91" s="5"/>
      <c r="PD91" s="5"/>
      <c r="PE91" s="5"/>
      <c r="PF91" s="5"/>
      <c r="PG91" s="5"/>
      <c r="PH91" s="5"/>
      <c r="PI91" s="5"/>
      <c r="PJ91" s="5"/>
      <c r="PK91" s="5"/>
      <c r="PL91" s="5"/>
      <c r="PM91" s="5"/>
      <c r="PN91" s="5"/>
      <c r="PO91" s="5"/>
      <c r="PP91" s="5"/>
      <c r="PQ91" s="5"/>
      <c r="PR91" s="5"/>
      <c r="PS91" s="5"/>
      <c r="PT91" s="5"/>
      <c r="PU91" s="5"/>
      <c r="PV91" s="5"/>
      <c r="PW91" s="5"/>
      <c r="PX91" s="5"/>
      <c r="PY91" s="5"/>
      <c r="PZ91" s="5"/>
      <c r="QA91" s="5"/>
      <c r="QB91" s="5"/>
      <c r="QC91" s="5"/>
      <c r="QD91" s="5"/>
      <c r="QE91" s="5"/>
      <c r="QF91" s="5"/>
      <c r="QG91" s="5"/>
      <c r="QH91" s="5"/>
      <c r="QI91" s="5"/>
      <c r="QJ91" s="5"/>
      <c r="QK91" s="5"/>
      <c r="QL91" s="5"/>
      <c r="QM91" s="5"/>
      <c r="QN91" s="5"/>
      <c r="QO91" s="5"/>
      <c r="QP91" s="5"/>
      <c r="QQ91" s="5"/>
      <c r="QR91" s="5"/>
      <c r="QS91" s="5"/>
      <c r="QT91" s="5"/>
      <c r="QU91" s="5"/>
      <c r="QV91" s="5"/>
      <c r="QW91" s="5"/>
      <c r="QX91" s="5"/>
      <c r="QY91" s="5"/>
      <c r="QZ91" s="5"/>
      <c r="RA91" s="5"/>
      <c r="RB91" s="5"/>
      <c r="RC91" s="5"/>
      <c r="RD91" s="5"/>
      <c r="RE91" s="5"/>
      <c r="RF91" s="5"/>
      <c r="RG91" s="5"/>
      <c r="RH91" s="5"/>
      <c r="RI91" s="5"/>
      <c r="RJ91" s="5"/>
      <c r="RK91" s="5"/>
      <c r="RL91" s="5"/>
      <c r="RM91" s="5"/>
      <c r="RN91" s="5"/>
      <c r="RO91" s="5"/>
      <c r="RP91" s="5"/>
      <c r="RQ91" s="5"/>
      <c r="RR91" s="5"/>
      <c r="RS91" s="5"/>
      <c r="RT91" s="5"/>
      <c r="RU91" s="5"/>
      <c r="RV91" s="5"/>
      <c r="RW91" s="5"/>
      <c r="RX91" s="5"/>
      <c r="RY91" s="5"/>
      <c r="RZ91" s="5"/>
      <c r="SA91" s="5"/>
      <c r="SB91" s="5"/>
      <c r="SC91" s="5"/>
      <c r="SD91" s="5"/>
      <c r="SE91" s="5"/>
      <c r="SF91" s="5"/>
      <c r="SG91" s="5"/>
      <c r="SH91" s="5"/>
    </row>
    <row r="92" spans="1:502" s="3" customFormat="1" ht="41.4" customHeight="1" x14ac:dyDescent="0.25">
      <c r="A92" s="277" t="s">
        <v>143</v>
      </c>
      <c r="B92" s="326"/>
      <c r="C92" s="204"/>
      <c r="D92" s="327"/>
      <c r="E92" s="310">
        <v>250000</v>
      </c>
      <c r="F92" s="108"/>
      <c r="G92" s="163">
        <f>E92+F92</f>
        <v>250000</v>
      </c>
      <c r="H92" s="126">
        <f>E92*K91</f>
        <v>0</v>
      </c>
      <c r="I92" s="99">
        <f>F92*L91</f>
        <v>0</v>
      </c>
      <c r="J92" s="103">
        <f>I92+H92</f>
        <v>0</v>
      </c>
      <c r="K92" s="104"/>
      <c r="L92" s="126">
        <f>E92*O91</f>
        <v>50000</v>
      </c>
      <c r="M92" s="99">
        <f>F92*P91</f>
        <v>0</v>
      </c>
      <c r="N92" s="99">
        <f>L92+M92</f>
        <v>50000</v>
      </c>
      <c r="O92" s="104">
        <f>N92/N91</f>
        <v>1</v>
      </c>
      <c r="P92" s="126">
        <f>E92*S91</f>
        <v>75000</v>
      </c>
      <c r="Q92" s="99">
        <f>F92*T91</f>
        <v>0</v>
      </c>
      <c r="R92" s="103">
        <f>P92+Q92</f>
        <v>75000</v>
      </c>
      <c r="S92" s="104">
        <f>R92/R91</f>
        <v>1</v>
      </c>
      <c r="T92" s="126">
        <f>E92*W91</f>
        <v>75000</v>
      </c>
      <c r="U92" s="99">
        <f>F92*X91</f>
        <v>0</v>
      </c>
      <c r="V92" s="103">
        <f>T92+U92</f>
        <v>75000</v>
      </c>
      <c r="W92" s="104">
        <f>V92/V91</f>
        <v>1</v>
      </c>
      <c r="X92" s="126">
        <f>E92*AA91</f>
        <v>50000</v>
      </c>
      <c r="Y92" s="99">
        <f>F92*AB91</f>
        <v>0</v>
      </c>
      <c r="Z92" s="103">
        <f>X92+Y92</f>
        <v>50000</v>
      </c>
      <c r="AA92" s="104"/>
      <c r="AB92" s="7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</row>
    <row r="93" spans="1:502" s="6" customFormat="1" ht="41.4" customHeight="1" x14ac:dyDescent="0.25">
      <c r="A93" s="153" t="s">
        <v>8</v>
      </c>
      <c r="B93" s="130"/>
      <c r="C93" s="96"/>
      <c r="D93" s="164"/>
      <c r="E93" s="312">
        <f>H93+L93+P93+T93+X93</f>
        <v>1000000</v>
      </c>
      <c r="F93" s="96">
        <f>I93+M93+Q93+U93+Y93</f>
        <v>0</v>
      </c>
      <c r="G93" s="164">
        <f>SUM(E93:F93)</f>
        <v>1000000</v>
      </c>
      <c r="H93" s="130">
        <v>0</v>
      </c>
      <c r="I93" s="94">
        <v>0</v>
      </c>
      <c r="J93" s="119">
        <f>SUM(H93:I93)</f>
        <v>0</v>
      </c>
      <c r="K93" s="131">
        <f>J93/G93</f>
        <v>0</v>
      </c>
      <c r="L93" s="137">
        <v>200000</v>
      </c>
      <c r="M93" s="95"/>
      <c r="N93" s="96">
        <v>200000</v>
      </c>
      <c r="O93" s="131">
        <f>N93/G93</f>
        <v>0.2</v>
      </c>
      <c r="P93" s="137">
        <v>300000</v>
      </c>
      <c r="Q93" s="95"/>
      <c r="R93" s="96">
        <v>300000</v>
      </c>
      <c r="S93" s="131">
        <f>R93/G93</f>
        <v>0.3</v>
      </c>
      <c r="T93" s="137">
        <v>300000</v>
      </c>
      <c r="U93" s="94"/>
      <c r="V93" s="94">
        <v>300000</v>
      </c>
      <c r="W93" s="131">
        <f>V93/G93</f>
        <v>0.3</v>
      </c>
      <c r="X93" s="137">
        <v>200000</v>
      </c>
      <c r="Y93" s="95"/>
      <c r="Z93" s="96">
        <v>200000</v>
      </c>
      <c r="AA93" s="131">
        <f>Z93/G93</f>
        <v>0.2</v>
      </c>
      <c r="AB93" s="4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5"/>
      <c r="IQ93" s="5"/>
      <c r="IR93" s="5"/>
      <c r="IS93" s="5"/>
      <c r="IT93" s="5"/>
      <c r="IU93" s="5"/>
      <c r="IV93" s="5"/>
      <c r="IW93" s="5"/>
      <c r="IX93" s="5"/>
      <c r="IY93" s="5"/>
      <c r="IZ93" s="5"/>
      <c r="JA93" s="5"/>
      <c r="JB93" s="5"/>
      <c r="JC93" s="5"/>
      <c r="JD93" s="5"/>
      <c r="JE93" s="5"/>
      <c r="JF93" s="5"/>
      <c r="JG93" s="5"/>
      <c r="JH93" s="5"/>
      <c r="JI93" s="5"/>
      <c r="JJ93" s="5"/>
      <c r="JK93" s="5"/>
      <c r="JL93" s="5"/>
      <c r="JM93" s="5"/>
      <c r="JN93" s="5"/>
      <c r="JO93" s="5"/>
      <c r="JP93" s="5"/>
      <c r="JQ93" s="5"/>
      <c r="JR93" s="5"/>
      <c r="JS93" s="5"/>
      <c r="JT93" s="5"/>
      <c r="JU93" s="5"/>
      <c r="JV93" s="5"/>
      <c r="JW93" s="5"/>
      <c r="JX93" s="5"/>
      <c r="JY93" s="5"/>
      <c r="JZ93" s="5"/>
      <c r="KA93" s="5"/>
      <c r="KB93" s="5"/>
      <c r="KC93" s="5"/>
      <c r="KD93" s="5"/>
      <c r="KE93" s="5"/>
      <c r="KF93" s="5"/>
      <c r="KG93" s="5"/>
      <c r="KH93" s="5"/>
      <c r="KI93" s="5"/>
      <c r="KJ93" s="5"/>
      <c r="KK93" s="5"/>
      <c r="KL93" s="5"/>
      <c r="KM93" s="5"/>
      <c r="KN93" s="5"/>
      <c r="KO93" s="5"/>
      <c r="KP93" s="5"/>
      <c r="KQ93" s="5"/>
      <c r="KR93" s="5"/>
      <c r="KS93" s="5"/>
      <c r="KT93" s="5"/>
      <c r="KU93" s="5"/>
      <c r="KV93" s="5"/>
      <c r="KW93" s="5"/>
      <c r="KX93" s="5"/>
      <c r="KY93" s="5"/>
      <c r="KZ93" s="5"/>
      <c r="LA93" s="5"/>
      <c r="LB93" s="5"/>
      <c r="LC93" s="5"/>
      <c r="LD93" s="5"/>
      <c r="LE93" s="5"/>
      <c r="LF93" s="5"/>
      <c r="LG93" s="5"/>
      <c r="LH93" s="5"/>
      <c r="LI93" s="5"/>
      <c r="LJ93" s="5"/>
      <c r="LK93" s="5"/>
      <c r="LL93" s="5"/>
      <c r="LM93" s="5"/>
      <c r="LN93" s="5"/>
      <c r="LO93" s="5"/>
      <c r="LP93" s="5"/>
      <c r="LQ93" s="5"/>
      <c r="LR93" s="5"/>
      <c r="LS93" s="5"/>
      <c r="LT93" s="5"/>
      <c r="LU93" s="5"/>
      <c r="LV93" s="5"/>
      <c r="LW93" s="5"/>
      <c r="LX93" s="5"/>
      <c r="LY93" s="5"/>
      <c r="LZ93" s="5"/>
      <c r="MA93" s="5"/>
      <c r="MB93" s="5"/>
      <c r="MC93" s="5"/>
      <c r="MD93" s="5"/>
      <c r="ME93" s="5"/>
      <c r="MF93" s="5"/>
      <c r="MG93" s="5"/>
      <c r="MH93" s="5"/>
      <c r="MI93" s="5"/>
      <c r="MJ93" s="5"/>
      <c r="MK93" s="5"/>
      <c r="ML93" s="5"/>
      <c r="MM93" s="5"/>
      <c r="MN93" s="5"/>
      <c r="MO93" s="5"/>
      <c r="MP93" s="5"/>
      <c r="MQ93" s="5"/>
      <c r="MR93" s="5"/>
      <c r="MS93" s="5"/>
      <c r="MT93" s="5"/>
      <c r="MU93" s="5"/>
      <c r="MV93" s="5"/>
      <c r="MW93" s="5"/>
      <c r="MX93" s="5"/>
      <c r="MY93" s="5"/>
      <c r="MZ93" s="5"/>
      <c r="NA93" s="5"/>
      <c r="NB93" s="5"/>
      <c r="NC93" s="5"/>
      <c r="ND93" s="5"/>
      <c r="NE93" s="5"/>
      <c r="NF93" s="5"/>
      <c r="NG93" s="5"/>
      <c r="NH93" s="5"/>
      <c r="NI93" s="5"/>
      <c r="NJ93" s="5"/>
      <c r="NK93" s="5"/>
      <c r="NL93" s="5"/>
      <c r="NM93" s="5"/>
      <c r="NN93" s="5"/>
      <c r="NO93" s="5"/>
      <c r="NP93" s="5"/>
      <c r="NQ93" s="5"/>
      <c r="NR93" s="5"/>
      <c r="NS93" s="5"/>
      <c r="NT93" s="5"/>
      <c r="NU93" s="5"/>
      <c r="NV93" s="5"/>
      <c r="NW93" s="5"/>
      <c r="NX93" s="5"/>
      <c r="NY93" s="5"/>
      <c r="NZ93" s="5"/>
      <c r="OA93" s="5"/>
      <c r="OB93" s="5"/>
      <c r="OC93" s="5"/>
      <c r="OD93" s="5"/>
      <c r="OE93" s="5"/>
      <c r="OF93" s="5"/>
      <c r="OG93" s="5"/>
      <c r="OH93" s="5"/>
      <c r="OI93" s="5"/>
      <c r="OJ93" s="5"/>
      <c r="OK93" s="5"/>
      <c r="OL93" s="5"/>
      <c r="OM93" s="5"/>
      <c r="ON93" s="5"/>
      <c r="OO93" s="5"/>
      <c r="OP93" s="5"/>
      <c r="OQ93" s="5"/>
      <c r="OR93" s="5"/>
      <c r="OS93" s="5"/>
      <c r="OT93" s="5"/>
      <c r="OU93" s="5"/>
      <c r="OV93" s="5"/>
      <c r="OW93" s="5"/>
      <c r="OX93" s="5"/>
      <c r="OY93" s="5"/>
      <c r="OZ93" s="5"/>
      <c r="PA93" s="5"/>
      <c r="PB93" s="5"/>
      <c r="PC93" s="5"/>
      <c r="PD93" s="5"/>
      <c r="PE93" s="5"/>
      <c r="PF93" s="5"/>
      <c r="PG93" s="5"/>
      <c r="PH93" s="5"/>
      <c r="PI93" s="5"/>
      <c r="PJ93" s="5"/>
      <c r="PK93" s="5"/>
      <c r="PL93" s="5"/>
      <c r="PM93" s="5"/>
      <c r="PN93" s="5"/>
      <c r="PO93" s="5"/>
      <c r="PP93" s="5"/>
      <c r="PQ93" s="5"/>
      <c r="PR93" s="5"/>
      <c r="PS93" s="5"/>
      <c r="PT93" s="5"/>
      <c r="PU93" s="5"/>
      <c r="PV93" s="5"/>
      <c r="PW93" s="5"/>
      <c r="PX93" s="5"/>
      <c r="PY93" s="5"/>
      <c r="PZ93" s="5"/>
      <c r="QA93" s="5"/>
      <c r="QB93" s="5"/>
      <c r="QC93" s="5"/>
      <c r="QD93" s="5"/>
      <c r="QE93" s="5"/>
      <c r="QF93" s="5"/>
      <c r="QG93" s="5"/>
      <c r="QH93" s="5"/>
      <c r="QI93" s="5"/>
      <c r="QJ93" s="5"/>
      <c r="QK93" s="5"/>
      <c r="QL93" s="5"/>
      <c r="QM93" s="5"/>
      <c r="QN93" s="5"/>
      <c r="QO93" s="5"/>
      <c r="QP93" s="5"/>
      <c r="QQ93" s="5"/>
      <c r="QR93" s="5"/>
      <c r="QS93" s="5"/>
      <c r="QT93" s="5"/>
      <c r="QU93" s="5"/>
      <c r="QV93" s="5"/>
      <c r="QW93" s="5"/>
      <c r="QX93" s="5"/>
      <c r="QY93" s="5"/>
      <c r="QZ93" s="5"/>
      <c r="RA93" s="5"/>
      <c r="RB93" s="5"/>
      <c r="RC93" s="5"/>
      <c r="RD93" s="5"/>
      <c r="RE93" s="5"/>
      <c r="RF93" s="5"/>
      <c r="RG93" s="5"/>
      <c r="RH93" s="5"/>
      <c r="RI93" s="5"/>
      <c r="RJ93" s="5"/>
      <c r="RK93" s="5"/>
      <c r="RL93" s="5"/>
      <c r="RM93" s="5"/>
      <c r="RN93" s="5"/>
      <c r="RO93" s="5"/>
      <c r="RP93" s="5"/>
      <c r="RQ93" s="5"/>
      <c r="RR93" s="5"/>
      <c r="RS93" s="5"/>
      <c r="RT93" s="5"/>
      <c r="RU93" s="5"/>
      <c r="RV93" s="5"/>
      <c r="RW93" s="5"/>
      <c r="RX93" s="5"/>
      <c r="RY93" s="5"/>
      <c r="RZ93" s="5"/>
      <c r="SA93" s="5"/>
      <c r="SB93" s="5"/>
      <c r="SC93" s="5"/>
      <c r="SD93" s="5"/>
      <c r="SE93" s="5"/>
      <c r="SF93" s="5"/>
      <c r="SG93" s="5"/>
      <c r="SH93" s="5"/>
    </row>
    <row r="94" spans="1:502" ht="41.4" customHeight="1" thickBot="1" x14ac:dyDescent="0.3">
      <c r="A94" s="258" t="s">
        <v>534</v>
      </c>
      <c r="B94" s="332"/>
      <c r="C94" s="333"/>
      <c r="D94" s="334"/>
      <c r="E94" s="225">
        <f t="shared" ref="E94:J94" si="92">E93+E88+E53+E26+E4</f>
        <v>44935000.002053171</v>
      </c>
      <c r="F94" s="133">
        <f t="shared" si="92"/>
        <v>5065000.0016812366</v>
      </c>
      <c r="G94" s="165">
        <f t="shared" si="92"/>
        <v>50000000.00373441</v>
      </c>
      <c r="H94" s="132">
        <f t="shared" si="92"/>
        <v>5000899.01</v>
      </c>
      <c r="I94" s="133">
        <f t="shared" si="92"/>
        <v>441083.3505</v>
      </c>
      <c r="J94" s="133">
        <f t="shared" si="92"/>
        <v>5441982.3605000004</v>
      </c>
      <c r="K94" s="134">
        <f>J94/$G$94</f>
        <v>0.10883964720187098</v>
      </c>
      <c r="L94" s="132">
        <f>L93+L88+L53+L26+L4</f>
        <v>12104718.67</v>
      </c>
      <c r="M94" s="133">
        <f>M93+M88+M53+M26+M4</f>
        <v>1335599.905</v>
      </c>
      <c r="N94" s="133">
        <f>N93+N88+N53+N26+N4</f>
        <v>13440318.574999999</v>
      </c>
      <c r="O94" s="134">
        <f>N94/$G$94</f>
        <v>0.26880637147992331</v>
      </c>
      <c r="P94" s="132">
        <f>P93+P88+P53+P26+P4</f>
        <v>7579547.7700000005</v>
      </c>
      <c r="Q94" s="133">
        <f>Q93+Q88+Q53+Q26+Q4</f>
        <v>1414708.2545</v>
      </c>
      <c r="R94" s="133">
        <f>R93+R88+R53+R26+R4</f>
        <v>8994256.0245000012</v>
      </c>
      <c r="S94" s="134">
        <f>R94/$G$94</f>
        <v>0.17988512047656474</v>
      </c>
      <c r="T94" s="132">
        <f>T93+T88+T53+T26+T4</f>
        <v>11992864.600000001</v>
      </c>
      <c r="U94" s="133">
        <f>U93+U88+U53+U26+U4</f>
        <v>1009958.4</v>
      </c>
      <c r="V94" s="133">
        <f>V93+V88+V53+V26+V4</f>
        <v>13002823</v>
      </c>
      <c r="W94" s="134">
        <f>V94/$G$94</f>
        <v>0.26005645998057686</v>
      </c>
      <c r="X94" s="132">
        <f>X93+X88+X53+X26+X4</f>
        <v>8256969.9520531688</v>
      </c>
      <c r="Y94" s="133">
        <f>Y93+Y88+Y53+Y26+Y4</f>
        <v>863650.09168123698</v>
      </c>
      <c r="Z94" s="133">
        <f>Z93+Z88+Z53+Z26+Z4</f>
        <v>9120620.0437344052</v>
      </c>
      <c r="AA94" s="134">
        <f>Z94/$G$94</f>
        <v>0.18241240086106406</v>
      </c>
      <c r="AB94" s="85"/>
    </row>
    <row r="95" spans="1:502" s="175" customFormat="1" x14ac:dyDescent="0.25">
      <c r="A95" s="173"/>
      <c r="B95" s="173"/>
      <c r="C95" s="173"/>
      <c r="D95" s="173"/>
      <c r="E95" s="281">
        <f>H94+L94+P94+T94+X94</f>
        <v>44935000.002053164</v>
      </c>
      <c r="F95" s="281">
        <f>I94+M94+Q94+U94+Y94</f>
        <v>5065000.0016812375</v>
      </c>
      <c r="G95" s="281">
        <f>J94+N94+R94+V94+Z94</f>
        <v>50000000.00373441</v>
      </c>
      <c r="H95" s="173"/>
      <c r="I95" s="173"/>
      <c r="J95" s="173"/>
      <c r="K95" s="174"/>
      <c r="L95" s="174"/>
      <c r="M95" s="174"/>
      <c r="N95" s="173"/>
      <c r="O95" s="174"/>
      <c r="P95" s="174"/>
      <c r="Q95" s="174"/>
      <c r="R95" s="173"/>
      <c r="S95" s="174"/>
      <c r="T95" s="282"/>
      <c r="U95" s="282"/>
      <c r="V95" s="282"/>
      <c r="W95" s="174"/>
      <c r="X95" s="174"/>
      <c r="Y95" s="174"/>
      <c r="Z95" s="173"/>
      <c r="AA95" s="174"/>
      <c r="AB95" s="86"/>
      <c r="AC95" s="86"/>
      <c r="AD95" s="86"/>
      <c r="AE95" s="86"/>
      <c r="AF95" s="86"/>
      <c r="AG95" s="86"/>
      <c r="AH95" s="86"/>
      <c r="AI95" s="86"/>
      <c r="AJ95" s="86"/>
      <c r="AK95" s="86"/>
      <c r="AL95" s="86"/>
      <c r="AM95" s="86"/>
      <c r="AN95" s="86"/>
      <c r="AO95" s="86"/>
      <c r="AP95" s="86"/>
      <c r="AQ95" s="86"/>
      <c r="AR95" s="86"/>
      <c r="AS95" s="86"/>
      <c r="AT95" s="86"/>
      <c r="AU95" s="86"/>
      <c r="AV95" s="86"/>
      <c r="AW95" s="86"/>
      <c r="AX95" s="86"/>
      <c r="AY95" s="86"/>
      <c r="AZ95" s="86"/>
      <c r="BA95" s="86"/>
      <c r="BB95" s="86"/>
      <c r="BC95" s="86"/>
      <c r="BD95" s="86"/>
      <c r="BE95" s="86"/>
      <c r="BF95" s="86"/>
      <c r="BG95" s="86"/>
      <c r="BH95" s="86"/>
      <c r="BI95" s="86"/>
      <c r="BJ95" s="86"/>
      <c r="BK95" s="86"/>
      <c r="BL95" s="86"/>
      <c r="BM95" s="86"/>
      <c r="BN95" s="86"/>
      <c r="BO95" s="86"/>
      <c r="BP95" s="86"/>
      <c r="BQ95" s="86"/>
      <c r="BR95" s="86"/>
      <c r="BS95" s="86"/>
      <c r="BT95" s="86"/>
      <c r="BU95" s="86"/>
      <c r="BV95" s="86"/>
      <c r="BW95" s="86"/>
      <c r="BX95" s="86"/>
      <c r="BY95" s="86"/>
      <c r="BZ95" s="86"/>
      <c r="CA95" s="86"/>
      <c r="CB95" s="86"/>
      <c r="CC95" s="86"/>
      <c r="CD95" s="86"/>
      <c r="CE95" s="86"/>
      <c r="CF95" s="86"/>
      <c r="CG95" s="86"/>
      <c r="CH95" s="86"/>
      <c r="CI95" s="86"/>
      <c r="CJ95" s="86"/>
      <c r="CK95" s="86"/>
      <c r="CL95" s="86"/>
      <c r="CM95" s="86"/>
      <c r="CN95" s="86"/>
      <c r="CO95" s="86"/>
      <c r="CP95" s="86"/>
      <c r="CQ95" s="86"/>
      <c r="CR95" s="86"/>
      <c r="CS95" s="86"/>
      <c r="CT95" s="86"/>
      <c r="CU95" s="86"/>
      <c r="CV95" s="86"/>
      <c r="CW95" s="86"/>
      <c r="CX95" s="86"/>
      <c r="CY95" s="86"/>
      <c r="CZ95" s="86"/>
      <c r="DA95" s="86"/>
      <c r="DB95" s="86"/>
      <c r="DC95" s="86"/>
      <c r="DD95" s="86"/>
      <c r="DE95" s="86"/>
      <c r="DF95" s="86"/>
      <c r="DG95" s="86"/>
      <c r="DH95" s="86"/>
      <c r="DI95" s="86"/>
      <c r="DJ95" s="86"/>
      <c r="DK95" s="86"/>
      <c r="DL95" s="86"/>
      <c r="DM95" s="86"/>
      <c r="DN95" s="86"/>
      <c r="DO95" s="86"/>
      <c r="DP95" s="86"/>
      <c r="DQ95" s="86"/>
      <c r="DR95" s="86"/>
      <c r="DS95" s="86"/>
      <c r="DT95" s="86"/>
      <c r="DU95" s="86"/>
      <c r="DV95" s="86"/>
      <c r="DW95" s="86"/>
      <c r="DX95" s="86"/>
      <c r="DY95" s="86"/>
      <c r="DZ95" s="86"/>
      <c r="EA95" s="86"/>
      <c r="EB95" s="86"/>
      <c r="EC95" s="86"/>
      <c r="ED95" s="86"/>
      <c r="EE95" s="86"/>
      <c r="EF95" s="86"/>
      <c r="EG95" s="86"/>
      <c r="EH95" s="86"/>
      <c r="EI95" s="86"/>
      <c r="EJ95" s="86"/>
      <c r="EK95" s="86"/>
      <c r="EL95" s="86"/>
      <c r="EM95" s="86"/>
      <c r="EN95" s="86"/>
      <c r="EO95" s="86"/>
      <c r="EP95" s="86"/>
      <c r="EQ95" s="86"/>
      <c r="ER95" s="86"/>
      <c r="ES95" s="86"/>
      <c r="ET95" s="86"/>
      <c r="EU95" s="86"/>
      <c r="EV95" s="86"/>
      <c r="EW95" s="86"/>
      <c r="EX95" s="86"/>
      <c r="EY95" s="86"/>
      <c r="EZ95" s="86"/>
      <c r="FA95" s="86"/>
      <c r="FB95" s="86"/>
      <c r="FC95" s="86"/>
      <c r="FD95" s="86"/>
      <c r="FE95" s="86"/>
      <c r="FF95" s="86"/>
      <c r="FG95" s="86"/>
      <c r="FH95" s="86"/>
      <c r="FI95" s="86"/>
      <c r="FJ95" s="86"/>
      <c r="FK95" s="86"/>
      <c r="FL95" s="86"/>
      <c r="FM95" s="86"/>
      <c r="FN95" s="86"/>
      <c r="FO95" s="86"/>
      <c r="FP95" s="86"/>
      <c r="FQ95" s="86"/>
      <c r="FR95" s="86"/>
      <c r="FS95" s="86"/>
      <c r="FT95" s="86"/>
      <c r="FU95" s="86"/>
      <c r="FV95" s="86"/>
      <c r="FW95" s="86"/>
      <c r="FX95" s="86"/>
      <c r="FY95" s="86"/>
      <c r="FZ95" s="86"/>
      <c r="GA95" s="86"/>
      <c r="GB95" s="86"/>
      <c r="GC95" s="86"/>
      <c r="GD95" s="86"/>
      <c r="GE95" s="86"/>
      <c r="GF95" s="86"/>
      <c r="GG95" s="86"/>
      <c r="GH95" s="86"/>
      <c r="GI95" s="86"/>
      <c r="GJ95" s="86"/>
      <c r="GK95" s="86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86"/>
      <c r="HK95" s="86"/>
      <c r="HL95" s="86"/>
      <c r="HM95" s="86"/>
      <c r="HN95" s="86"/>
      <c r="HO95" s="86"/>
      <c r="HP95" s="86"/>
      <c r="HQ95" s="86"/>
      <c r="HR95" s="86"/>
      <c r="HS95" s="86"/>
      <c r="HT95" s="86"/>
      <c r="HU95" s="86"/>
      <c r="HV95" s="86"/>
      <c r="HW95" s="86"/>
      <c r="HX95" s="86"/>
      <c r="HY95" s="86"/>
      <c r="HZ95" s="86"/>
      <c r="IA95" s="86"/>
      <c r="IB95" s="86"/>
      <c r="IC95" s="86"/>
      <c r="ID95" s="86"/>
      <c r="IE95" s="86"/>
      <c r="IF95" s="86"/>
      <c r="IG95" s="86"/>
      <c r="IH95" s="86"/>
      <c r="II95" s="86"/>
      <c r="IJ95" s="86"/>
      <c r="IK95" s="86"/>
      <c r="IL95" s="86"/>
      <c r="IM95" s="86"/>
      <c r="IN95" s="86"/>
      <c r="IO95" s="86"/>
      <c r="IP95" s="86"/>
      <c r="IQ95" s="86"/>
      <c r="IR95" s="86"/>
      <c r="IS95" s="86"/>
      <c r="IT95" s="86"/>
      <c r="IU95" s="86"/>
      <c r="IV95" s="86"/>
      <c r="IW95" s="86"/>
      <c r="IX95" s="86"/>
      <c r="IY95" s="86"/>
      <c r="IZ95" s="86"/>
      <c r="JA95" s="86"/>
      <c r="JB95" s="86"/>
      <c r="JC95" s="86"/>
      <c r="JD95" s="86"/>
      <c r="JE95" s="86"/>
      <c r="JF95" s="86"/>
      <c r="JG95" s="86"/>
      <c r="JH95" s="86"/>
      <c r="JI95" s="86"/>
      <c r="JJ95" s="86"/>
      <c r="JK95" s="86"/>
      <c r="JL95" s="86"/>
      <c r="JM95" s="86"/>
      <c r="JN95" s="86"/>
      <c r="JO95" s="86"/>
      <c r="JP95" s="86"/>
      <c r="JQ95" s="86"/>
      <c r="JR95" s="86"/>
      <c r="JS95" s="86"/>
      <c r="JT95" s="86"/>
      <c r="JU95" s="86"/>
      <c r="JV95" s="86"/>
      <c r="JW95" s="86"/>
      <c r="JX95" s="86"/>
      <c r="JY95" s="86"/>
      <c r="JZ95" s="86"/>
      <c r="KA95" s="86"/>
      <c r="KB95" s="86"/>
      <c r="KC95" s="86"/>
      <c r="KD95" s="86"/>
      <c r="KE95" s="86"/>
      <c r="KF95" s="86"/>
      <c r="KG95" s="86"/>
      <c r="KH95" s="86"/>
      <c r="KI95" s="86"/>
      <c r="KJ95" s="86"/>
      <c r="KK95" s="86"/>
      <c r="KL95" s="86"/>
      <c r="KM95" s="86"/>
      <c r="KN95" s="86"/>
      <c r="KO95" s="86"/>
      <c r="KP95" s="86"/>
      <c r="KQ95" s="86"/>
      <c r="KR95" s="86"/>
      <c r="KS95" s="86"/>
      <c r="KT95" s="86"/>
      <c r="KU95" s="86"/>
      <c r="KV95" s="86"/>
      <c r="KW95" s="86"/>
      <c r="KX95" s="86"/>
      <c r="KY95" s="86"/>
      <c r="KZ95" s="86"/>
      <c r="LA95" s="86"/>
      <c r="LB95" s="86"/>
      <c r="LC95" s="86"/>
      <c r="LD95" s="86"/>
      <c r="LE95" s="86"/>
      <c r="LF95" s="86"/>
      <c r="LG95" s="86"/>
      <c r="LH95" s="86"/>
      <c r="LI95" s="86"/>
      <c r="LJ95" s="86"/>
      <c r="LK95" s="86"/>
      <c r="LL95" s="86"/>
      <c r="LM95" s="86"/>
      <c r="LN95" s="86"/>
      <c r="LO95" s="86"/>
      <c r="LP95" s="86"/>
      <c r="LQ95" s="86"/>
      <c r="LR95" s="86"/>
      <c r="LS95" s="86"/>
      <c r="LT95" s="86"/>
      <c r="LU95" s="86"/>
      <c r="LV95" s="86"/>
      <c r="LW95" s="86"/>
      <c r="LX95" s="86"/>
      <c r="LY95" s="86"/>
      <c r="LZ95" s="86"/>
      <c r="MA95" s="86"/>
      <c r="MB95" s="86"/>
      <c r="MC95" s="86"/>
      <c r="MD95" s="86"/>
      <c r="ME95" s="86"/>
      <c r="MF95" s="86"/>
      <c r="MG95" s="86"/>
      <c r="MH95" s="86"/>
      <c r="MI95" s="86"/>
      <c r="MJ95" s="86"/>
      <c r="MK95" s="86"/>
      <c r="ML95" s="86"/>
      <c r="MM95" s="86"/>
      <c r="MN95" s="86"/>
      <c r="MO95" s="86"/>
      <c r="MP95" s="86"/>
      <c r="MQ95" s="86"/>
      <c r="MR95" s="86"/>
      <c r="MS95" s="86"/>
      <c r="MT95" s="86"/>
      <c r="MU95" s="86"/>
      <c r="MV95" s="86"/>
      <c r="MW95" s="86"/>
      <c r="MX95" s="86"/>
      <c r="MY95" s="86"/>
      <c r="MZ95" s="86"/>
      <c r="NA95" s="86"/>
      <c r="NB95" s="86"/>
      <c r="NC95" s="86"/>
      <c r="ND95" s="86"/>
      <c r="NE95" s="86"/>
      <c r="NF95" s="86"/>
      <c r="NG95" s="86"/>
      <c r="NH95" s="86"/>
      <c r="NI95" s="86"/>
      <c r="NJ95" s="86"/>
      <c r="NK95" s="86"/>
      <c r="NL95" s="86"/>
      <c r="NM95" s="86"/>
      <c r="NN95" s="86"/>
      <c r="NO95" s="86"/>
      <c r="NP95" s="86"/>
      <c r="NQ95" s="86"/>
      <c r="NR95" s="86"/>
      <c r="NS95" s="86"/>
      <c r="NT95" s="86"/>
      <c r="NU95" s="86"/>
      <c r="NV95" s="86"/>
      <c r="NW95" s="86"/>
      <c r="NX95" s="86"/>
      <c r="NY95" s="86"/>
      <c r="NZ95" s="86"/>
      <c r="OA95" s="86"/>
      <c r="OB95" s="86"/>
      <c r="OC95" s="86"/>
      <c r="OD95" s="86"/>
      <c r="OE95" s="86"/>
      <c r="OF95" s="86"/>
      <c r="OG95" s="86"/>
      <c r="OH95" s="86"/>
      <c r="OI95" s="86"/>
      <c r="OJ95" s="86"/>
      <c r="OK95" s="86"/>
      <c r="OL95" s="86"/>
      <c r="OM95" s="86"/>
      <c r="ON95" s="86"/>
      <c r="OO95" s="86"/>
      <c r="OP95" s="86"/>
      <c r="OQ95" s="86"/>
      <c r="OR95" s="86"/>
      <c r="OS95" s="86"/>
      <c r="OT95" s="86"/>
      <c r="OU95" s="86"/>
      <c r="OV95" s="86"/>
      <c r="OW95" s="86"/>
      <c r="OX95" s="86"/>
      <c r="OY95" s="86"/>
      <c r="OZ95" s="86"/>
      <c r="PA95" s="86"/>
      <c r="PB95" s="86"/>
      <c r="PC95" s="86"/>
      <c r="PD95" s="86"/>
      <c r="PE95" s="86"/>
      <c r="PF95" s="86"/>
      <c r="PG95" s="86"/>
      <c r="PH95" s="86"/>
      <c r="PI95" s="86"/>
      <c r="PJ95" s="86"/>
      <c r="PK95" s="86"/>
      <c r="PL95" s="86"/>
      <c r="PM95" s="86"/>
      <c r="PN95" s="86"/>
      <c r="PO95" s="86"/>
      <c r="PP95" s="86"/>
      <c r="PQ95" s="86"/>
      <c r="PR95" s="86"/>
      <c r="PS95" s="86"/>
      <c r="PT95" s="86"/>
      <c r="PU95" s="86"/>
      <c r="PV95" s="86"/>
      <c r="PW95" s="86"/>
      <c r="PX95" s="86"/>
      <c r="PY95" s="86"/>
      <c r="PZ95" s="86"/>
      <c r="QA95" s="86"/>
      <c r="QB95" s="86"/>
      <c r="QC95" s="86"/>
      <c r="QD95" s="86"/>
      <c r="QE95" s="86"/>
      <c r="QF95" s="86"/>
      <c r="QG95" s="86"/>
      <c r="QH95" s="86"/>
      <c r="QI95" s="86"/>
      <c r="QJ95" s="86"/>
      <c r="QK95" s="86"/>
      <c r="QL95" s="86"/>
      <c r="QM95" s="86"/>
      <c r="QN95" s="86"/>
      <c r="QO95" s="86"/>
      <c r="QP95" s="86"/>
      <c r="QQ95" s="86"/>
      <c r="QR95" s="86"/>
      <c r="QS95" s="86"/>
      <c r="QT95" s="86"/>
      <c r="QU95" s="86"/>
      <c r="QV95" s="86"/>
      <c r="QW95" s="86"/>
      <c r="QX95" s="86"/>
      <c r="QY95" s="86"/>
      <c r="QZ95" s="86"/>
      <c r="RA95" s="86"/>
      <c r="RB95" s="86"/>
      <c r="RC95" s="86"/>
      <c r="RD95" s="86"/>
      <c r="RE95" s="86"/>
      <c r="RF95" s="86"/>
      <c r="RG95" s="86"/>
      <c r="RH95" s="86"/>
      <c r="RI95" s="86"/>
      <c r="RJ95" s="86"/>
      <c r="RK95" s="86"/>
      <c r="RL95" s="86"/>
      <c r="RM95" s="86"/>
      <c r="RN95" s="86"/>
      <c r="RO95" s="86"/>
      <c r="RP95" s="86"/>
      <c r="RQ95" s="86"/>
      <c r="RR95" s="86"/>
      <c r="RS95" s="86"/>
      <c r="RT95" s="86"/>
      <c r="RU95" s="86"/>
      <c r="RV95" s="86"/>
      <c r="RW95" s="86"/>
      <c r="RX95" s="86"/>
      <c r="RY95" s="86"/>
      <c r="RZ95" s="86"/>
      <c r="SA95" s="86"/>
      <c r="SB95" s="86"/>
      <c r="SC95" s="86"/>
      <c r="SD95" s="86"/>
      <c r="SE95" s="86"/>
      <c r="SF95" s="86"/>
      <c r="SG95" s="86"/>
      <c r="SH95" s="86"/>
    </row>
    <row r="96" spans="1:502" s="86" customFormat="1" x14ac:dyDescent="0.25">
      <c r="E96" s="86" t="str">
        <f>IF(E94=E95,"","Checar")</f>
        <v/>
      </c>
      <c r="F96" s="86" t="str">
        <f>IF(F94=F95,"","Checar")</f>
        <v/>
      </c>
      <c r="G96" s="86" t="str">
        <f>IF(G94=G95,"","Checar")</f>
        <v/>
      </c>
      <c r="K96" s="176"/>
      <c r="L96" s="176"/>
      <c r="M96" s="176"/>
      <c r="O96" s="176"/>
      <c r="P96" s="176"/>
      <c r="Q96" s="176"/>
      <c r="S96" s="176"/>
      <c r="T96" s="283"/>
      <c r="U96" s="283"/>
      <c r="V96" s="283"/>
      <c r="W96" s="176"/>
      <c r="X96" s="176"/>
      <c r="Y96" s="176"/>
      <c r="AA96" s="176"/>
    </row>
    <row r="97" spans="7:27" s="86" customFormat="1" x14ac:dyDescent="0.25">
      <c r="G97" s="499"/>
      <c r="K97" s="176"/>
      <c r="L97" s="176"/>
      <c r="M97" s="176"/>
      <c r="O97" s="176"/>
      <c r="P97" s="176"/>
      <c r="Q97" s="176"/>
      <c r="S97" s="176"/>
      <c r="T97" s="283"/>
      <c r="U97" s="283"/>
      <c r="V97" s="283"/>
      <c r="W97" s="176"/>
      <c r="X97" s="176"/>
      <c r="Y97" s="176"/>
      <c r="AA97" s="176"/>
    </row>
    <row r="98" spans="7:27" s="86" customFormat="1" x14ac:dyDescent="0.25">
      <c r="K98" s="176"/>
      <c r="L98" s="176"/>
      <c r="M98" s="176"/>
      <c r="O98" s="176"/>
      <c r="P98" s="176"/>
      <c r="Q98" s="176"/>
      <c r="S98" s="176"/>
      <c r="T98" s="283"/>
      <c r="U98" s="283"/>
      <c r="V98" s="283"/>
      <c r="W98" s="176"/>
      <c r="X98" s="176"/>
      <c r="Y98" s="176"/>
      <c r="AA98" s="176"/>
    </row>
    <row r="99" spans="7:27" s="86" customFormat="1" x14ac:dyDescent="0.25">
      <c r="K99" s="176"/>
      <c r="L99" s="176"/>
      <c r="M99" s="176"/>
      <c r="O99" s="176"/>
      <c r="P99" s="176"/>
      <c r="Q99" s="176"/>
      <c r="S99" s="176"/>
      <c r="T99" s="283"/>
      <c r="U99" s="283"/>
      <c r="V99" s="283"/>
      <c r="W99" s="176"/>
      <c r="X99" s="176"/>
      <c r="Y99" s="176"/>
      <c r="AA99" s="176"/>
    </row>
    <row r="100" spans="7:27" s="86" customFormat="1" x14ac:dyDescent="0.25">
      <c r="K100" s="176"/>
      <c r="L100" s="176"/>
      <c r="M100" s="176"/>
      <c r="O100" s="176"/>
      <c r="P100" s="176"/>
      <c r="Q100" s="176"/>
      <c r="S100" s="176"/>
      <c r="T100" s="283"/>
      <c r="U100" s="283"/>
      <c r="V100" s="283"/>
      <c r="W100" s="176"/>
      <c r="X100" s="176"/>
      <c r="Y100" s="176"/>
      <c r="AA100" s="176"/>
    </row>
    <row r="101" spans="7:27" s="86" customFormat="1" x14ac:dyDescent="0.25">
      <c r="K101" s="176"/>
      <c r="L101" s="176"/>
      <c r="M101" s="176"/>
      <c r="O101" s="176"/>
      <c r="P101" s="176"/>
      <c r="Q101" s="176"/>
      <c r="S101" s="176"/>
      <c r="T101" s="283"/>
      <c r="U101" s="283"/>
      <c r="V101" s="283"/>
      <c r="W101" s="176"/>
      <c r="X101" s="176"/>
      <c r="Y101" s="176"/>
      <c r="AA101" s="176"/>
    </row>
    <row r="102" spans="7:27" s="86" customFormat="1" x14ac:dyDescent="0.25">
      <c r="K102" s="176"/>
      <c r="L102" s="176"/>
      <c r="M102" s="176"/>
      <c r="O102" s="176"/>
      <c r="P102" s="176"/>
      <c r="Q102" s="176"/>
      <c r="S102" s="176"/>
      <c r="T102" s="283"/>
      <c r="U102" s="283"/>
      <c r="V102" s="283"/>
      <c r="W102" s="176"/>
      <c r="X102" s="176"/>
      <c r="Y102" s="176"/>
      <c r="AA102" s="176"/>
    </row>
    <row r="103" spans="7:27" s="86" customFormat="1" x14ac:dyDescent="0.25">
      <c r="K103" s="176"/>
      <c r="L103" s="176"/>
      <c r="M103" s="176"/>
      <c r="O103" s="176"/>
      <c r="P103" s="176"/>
      <c r="Q103" s="176"/>
      <c r="S103" s="176"/>
      <c r="T103" s="283"/>
      <c r="U103" s="283"/>
      <c r="V103" s="283"/>
      <c r="W103" s="176"/>
      <c r="X103" s="176"/>
      <c r="Y103" s="176"/>
      <c r="AA103" s="176"/>
    </row>
    <row r="104" spans="7:27" s="86" customFormat="1" x14ac:dyDescent="0.25">
      <c r="K104" s="176"/>
      <c r="L104" s="176"/>
      <c r="M104" s="176"/>
      <c r="O104" s="176"/>
      <c r="P104" s="176"/>
      <c r="Q104" s="176"/>
      <c r="S104" s="176"/>
      <c r="T104" s="283"/>
      <c r="U104" s="283"/>
      <c r="V104" s="283"/>
      <c r="W104" s="176"/>
      <c r="X104" s="176"/>
      <c r="Y104" s="176"/>
      <c r="AA104" s="176"/>
    </row>
    <row r="105" spans="7:27" s="86" customFormat="1" x14ac:dyDescent="0.25">
      <c r="K105" s="176"/>
      <c r="L105" s="176"/>
      <c r="M105" s="176"/>
      <c r="O105" s="176"/>
      <c r="P105" s="176"/>
      <c r="Q105" s="176"/>
      <c r="S105" s="176"/>
      <c r="T105" s="283"/>
      <c r="U105" s="283"/>
      <c r="V105" s="283"/>
      <c r="W105" s="176"/>
      <c r="X105" s="176"/>
      <c r="Y105" s="176"/>
      <c r="AA105" s="176"/>
    </row>
    <row r="106" spans="7:27" s="86" customFormat="1" x14ac:dyDescent="0.25">
      <c r="K106" s="176"/>
      <c r="L106" s="176"/>
      <c r="M106" s="176"/>
      <c r="O106" s="176"/>
      <c r="P106" s="176"/>
      <c r="Q106" s="176"/>
      <c r="S106" s="176"/>
      <c r="T106" s="283"/>
      <c r="U106" s="283"/>
      <c r="V106" s="283"/>
      <c r="W106" s="176"/>
      <c r="X106" s="176"/>
      <c r="Y106" s="176"/>
      <c r="AA106" s="176"/>
    </row>
    <row r="107" spans="7:27" s="86" customFormat="1" x14ac:dyDescent="0.25">
      <c r="K107" s="176"/>
      <c r="L107" s="176"/>
      <c r="M107" s="176"/>
      <c r="O107" s="176"/>
      <c r="P107" s="176"/>
      <c r="Q107" s="176"/>
      <c r="S107" s="176"/>
      <c r="T107" s="283"/>
      <c r="U107" s="283"/>
      <c r="V107" s="283"/>
      <c r="W107" s="176"/>
      <c r="X107" s="176"/>
      <c r="Y107" s="176"/>
      <c r="AA107" s="176"/>
    </row>
    <row r="108" spans="7:27" s="86" customFormat="1" x14ac:dyDescent="0.25">
      <c r="K108" s="176"/>
      <c r="L108" s="176"/>
      <c r="M108" s="176"/>
      <c r="O108" s="176"/>
      <c r="P108" s="176"/>
      <c r="Q108" s="176"/>
      <c r="S108" s="176"/>
      <c r="T108" s="283"/>
      <c r="U108" s="283"/>
      <c r="V108" s="283"/>
      <c r="W108" s="176"/>
      <c r="X108" s="176"/>
      <c r="Y108" s="176"/>
      <c r="AA108" s="176"/>
    </row>
    <row r="109" spans="7:27" s="86" customFormat="1" x14ac:dyDescent="0.25">
      <c r="K109" s="176"/>
      <c r="L109" s="176"/>
      <c r="M109" s="176"/>
      <c r="O109" s="176"/>
      <c r="P109" s="176"/>
      <c r="Q109" s="176"/>
      <c r="S109" s="176"/>
      <c r="T109" s="283"/>
      <c r="U109" s="283"/>
      <c r="V109" s="283"/>
      <c r="W109" s="176"/>
      <c r="X109" s="176"/>
      <c r="Y109" s="176"/>
      <c r="AA109" s="176"/>
    </row>
    <row r="110" spans="7:27" s="86" customFormat="1" x14ac:dyDescent="0.25">
      <c r="K110" s="176"/>
      <c r="L110" s="176"/>
      <c r="M110" s="176"/>
      <c r="O110" s="176"/>
      <c r="P110" s="176"/>
      <c r="Q110" s="176"/>
      <c r="S110" s="176"/>
      <c r="T110" s="283"/>
      <c r="U110" s="283"/>
      <c r="V110" s="283"/>
      <c r="W110" s="176"/>
      <c r="X110" s="176"/>
      <c r="Y110" s="176"/>
      <c r="AA110" s="176"/>
    </row>
    <row r="111" spans="7:27" s="86" customFormat="1" x14ac:dyDescent="0.25">
      <c r="K111" s="176"/>
      <c r="L111" s="176"/>
      <c r="M111" s="176"/>
      <c r="O111" s="176"/>
      <c r="P111" s="176"/>
      <c r="Q111" s="176"/>
      <c r="S111" s="176"/>
      <c r="T111" s="283"/>
      <c r="U111" s="283"/>
      <c r="V111" s="283"/>
      <c r="W111" s="176"/>
      <c r="X111" s="176"/>
      <c r="Y111" s="176"/>
      <c r="AA111" s="176"/>
    </row>
    <row r="112" spans="7:27" s="86" customFormat="1" x14ac:dyDescent="0.25">
      <c r="K112" s="176"/>
      <c r="L112" s="176"/>
      <c r="M112" s="176"/>
      <c r="O112" s="176"/>
      <c r="P112" s="176"/>
      <c r="Q112" s="176"/>
      <c r="S112" s="176"/>
      <c r="T112" s="283"/>
      <c r="U112" s="283"/>
      <c r="V112" s="283"/>
      <c r="W112" s="176"/>
      <c r="X112" s="176"/>
      <c r="Y112" s="176"/>
      <c r="AA112" s="176"/>
    </row>
    <row r="113" spans="11:27" s="86" customFormat="1" x14ac:dyDescent="0.25">
      <c r="K113" s="176"/>
      <c r="L113" s="176"/>
      <c r="M113" s="176"/>
      <c r="O113" s="176"/>
      <c r="P113" s="176"/>
      <c r="Q113" s="176"/>
      <c r="S113" s="176"/>
      <c r="T113" s="283"/>
      <c r="U113" s="283"/>
      <c r="V113" s="283"/>
      <c r="W113" s="176"/>
      <c r="X113" s="176"/>
      <c r="Y113" s="176"/>
      <c r="AA113" s="176"/>
    </row>
    <row r="114" spans="11:27" s="86" customFormat="1" x14ac:dyDescent="0.25">
      <c r="K114" s="176"/>
      <c r="L114" s="176"/>
      <c r="M114" s="176"/>
      <c r="O114" s="176"/>
      <c r="P114" s="176"/>
      <c r="Q114" s="176"/>
      <c r="S114" s="176"/>
      <c r="T114" s="283"/>
      <c r="U114" s="283"/>
      <c r="V114" s="283"/>
      <c r="W114" s="176"/>
      <c r="X114" s="176"/>
      <c r="Y114" s="176"/>
      <c r="AA114" s="176"/>
    </row>
    <row r="115" spans="11:27" s="86" customFormat="1" x14ac:dyDescent="0.25">
      <c r="K115" s="176"/>
      <c r="L115" s="176"/>
      <c r="M115" s="176"/>
      <c r="O115" s="176"/>
      <c r="P115" s="176"/>
      <c r="Q115" s="176"/>
      <c r="S115" s="176"/>
      <c r="T115" s="283"/>
      <c r="U115" s="283"/>
      <c r="V115" s="283"/>
      <c r="W115" s="176"/>
      <c r="X115" s="176"/>
      <c r="Y115" s="176"/>
      <c r="AA115" s="176"/>
    </row>
    <row r="116" spans="11:27" s="86" customFormat="1" x14ac:dyDescent="0.25">
      <c r="K116" s="176"/>
      <c r="L116" s="176"/>
      <c r="M116" s="176"/>
      <c r="O116" s="176"/>
      <c r="P116" s="176"/>
      <c r="Q116" s="176"/>
      <c r="S116" s="176"/>
      <c r="T116" s="283"/>
      <c r="U116" s="283"/>
      <c r="V116" s="283"/>
      <c r="W116" s="176"/>
      <c r="X116" s="176"/>
      <c r="Y116" s="176"/>
      <c r="AA116" s="176"/>
    </row>
    <row r="117" spans="11:27" s="86" customFormat="1" x14ac:dyDescent="0.25">
      <c r="K117" s="176"/>
      <c r="L117" s="176"/>
      <c r="M117" s="176"/>
      <c r="O117" s="176"/>
      <c r="P117" s="176"/>
      <c r="Q117" s="176"/>
      <c r="S117" s="176"/>
      <c r="T117" s="283"/>
      <c r="U117" s="283"/>
      <c r="V117" s="283"/>
      <c r="W117" s="176"/>
      <c r="X117" s="176"/>
      <c r="Y117" s="176"/>
      <c r="AA117" s="176"/>
    </row>
    <row r="118" spans="11:27" s="86" customFormat="1" x14ac:dyDescent="0.25">
      <c r="K118" s="176"/>
      <c r="L118" s="176"/>
      <c r="M118" s="176"/>
      <c r="O118" s="176"/>
      <c r="P118" s="176"/>
      <c r="Q118" s="176"/>
      <c r="S118" s="176"/>
      <c r="T118" s="283"/>
      <c r="U118" s="283"/>
      <c r="V118" s="283"/>
      <c r="W118" s="176"/>
      <c r="X118" s="176"/>
      <c r="Y118" s="176"/>
      <c r="AA118" s="176"/>
    </row>
    <row r="119" spans="11:27" s="86" customFormat="1" x14ac:dyDescent="0.25">
      <c r="K119" s="176"/>
      <c r="L119" s="176"/>
      <c r="M119" s="176"/>
      <c r="O119" s="176"/>
      <c r="P119" s="176"/>
      <c r="Q119" s="176"/>
      <c r="S119" s="176"/>
      <c r="T119" s="283"/>
      <c r="U119" s="283"/>
      <c r="V119" s="283"/>
      <c r="W119" s="176"/>
      <c r="X119" s="176"/>
      <c r="Y119" s="176"/>
      <c r="AA119" s="176"/>
    </row>
    <row r="120" spans="11:27" s="86" customFormat="1" x14ac:dyDescent="0.25">
      <c r="K120" s="176"/>
      <c r="L120" s="176"/>
      <c r="M120" s="176"/>
      <c r="O120" s="176"/>
      <c r="P120" s="176"/>
      <c r="Q120" s="176"/>
      <c r="S120" s="176"/>
      <c r="T120" s="283"/>
      <c r="U120" s="283"/>
      <c r="V120" s="283"/>
      <c r="W120" s="176"/>
      <c r="X120" s="176"/>
      <c r="Y120" s="176"/>
      <c r="AA120" s="176"/>
    </row>
    <row r="121" spans="11:27" s="86" customFormat="1" x14ac:dyDescent="0.25">
      <c r="K121" s="176"/>
      <c r="L121" s="176"/>
      <c r="M121" s="176"/>
      <c r="O121" s="176"/>
      <c r="P121" s="176"/>
      <c r="Q121" s="176"/>
      <c r="S121" s="176"/>
      <c r="T121" s="283"/>
      <c r="U121" s="283"/>
      <c r="V121" s="283"/>
      <c r="W121" s="176"/>
      <c r="X121" s="176"/>
      <c r="Y121" s="176"/>
      <c r="AA121" s="176"/>
    </row>
    <row r="122" spans="11:27" s="86" customFormat="1" x14ac:dyDescent="0.25">
      <c r="K122" s="176"/>
      <c r="L122" s="176"/>
      <c r="M122" s="176"/>
      <c r="O122" s="176"/>
      <c r="P122" s="176"/>
      <c r="Q122" s="176"/>
      <c r="S122" s="176"/>
      <c r="T122" s="283"/>
      <c r="U122" s="283"/>
      <c r="V122" s="283"/>
      <c r="W122" s="176"/>
      <c r="X122" s="176"/>
      <c r="Y122" s="176"/>
      <c r="AA122" s="176"/>
    </row>
    <row r="123" spans="11:27" s="86" customFormat="1" x14ac:dyDescent="0.25">
      <c r="K123" s="176"/>
      <c r="L123" s="176"/>
      <c r="M123" s="176"/>
      <c r="O123" s="176"/>
      <c r="P123" s="176"/>
      <c r="Q123" s="176"/>
      <c r="S123" s="176"/>
      <c r="T123" s="283"/>
      <c r="U123" s="283"/>
      <c r="V123" s="283"/>
      <c r="W123" s="176"/>
      <c r="X123" s="176"/>
      <c r="Y123" s="176"/>
      <c r="AA123" s="176"/>
    </row>
    <row r="124" spans="11:27" s="86" customFormat="1" x14ac:dyDescent="0.25">
      <c r="K124" s="176"/>
      <c r="L124" s="176"/>
      <c r="M124" s="176"/>
      <c r="O124" s="176"/>
      <c r="P124" s="176"/>
      <c r="Q124" s="176"/>
      <c r="S124" s="176"/>
      <c r="T124" s="283"/>
      <c r="U124" s="283"/>
      <c r="V124" s="283"/>
      <c r="W124" s="176"/>
      <c r="X124" s="176"/>
      <c r="Y124" s="176"/>
      <c r="AA124" s="176"/>
    </row>
    <row r="125" spans="11:27" s="86" customFormat="1" x14ac:dyDescent="0.25">
      <c r="K125" s="176"/>
      <c r="L125" s="176"/>
      <c r="M125" s="176"/>
      <c r="O125" s="176"/>
      <c r="P125" s="176"/>
      <c r="Q125" s="176"/>
      <c r="S125" s="176"/>
      <c r="T125" s="283"/>
      <c r="U125" s="283"/>
      <c r="V125" s="283"/>
      <c r="W125" s="176"/>
      <c r="X125" s="176"/>
      <c r="Y125" s="176"/>
      <c r="AA125" s="176"/>
    </row>
    <row r="126" spans="11:27" s="86" customFormat="1" x14ac:dyDescent="0.25">
      <c r="K126" s="176"/>
      <c r="L126" s="176"/>
      <c r="M126" s="176"/>
      <c r="O126" s="176"/>
      <c r="P126" s="176"/>
      <c r="Q126" s="176"/>
      <c r="S126" s="176"/>
      <c r="T126" s="283"/>
      <c r="U126" s="283"/>
      <c r="V126" s="283"/>
      <c r="W126" s="176"/>
      <c r="X126" s="176"/>
      <c r="Y126" s="176"/>
      <c r="AA126" s="176"/>
    </row>
    <row r="127" spans="11:27" s="86" customFormat="1" x14ac:dyDescent="0.25">
      <c r="K127" s="176"/>
      <c r="L127" s="176"/>
      <c r="M127" s="176"/>
      <c r="O127" s="176"/>
      <c r="P127" s="176"/>
      <c r="Q127" s="176"/>
      <c r="S127" s="176"/>
      <c r="T127" s="283"/>
      <c r="U127" s="283"/>
      <c r="V127" s="283"/>
      <c r="W127" s="176"/>
      <c r="X127" s="176"/>
      <c r="Y127" s="176"/>
      <c r="AA127" s="176"/>
    </row>
    <row r="128" spans="11:27" s="86" customFormat="1" x14ac:dyDescent="0.25">
      <c r="K128" s="176"/>
      <c r="L128" s="176"/>
      <c r="M128" s="176"/>
      <c r="O128" s="176"/>
      <c r="P128" s="176"/>
      <c r="Q128" s="176"/>
      <c r="S128" s="176"/>
      <c r="T128" s="283"/>
      <c r="U128" s="283"/>
      <c r="V128" s="283"/>
      <c r="W128" s="176"/>
      <c r="X128" s="176"/>
      <c r="Y128" s="176"/>
      <c r="AA128" s="176"/>
    </row>
    <row r="129" spans="11:27" s="86" customFormat="1" x14ac:dyDescent="0.25">
      <c r="K129" s="176"/>
      <c r="L129" s="176"/>
      <c r="M129" s="176"/>
      <c r="O129" s="176"/>
      <c r="P129" s="176"/>
      <c r="Q129" s="176"/>
      <c r="S129" s="176"/>
      <c r="T129" s="283"/>
      <c r="U129" s="283"/>
      <c r="V129" s="283"/>
      <c r="W129" s="176"/>
      <c r="X129" s="176"/>
      <c r="Y129" s="176"/>
      <c r="AA129" s="176"/>
    </row>
    <row r="130" spans="11:27" s="86" customFormat="1" x14ac:dyDescent="0.25">
      <c r="K130" s="176"/>
      <c r="L130" s="176"/>
      <c r="M130" s="176"/>
      <c r="O130" s="176"/>
      <c r="P130" s="176"/>
      <c r="Q130" s="176"/>
      <c r="S130" s="176"/>
      <c r="T130" s="283"/>
      <c r="U130" s="283"/>
      <c r="V130" s="283"/>
      <c r="W130" s="176"/>
      <c r="X130" s="176"/>
      <c r="Y130" s="176"/>
      <c r="AA130" s="176"/>
    </row>
    <row r="131" spans="11:27" s="86" customFormat="1" x14ac:dyDescent="0.25">
      <c r="K131" s="176"/>
      <c r="L131" s="176"/>
      <c r="M131" s="176"/>
      <c r="O131" s="176"/>
      <c r="P131" s="176"/>
      <c r="Q131" s="176"/>
      <c r="S131" s="176"/>
      <c r="T131" s="283"/>
      <c r="U131" s="283"/>
      <c r="V131" s="283"/>
      <c r="W131" s="176"/>
      <c r="X131" s="176"/>
      <c r="Y131" s="176"/>
      <c r="AA131" s="176"/>
    </row>
    <row r="132" spans="11:27" s="86" customFormat="1" x14ac:dyDescent="0.25">
      <c r="K132" s="176"/>
      <c r="L132" s="176"/>
      <c r="M132" s="176"/>
      <c r="O132" s="176"/>
      <c r="P132" s="176"/>
      <c r="Q132" s="176"/>
      <c r="S132" s="176"/>
      <c r="T132" s="283"/>
      <c r="U132" s="283"/>
      <c r="V132" s="283"/>
      <c r="W132" s="176"/>
      <c r="X132" s="176"/>
      <c r="Y132" s="176"/>
      <c r="AA132" s="176"/>
    </row>
    <row r="133" spans="11:27" s="86" customFormat="1" x14ac:dyDescent="0.25">
      <c r="K133" s="176"/>
      <c r="L133" s="176"/>
      <c r="M133" s="176"/>
      <c r="O133" s="176"/>
      <c r="P133" s="176"/>
      <c r="Q133" s="176"/>
      <c r="S133" s="176"/>
      <c r="T133" s="283"/>
      <c r="U133" s="283"/>
      <c r="V133" s="283"/>
      <c r="W133" s="176"/>
      <c r="X133" s="176"/>
      <c r="Y133" s="176"/>
      <c r="AA133" s="176"/>
    </row>
    <row r="134" spans="11:27" s="86" customFormat="1" x14ac:dyDescent="0.25">
      <c r="K134" s="176"/>
      <c r="L134" s="176"/>
      <c r="M134" s="176"/>
      <c r="O134" s="176"/>
      <c r="P134" s="176"/>
      <c r="Q134" s="176"/>
      <c r="S134" s="176"/>
      <c r="T134" s="283"/>
      <c r="U134" s="283"/>
      <c r="V134" s="283"/>
      <c r="W134" s="176"/>
      <c r="X134" s="176"/>
      <c r="Y134" s="176"/>
      <c r="AA134" s="176"/>
    </row>
    <row r="135" spans="11:27" s="86" customFormat="1" x14ac:dyDescent="0.25">
      <c r="K135" s="176"/>
      <c r="L135" s="176"/>
      <c r="M135" s="176"/>
      <c r="O135" s="176"/>
      <c r="P135" s="176"/>
      <c r="Q135" s="176"/>
      <c r="S135" s="176"/>
      <c r="T135" s="283"/>
      <c r="U135" s="283"/>
      <c r="V135" s="283"/>
      <c r="W135" s="176"/>
      <c r="X135" s="176"/>
      <c r="Y135" s="176"/>
      <c r="AA135" s="176"/>
    </row>
    <row r="136" spans="11:27" s="86" customFormat="1" x14ac:dyDescent="0.25">
      <c r="K136" s="176"/>
      <c r="L136" s="176"/>
      <c r="M136" s="176"/>
      <c r="O136" s="176"/>
      <c r="P136" s="176"/>
      <c r="Q136" s="176"/>
      <c r="S136" s="176"/>
      <c r="T136" s="283"/>
      <c r="U136" s="283"/>
      <c r="V136" s="283"/>
      <c r="W136" s="176"/>
      <c r="X136" s="176"/>
      <c r="Y136" s="176"/>
      <c r="AA136" s="176"/>
    </row>
    <row r="137" spans="11:27" s="86" customFormat="1" x14ac:dyDescent="0.25">
      <c r="K137" s="176"/>
      <c r="L137" s="176"/>
      <c r="M137" s="176"/>
      <c r="O137" s="176"/>
      <c r="P137" s="176"/>
      <c r="Q137" s="176"/>
      <c r="S137" s="176"/>
      <c r="T137" s="283"/>
      <c r="U137" s="283"/>
      <c r="V137" s="283"/>
      <c r="W137" s="176"/>
      <c r="X137" s="176"/>
      <c r="Y137" s="176"/>
      <c r="AA137" s="176"/>
    </row>
    <row r="138" spans="11:27" s="86" customFormat="1" x14ac:dyDescent="0.25">
      <c r="K138" s="176"/>
      <c r="L138" s="176"/>
      <c r="M138" s="176"/>
      <c r="O138" s="176"/>
      <c r="P138" s="176"/>
      <c r="Q138" s="176"/>
      <c r="S138" s="176"/>
      <c r="T138" s="283"/>
      <c r="U138" s="283"/>
      <c r="V138" s="283"/>
      <c r="W138" s="176"/>
      <c r="X138" s="176"/>
      <c r="Y138" s="176"/>
      <c r="AA138" s="176"/>
    </row>
    <row r="139" spans="11:27" s="86" customFormat="1" x14ac:dyDescent="0.25">
      <c r="K139" s="176"/>
      <c r="L139" s="176"/>
      <c r="M139" s="176"/>
      <c r="O139" s="176"/>
      <c r="P139" s="176"/>
      <c r="Q139" s="176"/>
      <c r="S139" s="176"/>
      <c r="T139" s="283"/>
      <c r="U139" s="283"/>
      <c r="V139" s="283"/>
      <c r="W139" s="176"/>
      <c r="X139" s="176"/>
      <c r="Y139" s="176"/>
      <c r="AA139" s="176"/>
    </row>
    <row r="140" spans="11:27" s="86" customFormat="1" x14ac:dyDescent="0.25">
      <c r="K140" s="176"/>
      <c r="L140" s="176"/>
      <c r="M140" s="176"/>
      <c r="O140" s="176"/>
      <c r="P140" s="176"/>
      <c r="Q140" s="176"/>
      <c r="S140" s="176"/>
      <c r="T140" s="283"/>
      <c r="U140" s="283"/>
      <c r="V140" s="283"/>
      <c r="W140" s="176"/>
      <c r="X140" s="176"/>
      <c r="Y140" s="176"/>
      <c r="AA140" s="176"/>
    </row>
    <row r="141" spans="11:27" s="86" customFormat="1" x14ac:dyDescent="0.25">
      <c r="K141" s="176"/>
      <c r="L141" s="176"/>
      <c r="M141" s="176"/>
      <c r="O141" s="176"/>
      <c r="P141" s="176"/>
      <c r="Q141" s="176"/>
      <c r="S141" s="176"/>
      <c r="T141" s="283"/>
      <c r="U141" s="283"/>
      <c r="V141" s="283"/>
      <c r="W141" s="176"/>
      <c r="X141" s="176"/>
      <c r="Y141" s="176"/>
      <c r="AA141" s="176"/>
    </row>
    <row r="142" spans="11:27" s="86" customFormat="1" x14ac:dyDescent="0.25">
      <c r="K142" s="176"/>
      <c r="L142" s="176"/>
      <c r="M142" s="176"/>
      <c r="O142" s="176"/>
      <c r="P142" s="176"/>
      <c r="Q142" s="176"/>
      <c r="S142" s="176"/>
      <c r="T142" s="283"/>
      <c r="U142" s="283"/>
      <c r="V142" s="283"/>
      <c r="W142" s="176"/>
      <c r="X142" s="176"/>
      <c r="Y142" s="176"/>
      <c r="AA142" s="176"/>
    </row>
    <row r="143" spans="11:27" s="86" customFormat="1" x14ac:dyDescent="0.25">
      <c r="K143" s="176"/>
      <c r="L143" s="176"/>
      <c r="M143" s="176"/>
      <c r="O143" s="176"/>
      <c r="P143" s="176"/>
      <c r="Q143" s="176"/>
      <c r="S143" s="176"/>
      <c r="T143" s="283"/>
      <c r="U143" s="283"/>
      <c r="V143" s="283"/>
      <c r="W143" s="176"/>
      <c r="X143" s="176"/>
      <c r="Y143" s="176"/>
      <c r="AA143" s="176"/>
    </row>
    <row r="144" spans="11:27" s="86" customFormat="1" x14ac:dyDescent="0.25">
      <c r="K144" s="176"/>
      <c r="L144" s="176"/>
      <c r="M144" s="176"/>
      <c r="O144" s="176"/>
      <c r="P144" s="176"/>
      <c r="Q144" s="176"/>
      <c r="S144" s="176"/>
      <c r="T144" s="283"/>
      <c r="U144" s="283"/>
      <c r="V144" s="283"/>
      <c r="W144" s="176"/>
      <c r="X144" s="176"/>
      <c r="Y144" s="176"/>
      <c r="AA144" s="176"/>
    </row>
    <row r="145" spans="11:27" s="86" customFormat="1" x14ac:dyDescent="0.25">
      <c r="K145" s="176"/>
      <c r="L145" s="176"/>
      <c r="M145" s="176"/>
      <c r="O145" s="176"/>
      <c r="P145" s="176"/>
      <c r="Q145" s="176"/>
      <c r="S145" s="176"/>
      <c r="T145" s="283"/>
      <c r="U145" s="283"/>
      <c r="V145" s="283"/>
      <c r="W145" s="176"/>
      <c r="X145" s="176"/>
      <c r="Y145" s="176"/>
      <c r="AA145" s="176"/>
    </row>
    <row r="146" spans="11:27" s="86" customFormat="1" x14ac:dyDescent="0.25">
      <c r="K146" s="176"/>
      <c r="L146" s="176"/>
      <c r="M146" s="176"/>
      <c r="O146" s="176"/>
      <c r="P146" s="176"/>
      <c r="Q146" s="176"/>
      <c r="S146" s="176"/>
      <c r="T146" s="283"/>
      <c r="U146" s="283"/>
      <c r="V146" s="283"/>
      <c r="W146" s="176"/>
      <c r="X146" s="176"/>
      <c r="Y146" s="176"/>
      <c r="AA146" s="176"/>
    </row>
    <row r="147" spans="11:27" s="86" customFormat="1" x14ac:dyDescent="0.25">
      <c r="K147" s="176"/>
      <c r="L147" s="176"/>
      <c r="M147" s="176"/>
      <c r="O147" s="176"/>
      <c r="P147" s="176"/>
      <c r="Q147" s="176"/>
      <c r="S147" s="176"/>
      <c r="T147" s="283"/>
      <c r="U147" s="283"/>
      <c r="V147" s="283"/>
      <c r="W147" s="176"/>
      <c r="X147" s="176"/>
      <c r="Y147" s="176"/>
      <c r="AA147" s="176"/>
    </row>
    <row r="148" spans="11:27" s="86" customFormat="1" x14ac:dyDescent="0.25">
      <c r="K148" s="176"/>
      <c r="L148" s="176"/>
      <c r="M148" s="176"/>
      <c r="O148" s="176"/>
      <c r="P148" s="176"/>
      <c r="Q148" s="176"/>
      <c r="S148" s="176"/>
      <c r="T148" s="283"/>
      <c r="U148" s="283"/>
      <c r="V148" s="283"/>
      <c r="W148" s="176"/>
      <c r="X148" s="176"/>
      <c r="Y148" s="176"/>
      <c r="AA148" s="176"/>
    </row>
    <row r="149" spans="11:27" s="86" customFormat="1" x14ac:dyDescent="0.25">
      <c r="K149" s="176"/>
      <c r="L149" s="176"/>
      <c r="M149" s="176"/>
      <c r="O149" s="176"/>
      <c r="P149" s="176"/>
      <c r="Q149" s="176"/>
      <c r="S149" s="176"/>
      <c r="T149" s="283"/>
      <c r="U149" s="283"/>
      <c r="V149" s="283"/>
      <c r="W149" s="176"/>
      <c r="X149" s="176"/>
      <c r="Y149" s="176"/>
      <c r="AA149" s="176"/>
    </row>
    <row r="150" spans="11:27" s="86" customFormat="1" x14ac:dyDescent="0.25">
      <c r="K150" s="176"/>
      <c r="L150" s="176"/>
      <c r="M150" s="176"/>
      <c r="O150" s="176"/>
      <c r="P150" s="176"/>
      <c r="Q150" s="176"/>
      <c r="S150" s="176"/>
      <c r="T150" s="283"/>
      <c r="U150" s="283"/>
      <c r="V150" s="283"/>
      <c r="W150" s="176"/>
      <c r="X150" s="176"/>
      <c r="Y150" s="176"/>
      <c r="AA150" s="176"/>
    </row>
    <row r="151" spans="11:27" s="86" customFormat="1" x14ac:dyDescent="0.25">
      <c r="K151" s="176"/>
      <c r="L151" s="176"/>
      <c r="M151" s="176"/>
      <c r="O151" s="176"/>
      <c r="P151" s="176"/>
      <c r="Q151" s="176"/>
      <c r="S151" s="176"/>
      <c r="T151" s="283"/>
      <c r="U151" s="283"/>
      <c r="V151" s="283"/>
      <c r="W151" s="176"/>
      <c r="X151" s="176"/>
      <c r="Y151" s="176"/>
      <c r="AA151" s="176"/>
    </row>
    <row r="152" spans="11:27" s="86" customFormat="1" x14ac:dyDescent="0.25">
      <c r="K152" s="176"/>
      <c r="L152" s="176"/>
      <c r="M152" s="176"/>
      <c r="O152" s="176"/>
      <c r="P152" s="176"/>
      <c r="Q152" s="176"/>
      <c r="S152" s="176"/>
      <c r="T152" s="283"/>
      <c r="U152" s="283"/>
      <c r="V152" s="283"/>
      <c r="W152" s="176"/>
      <c r="X152" s="176"/>
      <c r="Y152" s="176"/>
      <c r="AA152" s="176"/>
    </row>
    <row r="153" spans="11:27" s="86" customFormat="1" x14ac:dyDescent="0.25">
      <c r="K153" s="176"/>
      <c r="L153" s="176"/>
      <c r="M153" s="176"/>
      <c r="O153" s="176"/>
      <c r="P153" s="176"/>
      <c r="Q153" s="176"/>
      <c r="S153" s="176"/>
      <c r="T153" s="283"/>
      <c r="U153" s="283"/>
      <c r="V153" s="283"/>
      <c r="W153" s="176"/>
      <c r="X153" s="176"/>
      <c r="Y153" s="176"/>
      <c r="AA153" s="176"/>
    </row>
    <row r="154" spans="11:27" s="86" customFormat="1" x14ac:dyDescent="0.25">
      <c r="K154" s="176"/>
      <c r="L154" s="176"/>
      <c r="M154" s="176"/>
      <c r="O154" s="176"/>
      <c r="P154" s="176"/>
      <c r="Q154" s="176"/>
      <c r="S154" s="176"/>
      <c r="T154" s="283"/>
      <c r="U154" s="283"/>
      <c r="V154" s="283"/>
      <c r="W154" s="176"/>
      <c r="X154" s="176"/>
      <c r="Y154" s="176"/>
      <c r="AA154" s="176"/>
    </row>
    <row r="155" spans="11:27" s="86" customFormat="1" x14ac:dyDescent="0.25">
      <c r="K155" s="176"/>
      <c r="L155" s="176"/>
      <c r="M155" s="176"/>
      <c r="O155" s="176"/>
      <c r="P155" s="176"/>
      <c r="Q155" s="176"/>
      <c r="S155" s="176"/>
      <c r="T155" s="283"/>
      <c r="U155" s="283"/>
      <c r="V155" s="283"/>
      <c r="W155" s="176"/>
      <c r="X155" s="176"/>
      <c r="Y155" s="176"/>
      <c r="AA155" s="176"/>
    </row>
    <row r="156" spans="11:27" s="86" customFormat="1" x14ac:dyDescent="0.25">
      <c r="K156" s="176"/>
      <c r="L156" s="176"/>
      <c r="M156" s="176"/>
      <c r="O156" s="176"/>
      <c r="P156" s="176"/>
      <c r="Q156" s="176"/>
      <c r="S156" s="176"/>
      <c r="T156" s="283"/>
      <c r="U156" s="283"/>
      <c r="V156" s="283"/>
      <c r="W156" s="176"/>
      <c r="X156" s="176"/>
      <c r="Y156" s="176"/>
      <c r="AA156" s="176"/>
    </row>
    <row r="157" spans="11:27" s="86" customFormat="1" x14ac:dyDescent="0.25">
      <c r="K157" s="176"/>
      <c r="L157" s="176"/>
      <c r="M157" s="176"/>
      <c r="O157" s="176"/>
      <c r="P157" s="176"/>
      <c r="Q157" s="176"/>
      <c r="S157" s="176"/>
      <c r="T157" s="283"/>
      <c r="U157" s="283"/>
      <c r="V157" s="283"/>
      <c r="W157" s="176"/>
      <c r="X157" s="176"/>
      <c r="Y157" s="176"/>
      <c r="AA157" s="176"/>
    </row>
    <row r="158" spans="11:27" s="86" customFormat="1" x14ac:dyDescent="0.25">
      <c r="K158" s="176"/>
      <c r="L158" s="176"/>
      <c r="M158" s="176"/>
      <c r="O158" s="176"/>
      <c r="P158" s="176"/>
      <c r="Q158" s="176"/>
      <c r="S158" s="176"/>
      <c r="T158" s="283"/>
      <c r="U158" s="283"/>
      <c r="V158" s="283"/>
      <c r="W158" s="176"/>
      <c r="X158" s="176"/>
      <c r="Y158" s="176"/>
      <c r="AA158" s="176"/>
    </row>
    <row r="159" spans="11:27" s="86" customFormat="1" x14ac:dyDescent="0.25">
      <c r="K159" s="176"/>
      <c r="L159" s="176"/>
      <c r="M159" s="176"/>
      <c r="O159" s="176"/>
      <c r="P159" s="176"/>
      <c r="Q159" s="176"/>
      <c r="S159" s="176"/>
      <c r="T159" s="283"/>
      <c r="U159" s="283"/>
      <c r="V159" s="283"/>
      <c r="W159" s="176"/>
      <c r="X159" s="176"/>
      <c r="Y159" s="176"/>
      <c r="AA159" s="176"/>
    </row>
    <row r="160" spans="11:27" s="86" customFormat="1" x14ac:dyDescent="0.25">
      <c r="K160" s="176"/>
      <c r="L160" s="176"/>
      <c r="M160" s="176"/>
      <c r="O160" s="176"/>
      <c r="P160" s="176"/>
      <c r="Q160" s="176"/>
      <c r="S160" s="176"/>
      <c r="T160" s="283"/>
      <c r="U160" s="283"/>
      <c r="V160" s="283"/>
      <c r="W160" s="176"/>
      <c r="X160" s="176"/>
      <c r="Y160" s="176"/>
      <c r="AA160" s="176"/>
    </row>
    <row r="161" spans="11:27" s="86" customFormat="1" x14ac:dyDescent="0.25">
      <c r="K161" s="176"/>
      <c r="L161" s="176"/>
      <c r="M161" s="176"/>
      <c r="O161" s="176"/>
      <c r="P161" s="176"/>
      <c r="Q161" s="176"/>
      <c r="S161" s="176"/>
      <c r="T161" s="283"/>
      <c r="U161" s="283"/>
      <c r="V161" s="283"/>
      <c r="W161" s="176"/>
      <c r="X161" s="176"/>
      <c r="Y161" s="176"/>
      <c r="AA161" s="176"/>
    </row>
    <row r="162" spans="11:27" s="86" customFormat="1" x14ac:dyDescent="0.25">
      <c r="K162" s="176"/>
      <c r="L162" s="176"/>
      <c r="M162" s="176"/>
      <c r="O162" s="176"/>
      <c r="P162" s="176"/>
      <c r="Q162" s="176"/>
      <c r="S162" s="176"/>
      <c r="T162" s="283"/>
      <c r="U162" s="283"/>
      <c r="V162" s="283"/>
      <c r="W162" s="176"/>
      <c r="X162" s="176"/>
      <c r="Y162" s="176"/>
      <c r="AA162" s="176"/>
    </row>
    <row r="163" spans="11:27" s="86" customFormat="1" x14ac:dyDescent="0.25">
      <c r="K163" s="176"/>
      <c r="L163" s="176"/>
      <c r="M163" s="176"/>
      <c r="O163" s="176"/>
      <c r="P163" s="176"/>
      <c r="Q163" s="176"/>
      <c r="S163" s="176"/>
      <c r="T163" s="283"/>
      <c r="U163" s="283"/>
      <c r="V163" s="283"/>
      <c r="W163" s="176"/>
      <c r="X163" s="176"/>
      <c r="Y163" s="176"/>
      <c r="AA163" s="176"/>
    </row>
    <row r="164" spans="11:27" s="86" customFormat="1" x14ac:dyDescent="0.25">
      <c r="K164" s="176"/>
      <c r="L164" s="176"/>
      <c r="M164" s="176"/>
      <c r="O164" s="176"/>
      <c r="P164" s="176"/>
      <c r="Q164" s="176"/>
      <c r="S164" s="176"/>
      <c r="T164" s="283"/>
      <c r="U164" s="283"/>
      <c r="V164" s="283"/>
      <c r="W164" s="176"/>
      <c r="X164" s="176"/>
      <c r="Y164" s="176"/>
      <c r="AA164" s="176"/>
    </row>
    <row r="165" spans="11:27" s="86" customFormat="1" x14ac:dyDescent="0.25">
      <c r="K165" s="176"/>
      <c r="L165" s="176"/>
      <c r="M165" s="176"/>
      <c r="O165" s="176"/>
      <c r="P165" s="176"/>
      <c r="Q165" s="176"/>
      <c r="S165" s="176"/>
      <c r="T165" s="283"/>
      <c r="U165" s="283"/>
      <c r="V165" s="283"/>
      <c r="W165" s="176"/>
      <c r="X165" s="176"/>
      <c r="Y165" s="176"/>
      <c r="AA165" s="176"/>
    </row>
    <row r="166" spans="11:27" s="86" customFormat="1" x14ac:dyDescent="0.25">
      <c r="K166" s="176"/>
      <c r="L166" s="176"/>
      <c r="M166" s="176"/>
      <c r="O166" s="176"/>
      <c r="P166" s="176"/>
      <c r="Q166" s="176"/>
      <c r="S166" s="176"/>
      <c r="T166" s="283"/>
      <c r="U166" s="283"/>
      <c r="V166" s="283"/>
      <c r="W166" s="176"/>
      <c r="X166" s="176"/>
      <c r="Y166" s="176"/>
      <c r="AA166" s="176"/>
    </row>
    <row r="167" spans="11:27" s="86" customFormat="1" x14ac:dyDescent="0.25">
      <c r="K167" s="176"/>
      <c r="L167" s="176"/>
      <c r="M167" s="176"/>
      <c r="O167" s="176"/>
      <c r="P167" s="176"/>
      <c r="Q167" s="176"/>
      <c r="S167" s="176"/>
      <c r="T167" s="283"/>
      <c r="U167" s="283"/>
      <c r="V167" s="283"/>
      <c r="W167" s="176"/>
      <c r="X167" s="176"/>
      <c r="Y167" s="176"/>
      <c r="AA167" s="176"/>
    </row>
    <row r="168" spans="11:27" s="86" customFormat="1" x14ac:dyDescent="0.25">
      <c r="K168" s="176"/>
      <c r="L168" s="176"/>
      <c r="M168" s="176"/>
      <c r="O168" s="176"/>
      <c r="P168" s="176"/>
      <c r="Q168" s="176"/>
      <c r="S168" s="176"/>
      <c r="T168" s="283"/>
      <c r="U168" s="283"/>
      <c r="V168" s="283"/>
      <c r="W168" s="176"/>
      <c r="X168" s="176"/>
      <c r="Y168" s="176"/>
      <c r="AA168" s="176"/>
    </row>
    <row r="169" spans="11:27" s="86" customFormat="1" x14ac:dyDescent="0.25">
      <c r="K169" s="176"/>
      <c r="L169" s="176"/>
      <c r="M169" s="176"/>
      <c r="O169" s="176"/>
      <c r="P169" s="176"/>
      <c r="Q169" s="176"/>
      <c r="S169" s="176"/>
      <c r="T169" s="283"/>
      <c r="U169" s="283"/>
      <c r="V169" s="283"/>
      <c r="W169" s="176"/>
      <c r="X169" s="176"/>
      <c r="Y169" s="176"/>
      <c r="AA169" s="176"/>
    </row>
    <row r="170" spans="11:27" s="86" customFormat="1" x14ac:dyDescent="0.25">
      <c r="K170" s="176"/>
      <c r="L170" s="176"/>
      <c r="M170" s="176"/>
      <c r="O170" s="176"/>
      <c r="P170" s="176"/>
      <c r="Q170" s="176"/>
      <c r="S170" s="176"/>
      <c r="T170" s="283"/>
      <c r="U170" s="283"/>
      <c r="V170" s="283"/>
      <c r="W170" s="176"/>
      <c r="X170" s="176"/>
      <c r="Y170" s="176"/>
      <c r="AA170" s="176"/>
    </row>
    <row r="171" spans="11:27" s="86" customFormat="1" x14ac:dyDescent="0.25">
      <c r="K171" s="176"/>
      <c r="L171" s="176"/>
      <c r="M171" s="176"/>
      <c r="O171" s="176"/>
      <c r="P171" s="176"/>
      <c r="Q171" s="176"/>
      <c r="S171" s="176"/>
      <c r="T171" s="283"/>
      <c r="U171" s="283"/>
      <c r="V171" s="283"/>
      <c r="W171" s="176"/>
      <c r="X171" s="176"/>
      <c r="Y171" s="176"/>
      <c r="AA171" s="176"/>
    </row>
    <row r="172" spans="11:27" s="86" customFormat="1" x14ac:dyDescent="0.25">
      <c r="K172" s="176"/>
      <c r="L172" s="176"/>
      <c r="M172" s="176"/>
      <c r="O172" s="176"/>
      <c r="P172" s="176"/>
      <c r="Q172" s="176"/>
      <c r="S172" s="176"/>
      <c r="T172" s="283"/>
      <c r="U172" s="283"/>
      <c r="V172" s="283"/>
      <c r="W172" s="176"/>
      <c r="X172" s="176"/>
      <c r="Y172" s="176"/>
      <c r="AA172" s="176"/>
    </row>
    <row r="173" spans="11:27" s="86" customFormat="1" x14ac:dyDescent="0.25">
      <c r="K173" s="176"/>
      <c r="L173" s="176"/>
      <c r="M173" s="176"/>
      <c r="O173" s="176"/>
      <c r="P173" s="176"/>
      <c r="Q173" s="176"/>
      <c r="S173" s="176"/>
      <c r="T173" s="283"/>
      <c r="U173" s="283"/>
      <c r="V173" s="283"/>
      <c r="W173" s="176"/>
      <c r="X173" s="176"/>
      <c r="Y173" s="176"/>
      <c r="AA173" s="176"/>
    </row>
    <row r="174" spans="11:27" s="86" customFormat="1" x14ac:dyDescent="0.25">
      <c r="K174" s="176"/>
      <c r="L174" s="176"/>
      <c r="M174" s="176"/>
      <c r="O174" s="176"/>
      <c r="P174" s="176"/>
      <c r="Q174" s="176"/>
      <c r="S174" s="176"/>
      <c r="T174" s="283"/>
      <c r="U174" s="283"/>
      <c r="V174" s="283"/>
      <c r="W174" s="176"/>
      <c r="X174" s="176"/>
      <c r="Y174" s="176"/>
      <c r="AA174" s="176"/>
    </row>
    <row r="175" spans="11:27" s="86" customFormat="1" x14ac:dyDescent="0.25">
      <c r="K175" s="176"/>
      <c r="L175" s="176"/>
      <c r="M175" s="176"/>
      <c r="O175" s="176"/>
      <c r="P175" s="176"/>
      <c r="Q175" s="176"/>
      <c r="S175" s="176"/>
      <c r="T175" s="283"/>
      <c r="U175" s="283"/>
      <c r="V175" s="283"/>
      <c r="W175" s="176"/>
      <c r="X175" s="176"/>
      <c r="Y175" s="176"/>
      <c r="AA175" s="176"/>
    </row>
    <row r="176" spans="11:27" s="86" customFormat="1" x14ac:dyDescent="0.25">
      <c r="K176" s="176"/>
      <c r="L176" s="176"/>
      <c r="M176" s="176"/>
      <c r="O176" s="176"/>
      <c r="P176" s="176"/>
      <c r="Q176" s="176"/>
      <c r="S176" s="176"/>
      <c r="T176" s="283"/>
      <c r="U176" s="283"/>
      <c r="V176" s="283"/>
      <c r="W176" s="176"/>
      <c r="X176" s="176"/>
      <c r="Y176" s="176"/>
      <c r="AA176" s="176"/>
    </row>
    <row r="177" spans="11:27" s="86" customFormat="1" x14ac:dyDescent="0.25">
      <c r="K177" s="176"/>
      <c r="L177" s="176"/>
      <c r="M177" s="176"/>
      <c r="O177" s="176"/>
      <c r="P177" s="176"/>
      <c r="Q177" s="176"/>
      <c r="S177" s="176"/>
      <c r="T177" s="283"/>
      <c r="U177" s="283"/>
      <c r="V177" s="283"/>
      <c r="W177" s="176"/>
      <c r="X177" s="176"/>
      <c r="Y177" s="176"/>
      <c r="AA177" s="176"/>
    </row>
    <row r="178" spans="11:27" s="86" customFormat="1" x14ac:dyDescent="0.25">
      <c r="K178" s="176"/>
      <c r="L178" s="176"/>
      <c r="M178" s="176"/>
      <c r="O178" s="176"/>
      <c r="P178" s="176"/>
      <c r="Q178" s="176"/>
      <c r="S178" s="176"/>
      <c r="T178" s="283"/>
      <c r="U178" s="283"/>
      <c r="V178" s="283"/>
      <c r="W178" s="176"/>
      <c r="X178" s="176"/>
      <c r="Y178" s="176"/>
      <c r="AA178" s="176"/>
    </row>
    <row r="179" spans="11:27" s="86" customFormat="1" x14ac:dyDescent="0.25">
      <c r="K179" s="176"/>
      <c r="L179" s="176"/>
      <c r="M179" s="176"/>
      <c r="O179" s="176"/>
      <c r="P179" s="176"/>
      <c r="Q179" s="176"/>
      <c r="S179" s="176"/>
      <c r="T179" s="283"/>
      <c r="U179" s="283"/>
      <c r="V179" s="283"/>
      <c r="W179" s="176"/>
      <c r="X179" s="176"/>
      <c r="Y179" s="176"/>
      <c r="AA179" s="176"/>
    </row>
    <row r="180" spans="11:27" s="86" customFormat="1" x14ac:dyDescent="0.25">
      <c r="K180" s="176"/>
      <c r="L180" s="176"/>
      <c r="M180" s="176"/>
      <c r="O180" s="176"/>
      <c r="P180" s="176"/>
      <c r="Q180" s="176"/>
      <c r="S180" s="176"/>
      <c r="T180" s="283"/>
      <c r="U180" s="283"/>
      <c r="V180" s="283"/>
      <c r="W180" s="176"/>
      <c r="X180" s="176"/>
      <c r="Y180" s="176"/>
      <c r="AA180" s="176"/>
    </row>
    <row r="181" spans="11:27" s="86" customFormat="1" x14ac:dyDescent="0.25">
      <c r="K181" s="176"/>
      <c r="L181" s="176"/>
      <c r="M181" s="176"/>
      <c r="O181" s="176"/>
      <c r="P181" s="176"/>
      <c r="Q181" s="176"/>
      <c r="S181" s="176"/>
      <c r="T181" s="283"/>
      <c r="U181" s="283"/>
      <c r="V181" s="283"/>
      <c r="W181" s="176"/>
      <c r="X181" s="176"/>
      <c r="Y181" s="176"/>
      <c r="AA181" s="176"/>
    </row>
    <row r="182" spans="11:27" s="86" customFormat="1" x14ac:dyDescent="0.25">
      <c r="K182" s="176"/>
      <c r="L182" s="176"/>
      <c r="M182" s="176"/>
      <c r="O182" s="176"/>
      <c r="P182" s="176"/>
      <c r="Q182" s="176"/>
      <c r="S182" s="176"/>
      <c r="T182" s="283"/>
      <c r="U182" s="283"/>
      <c r="V182" s="283"/>
      <c r="W182" s="176"/>
      <c r="X182" s="176"/>
      <c r="Y182" s="176"/>
      <c r="AA182" s="176"/>
    </row>
    <row r="183" spans="11:27" s="86" customFormat="1" x14ac:dyDescent="0.25">
      <c r="K183" s="176"/>
      <c r="L183" s="176"/>
      <c r="M183" s="176"/>
      <c r="O183" s="176"/>
      <c r="P183" s="176"/>
      <c r="Q183" s="176"/>
      <c r="S183" s="176"/>
      <c r="T183" s="283"/>
      <c r="U183" s="283"/>
      <c r="V183" s="283"/>
      <c r="W183" s="176"/>
      <c r="X183" s="176"/>
      <c r="Y183" s="176"/>
      <c r="AA183" s="176"/>
    </row>
    <row r="184" spans="11:27" s="86" customFormat="1" x14ac:dyDescent="0.25">
      <c r="K184" s="176"/>
      <c r="L184" s="176"/>
      <c r="M184" s="176"/>
      <c r="O184" s="176"/>
      <c r="P184" s="176"/>
      <c r="Q184" s="176"/>
      <c r="S184" s="176"/>
      <c r="T184" s="283"/>
      <c r="U184" s="283"/>
      <c r="V184" s="283"/>
      <c r="W184" s="176"/>
      <c r="X184" s="176"/>
      <c r="Y184" s="176"/>
      <c r="AA184" s="176"/>
    </row>
    <row r="185" spans="11:27" s="86" customFormat="1" x14ac:dyDescent="0.25">
      <c r="K185" s="176"/>
      <c r="L185" s="176"/>
      <c r="M185" s="176"/>
      <c r="O185" s="176"/>
      <c r="P185" s="176"/>
      <c r="Q185" s="176"/>
      <c r="S185" s="176"/>
      <c r="T185" s="283"/>
      <c r="U185" s="283"/>
      <c r="V185" s="283"/>
      <c r="W185" s="176"/>
      <c r="X185" s="176"/>
      <c r="Y185" s="176"/>
      <c r="AA185" s="176"/>
    </row>
    <row r="186" spans="11:27" s="86" customFormat="1" x14ac:dyDescent="0.25">
      <c r="K186" s="176"/>
      <c r="L186" s="176"/>
      <c r="M186" s="176"/>
      <c r="O186" s="176"/>
      <c r="P186" s="176"/>
      <c r="Q186" s="176"/>
      <c r="S186" s="176"/>
      <c r="T186" s="283"/>
      <c r="U186" s="283"/>
      <c r="V186" s="283"/>
      <c r="W186" s="176"/>
      <c r="X186" s="176"/>
      <c r="Y186" s="176"/>
      <c r="AA186" s="176"/>
    </row>
    <row r="187" spans="11:27" s="86" customFormat="1" x14ac:dyDescent="0.25">
      <c r="K187" s="176"/>
      <c r="L187" s="176"/>
      <c r="M187" s="176"/>
      <c r="O187" s="176"/>
      <c r="P187" s="176"/>
      <c r="Q187" s="176"/>
      <c r="S187" s="176"/>
      <c r="T187" s="283"/>
      <c r="U187" s="283"/>
      <c r="V187" s="283"/>
      <c r="W187" s="176"/>
      <c r="X187" s="176"/>
      <c r="Y187" s="176"/>
      <c r="AA187" s="176"/>
    </row>
    <row r="188" spans="11:27" s="86" customFormat="1" x14ac:dyDescent="0.25">
      <c r="K188" s="176"/>
      <c r="L188" s="176"/>
      <c r="M188" s="176"/>
      <c r="O188" s="176"/>
      <c r="P188" s="176"/>
      <c r="Q188" s="176"/>
      <c r="S188" s="176"/>
      <c r="T188" s="283"/>
      <c r="U188" s="283"/>
      <c r="V188" s="283"/>
      <c r="W188" s="176"/>
      <c r="X188" s="176"/>
      <c r="Y188" s="176"/>
      <c r="AA188" s="176"/>
    </row>
    <row r="189" spans="11:27" s="86" customFormat="1" x14ac:dyDescent="0.25">
      <c r="K189" s="176"/>
      <c r="L189" s="176"/>
      <c r="M189" s="176"/>
      <c r="O189" s="176"/>
      <c r="P189" s="176"/>
      <c r="Q189" s="176"/>
      <c r="S189" s="176"/>
      <c r="T189" s="283"/>
      <c r="U189" s="283"/>
      <c r="V189" s="283"/>
      <c r="W189" s="176"/>
      <c r="X189" s="176"/>
      <c r="Y189" s="176"/>
      <c r="AA189" s="176"/>
    </row>
    <row r="190" spans="11:27" s="86" customFormat="1" x14ac:dyDescent="0.25">
      <c r="K190" s="176"/>
      <c r="L190" s="176"/>
      <c r="M190" s="176"/>
      <c r="O190" s="176"/>
      <c r="P190" s="176"/>
      <c r="Q190" s="176"/>
      <c r="S190" s="176"/>
      <c r="T190" s="283"/>
      <c r="U190" s="283"/>
      <c r="V190" s="283"/>
      <c r="W190" s="176"/>
      <c r="X190" s="176"/>
      <c r="Y190" s="176"/>
      <c r="AA190" s="176"/>
    </row>
    <row r="191" spans="11:27" s="86" customFormat="1" x14ac:dyDescent="0.25">
      <c r="K191" s="176"/>
      <c r="L191" s="176"/>
      <c r="M191" s="176"/>
      <c r="O191" s="176"/>
      <c r="P191" s="176"/>
      <c r="Q191" s="176"/>
      <c r="S191" s="176"/>
      <c r="T191" s="283"/>
      <c r="U191" s="283"/>
      <c r="V191" s="283"/>
      <c r="W191" s="176"/>
      <c r="X191" s="176"/>
      <c r="Y191" s="176"/>
      <c r="AA191" s="176"/>
    </row>
    <row r="192" spans="11:27" s="86" customFormat="1" x14ac:dyDescent="0.25">
      <c r="K192" s="176"/>
      <c r="L192" s="176"/>
      <c r="M192" s="176"/>
      <c r="O192" s="176"/>
      <c r="P192" s="176"/>
      <c r="Q192" s="176"/>
      <c r="S192" s="176"/>
      <c r="T192" s="283"/>
      <c r="U192" s="283"/>
      <c r="V192" s="283"/>
      <c r="W192" s="176"/>
      <c r="X192" s="176"/>
      <c r="Y192" s="176"/>
      <c r="AA192" s="176"/>
    </row>
    <row r="193" spans="11:27" s="86" customFormat="1" x14ac:dyDescent="0.25">
      <c r="K193" s="176"/>
      <c r="L193" s="176"/>
      <c r="M193" s="176"/>
      <c r="O193" s="176"/>
      <c r="P193" s="176"/>
      <c r="Q193" s="176"/>
      <c r="S193" s="176"/>
      <c r="T193" s="283"/>
      <c r="U193" s="283"/>
      <c r="V193" s="283"/>
      <c r="W193" s="176"/>
      <c r="X193" s="176"/>
      <c r="Y193" s="176"/>
      <c r="AA193" s="176"/>
    </row>
    <row r="194" spans="11:27" s="86" customFormat="1" x14ac:dyDescent="0.25">
      <c r="K194" s="176"/>
      <c r="L194" s="176"/>
      <c r="M194" s="176"/>
      <c r="O194" s="176"/>
      <c r="P194" s="176"/>
      <c r="Q194" s="176"/>
      <c r="S194" s="176"/>
      <c r="T194" s="283"/>
      <c r="U194" s="283"/>
      <c r="V194" s="283"/>
      <c r="W194" s="176"/>
      <c r="X194" s="176"/>
      <c r="Y194" s="176"/>
      <c r="AA194" s="176"/>
    </row>
    <row r="195" spans="11:27" s="86" customFormat="1" x14ac:dyDescent="0.25">
      <c r="K195" s="176"/>
      <c r="L195" s="176"/>
      <c r="M195" s="176"/>
      <c r="O195" s="176"/>
      <c r="P195" s="176"/>
      <c r="Q195" s="176"/>
      <c r="S195" s="176"/>
      <c r="T195" s="283"/>
      <c r="U195" s="283"/>
      <c r="V195" s="283"/>
      <c r="W195" s="176"/>
      <c r="X195" s="176"/>
      <c r="Y195" s="176"/>
      <c r="AA195" s="176"/>
    </row>
    <row r="196" spans="11:27" s="86" customFormat="1" x14ac:dyDescent="0.25">
      <c r="K196" s="176"/>
      <c r="L196" s="176"/>
      <c r="M196" s="176"/>
      <c r="O196" s="176"/>
      <c r="P196" s="176"/>
      <c r="Q196" s="176"/>
      <c r="S196" s="176"/>
      <c r="T196" s="283"/>
      <c r="U196" s="283"/>
      <c r="V196" s="283"/>
      <c r="W196" s="176"/>
      <c r="X196" s="176"/>
      <c r="Y196" s="176"/>
      <c r="AA196" s="176"/>
    </row>
    <row r="197" spans="11:27" s="86" customFormat="1" x14ac:dyDescent="0.25">
      <c r="K197" s="176"/>
      <c r="L197" s="176"/>
      <c r="M197" s="176"/>
      <c r="O197" s="176"/>
      <c r="P197" s="176"/>
      <c r="Q197" s="176"/>
      <c r="S197" s="176"/>
      <c r="T197" s="283"/>
      <c r="U197" s="283"/>
      <c r="V197" s="283"/>
      <c r="W197" s="176"/>
      <c r="X197" s="176"/>
      <c r="Y197" s="176"/>
      <c r="AA197" s="176"/>
    </row>
    <row r="198" spans="11:27" s="86" customFormat="1" x14ac:dyDescent="0.25">
      <c r="K198" s="176"/>
      <c r="L198" s="176"/>
      <c r="M198" s="176"/>
      <c r="O198" s="176"/>
      <c r="P198" s="176"/>
      <c r="Q198" s="176"/>
      <c r="S198" s="176"/>
      <c r="T198" s="283"/>
      <c r="U198" s="283"/>
      <c r="V198" s="283"/>
      <c r="W198" s="176"/>
      <c r="X198" s="176"/>
      <c r="Y198" s="176"/>
      <c r="AA198" s="176"/>
    </row>
    <row r="199" spans="11:27" s="86" customFormat="1" x14ac:dyDescent="0.25">
      <c r="K199" s="176"/>
      <c r="L199" s="176"/>
      <c r="M199" s="176"/>
      <c r="O199" s="176"/>
      <c r="P199" s="176"/>
      <c r="Q199" s="176"/>
      <c r="S199" s="176"/>
      <c r="T199" s="283"/>
      <c r="U199" s="283"/>
      <c r="V199" s="283"/>
      <c r="W199" s="176"/>
      <c r="X199" s="176"/>
      <c r="Y199" s="176"/>
      <c r="AA199" s="176"/>
    </row>
    <row r="200" spans="11:27" s="86" customFormat="1" x14ac:dyDescent="0.25">
      <c r="K200" s="176"/>
      <c r="L200" s="176"/>
      <c r="M200" s="176"/>
      <c r="O200" s="176"/>
      <c r="P200" s="176"/>
      <c r="Q200" s="176"/>
      <c r="S200" s="176"/>
      <c r="T200" s="283"/>
      <c r="U200" s="283"/>
      <c r="V200" s="283"/>
      <c r="W200" s="176"/>
      <c r="X200" s="176"/>
      <c r="Y200" s="176"/>
      <c r="AA200" s="176"/>
    </row>
    <row r="201" spans="11:27" s="86" customFormat="1" x14ac:dyDescent="0.25">
      <c r="K201" s="176"/>
      <c r="L201" s="176"/>
      <c r="M201" s="176"/>
      <c r="O201" s="176"/>
      <c r="P201" s="176"/>
      <c r="Q201" s="176"/>
      <c r="S201" s="176"/>
      <c r="T201" s="283"/>
      <c r="U201" s="283"/>
      <c r="V201" s="283"/>
      <c r="W201" s="176"/>
      <c r="X201" s="176"/>
      <c r="Y201" s="176"/>
      <c r="AA201" s="176"/>
    </row>
    <row r="202" spans="11:27" s="86" customFormat="1" x14ac:dyDescent="0.25">
      <c r="K202" s="176"/>
      <c r="L202" s="176"/>
      <c r="M202" s="176"/>
      <c r="O202" s="176"/>
      <c r="P202" s="176"/>
      <c r="Q202" s="176"/>
      <c r="S202" s="176"/>
      <c r="T202" s="283"/>
      <c r="U202" s="283"/>
      <c r="V202" s="283"/>
      <c r="W202" s="176"/>
      <c r="X202" s="176"/>
      <c r="Y202" s="176"/>
      <c r="AA202" s="176"/>
    </row>
    <row r="203" spans="11:27" s="86" customFormat="1" x14ac:dyDescent="0.25">
      <c r="K203" s="176"/>
      <c r="L203" s="176"/>
      <c r="M203" s="176"/>
      <c r="O203" s="176"/>
      <c r="P203" s="176"/>
      <c r="Q203" s="176"/>
      <c r="S203" s="176"/>
      <c r="T203" s="283"/>
      <c r="U203" s="283"/>
      <c r="V203" s="283"/>
      <c r="W203" s="176"/>
      <c r="X203" s="176"/>
      <c r="Y203" s="176"/>
      <c r="AA203" s="176"/>
    </row>
    <row r="204" spans="11:27" s="86" customFormat="1" x14ac:dyDescent="0.25">
      <c r="K204" s="176"/>
      <c r="L204" s="176"/>
      <c r="M204" s="176"/>
      <c r="O204" s="176"/>
      <c r="P204" s="176"/>
      <c r="Q204" s="176"/>
      <c r="S204" s="176"/>
      <c r="T204" s="283"/>
      <c r="U204" s="283"/>
      <c r="V204" s="283"/>
      <c r="W204" s="176"/>
      <c r="X204" s="176"/>
      <c r="Y204" s="176"/>
      <c r="AA204" s="176"/>
    </row>
    <row r="205" spans="11:27" s="86" customFormat="1" x14ac:dyDescent="0.25">
      <c r="K205" s="176"/>
      <c r="L205" s="176"/>
      <c r="M205" s="176"/>
      <c r="O205" s="176"/>
      <c r="P205" s="176"/>
      <c r="Q205" s="176"/>
      <c r="S205" s="176"/>
      <c r="T205" s="283"/>
      <c r="U205" s="283"/>
      <c r="V205" s="283"/>
      <c r="W205" s="176"/>
      <c r="X205" s="176"/>
      <c r="Y205" s="176"/>
      <c r="AA205" s="176"/>
    </row>
    <row r="206" spans="11:27" s="86" customFormat="1" x14ac:dyDescent="0.25">
      <c r="K206" s="176"/>
      <c r="L206" s="176"/>
      <c r="M206" s="176"/>
      <c r="O206" s="176"/>
      <c r="P206" s="176"/>
      <c r="Q206" s="176"/>
      <c r="S206" s="176"/>
      <c r="T206" s="283"/>
      <c r="U206" s="283"/>
      <c r="V206" s="283"/>
      <c r="W206" s="176"/>
      <c r="X206" s="176"/>
      <c r="Y206" s="176"/>
      <c r="AA206" s="176"/>
    </row>
    <row r="207" spans="11:27" s="86" customFormat="1" x14ac:dyDescent="0.25">
      <c r="K207" s="176"/>
      <c r="L207" s="176"/>
      <c r="M207" s="176"/>
      <c r="O207" s="176"/>
      <c r="P207" s="176"/>
      <c r="Q207" s="176"/>
      <c r="S207" s="176"/>
      <c r="T207" s="283"/>
      <c r="U207" s="283"/>
      <c r="V207" s="283"/>
      <c r="W207" s="176"/>
      <c r="X207" s="176"/>
      <c r="Y207" s="176"/>
      <c r="AA207" s="176"/>
    </row>
    <row r="208" spans="11:27" s="86" customFormat="1" x14ac:dyDescent="0.25">
      <c r="K208" s="176"/>
      <c r="L208" s="176"/>
      <c r="M208" s="176"/>
      <c r="O208" s="176"/>
      <c r="P208" s="176"/>
      <c r="Q208" s="176"/>
      <c r="S208" s="176"/>
      <c r="T208" s="283"/>
      <c r="U208" s="283"/>
      <c r="V208" s="283"/>
      <c r="W208" s="176"/>
      <c r="X208" s="176"/>
      <c r="Y208" s="176"/>
      <c r="AA208" s="176"/>
    </row>
    <row r="209" spans="11:27" s="86" customFormat="1" x14ac:dyDescent="0.25">
      <c r="K209" s="176"/>
      <c r="L209" s="176"/>
      <c r="M209" s="176"/>
      <c r="O209" s="176"/>
      <c r="P209" s="176"/>
      <c r="Q209" s="176"/>
      <c r="S209" s="176"/>
      <c r="T209" s="283"/>
      <c r="U209" s="283"/>
      <c r="V209" s="283"/>
      <c r="W209" s="176"/>
      <c r="X209" s="176"/>
      <c r="Y209" s="176"/>
      <c r="AA209" s="176"/>
    </row>
    <row r="210" spans="11:27" s="86" customFormat="1" x14ac:dyDescent="0.25">
      <c r="K210" s="176"/>
      <c r="L210" s="176"/>
      <c r="M210" s="176"/>
      <c r="O210" s="176"/>
      <c r="P210" s="176"/>
      <c r="Q210" s="176"/>
      <c r="S210" s="176"/>
      <c r="T210" s="283"/>
      <c r="U210" s="283"/>
      <c r="V210" s="283"/>
      <c r="W210" s="176"/>
      <c r="X210" s="176"/>
      <c r="Y210" s="176"/>
      <c r="AA210" s="176"/>
    </row>
    <row r="211" spans="11:27" s="86" customFormat="1" x14ac:dyDescent="0.25">
      <c r="K211" s="176"/>
      <c r="L211" s="176"/>
      <c r="M211" s="176"/>
      <c r="O211" s="176"/>
      <c r="P211" s="176"/>
      <c r="Q211" s="176"/>
      <c r="S211" s="176"/>
      <c r="T211" s="283"/>
      <c r="U211" s="283"/>
      <c r="V211" s="283"/>
      <c r="W211" s="176"/>
      <c r="X211" s="176"/>
      <c r="Y211" s="176"/>
      <c r="AA211" s="176"/>
    </row>
    <row r="212" spans="11:27" s="86" customFormat="1" x14ac:dyDescent="0.25">
      <c r="K212" s="176"/>
      <c r="L212" s="176"/>
      <c r="M212" s="176"/>
      <c r="O212" s="176"/>
      <c r="P212" s="176"/>
      <c r="Q212" s="176"/>
      <c r="S212" s="176"/>
      <c r="T212" s="283"/>
      <c r="U212" s="283"/>
      <c r="V212" s="283"/>
      <c r="W212" s="176"/>
      <c r="X212" s="176"/>
      <c r="Y212" s="176"/>
      <c r="AA212" s="176"/>
    </row>
    <row r="213" spans="11:27" s="86" customFormat="1" x14ac:dyDescent="0.25">
      <c r="K213" s="176"/>
      <c r="L213" s="176"/>
      <c r="M213" s="176"/>
      <c r="O213" s="176"/>
      <c r="P213" s="176"/>
      <c r="Q213" s="176"/>
      <c r="S213" s="176"/>
      <c r="T213" s="283"/>
      <c r="U213" s="283"/>
      <c r="V213" s="283"/>
      <c r="W213" s="176"/>
      <c r="X213" s="176"/>
      <c r="Y213" s="176"/>
      <c r="AA213" s="176"/>
    </row>
    <row r="214" spans="11:27" s="86" customFormat="1" x14ac:dyDescent="0.25">
      <c r="K214" s="176"/>
      <c r="L214" s="176"/>
      <c r="M214" s="176"/>
      <c r="O214" s="176"/>
      <c r="P214" s="176"/>
      <c r="Q214" s="176"/>
      <c r="S214" s="176"/>
      <c r="T214" s="283"/>
      <c r="U214" s="283"/>
      <c r="V214" s="283"/>
      <c r="W214" s="176"/>
      <c r="X214" s="176"/>
      <c r="Y214" s="176"/>
      <c r="AA214" s="176"/>
    </row>
    <row r="215" spans="11:27" s="86" customFormat="1" x14ac:dyDescent="0.25">
      <c r="K215" s="176"/>
      <c r="L215" s="176"/>
      <c r="M215" s="176"/>
      <c r="O215" s="176"/>
      <c r="P215" s="176"/>
      <c r="Q215" s="176"/>
      <c r="S215" s="176"/>
      <c r="T215" s="283"/>
      <c r="U215" s="283"/>
      <c r="V215" s="283"/>
      <c r="W215" s="176"/>
      <c r="X215" s="176"/>
      <c r="Y215" s="176"/>
      <c r="AA215" s="176"/>
    </row>
    <row r="216" spans="11:27" s="86" customFormat="1" x14ac:dyDescent="0.25">
      <c r="K216" s="176"/>
      <c r="L216" s="176"/>
      <c r="M216" s="176"/>
      <c r="O216" s="176"/>
      <c r="P216" s="176"/>
      <c r="Q216" s="176"/>
      <c r="S216" s="176"/>
      <c r="T216" s="283"/>
      <c r="U216" s="283"/>
      <c r="V216" s="283"/>
      <c r="W216" s="176"/>
      <c r="X216" s="176"/>
      <c r="Y216" s="176"/>
      <c r="AA216" s="176"/>
    </row>
    <row r="217" spans="11:27" s="86" customFormat="1" x14ac:dyDescent="0.25">
      <c r="K217" s="176"/>
      <c r="L217" s="176"/>
      <c r="M217" s="176"/>
      <c r="O217" s="176"/>
      <c r="P217" s="176"/>
      <c r="Q217" s="176"/>
      <c r="S217" s="176"/>
      <c r="T217" s="283"/>
      <c r="U217" s="283"/>
      <c r="V217" s="283"/>
      <c r="W217" s="176"/>
      <c r="X217" s="176"/>
      <c r="Y217" s="176"/>
      <c r="AA217" s="176"/>
    </row>
    <row r="218" spans="11:27" s="86" customFormat="1" x14ac:dyDescent="0.25">
      <c r="K218" s="176"/>
      <c r="L218" s="176"/>
      <c r="M218" s="176"/>
      <c r="O218" s="176"/>
      <c r="P218" s="176"/>
      <c r="Q218" s="176"/>
      <c r="S218" s="176"/>
      <c r="T218" s="283"/>
      <c r="U218" s="283"/>
      <c r="V218" s="283"/>
      <c r="W218" s="176"/>
      <c r="X218" s="176"/>
      <c r="Y218" s="176"/>
      <c r="AA218" s="176"/>
    </row>
    <row r="219" spans="11:27" s="86" customFormat="1" x14ac:dyDescent="0.25">
      <c r="K219" s="176"/>
      <c r="L219" s="176"/>
      <c r="M219" s="176"/>
      <c r="O219" s="176"/>
      <c r="P219" s="176"/>
      <c r="Q219" s="176"/>
      <c r="S219" s="176"/>
      <c r="T219" s="283"/>
      <c r="U219" s="283"/>
      <c r="V219" s="283"/>
      <c r="W219" s="176"/>
      <c r="X219" s="176"/>
      <c r="Y219" s="176"/>
      <c r="AA219" s="176"/>
    </row>
    <row r="220" spans="11:27" s="86" customFormat="1" x14ac:dyDescent="0.25">
      <c r="K220" s="176"/>
      <c r="L220" s="176"/>
      <c r="M220" s="176"/>
      <c r="O220" s="176"/>
      <c r="P220" s="176"/>
      <c r="Q220" s="176"/>
      <c r="S220" s="176"/>
      <c r="T220" s="283"/>
      <c r="U220" s="283"/>
      <c r="V220" s="283"/>
      <c r="W220" s="176"/>
      <c r="X220" s="176"/>
      <c r="Y220" s="176"/>
      <c r="AA220" s="176"/>
    </row>
    <row r="221" spans="11:27" s="86" customFormat="1" x14ac:dyDescent="0.25">
      <c r="K221" s="176"/>
      <c r="L221" s="176"/>
      <c r="M221" s="176"/>
      <c r="O221" s="176"/>
      <c r="P221" s="176"/>
      <c r="Q221" s="176"/>
      <c r="S221" s="176"/>
      <c r="T221" s="283"/>
      <c r="U221" s="283"/>
      <c r="V221" s="283"/>
      <c r="W221" s="176"/>
      <c r="X221" s="176"/>
      <c r="Y221" s="176"/>
      <c r="AA221" s="176"/>
    </row>
    <row r="222" spans="11:27" s="86" customFormat="1" x14ac:dyDescent="0.25">
      <c r="K222" s="176"/>
      <c r="L222" s="176"/>
      <c r="M222" s="176"/>
      <c r="O222" s="176"/>
      <c r="P222" s="176"/>
      <c r="Q222" s="176"/>
      <c r="S222" s="176"/>
      <c r="T222" s="283"/>
      <c r="U222" s="283"/>
      <c r="V222" s="283"/>
      <c r="W222" s="176"/>
      <c r="X222" s="176"/>
      <c r="Y222" s="176"/>
      <c r="AA222" s="176"/>
    </row>
    <row r="223" spans="11:27" s="86" customFormat="1" x14ac:dyDescent="0.25">
      <c r="K223" s="176"/>
      <c r="L223" s="176"/>
      <c r="M223" s="176"/>
      <c r="O223" s="176"/>
      <c r="P223" s="176"/>
      <c r="Q223" s="176"/>
      <c r="S223" s="176"/>
      <c r="T223" s="283"/>
      <c r="U223" s="283"/>
      <c r="V223" s="283"/>
      <c r="W223" s="176"/>
      <c r="X223" s="176"/>
      <c r="Y223" s="176"/>
      <c r="AA223" s="176"/>
    </row>
    <row r="224" spans="11:27" s="86" customFormat="1" x14ac:dyDescent="0.25">
      <c r="K224" s="176"/>
      <c r="L224" s="176"/>
      <c r="M224" s="176"/>
      <c r="O224" s="176"/>
      <c r="P224" s="176"/>
      <c r="Q224" s="176"/>
      <c r="S224" s="176"/>
      <c r="T224" s="283"/>
      <c r="U224" s="283"/>
      <c r="V224" s="283"/>
      <c r="W224" s="176"/>
      <c r="X224" s="176"/>
      <c r="Y224" s="176"/>
      <c r="AA224" s="176"/>
    </row>
    <row r="225" spans="11:27" s="86" customFormat="1" x14ac:dyDescent="0.25">
      <c r="K225" s="176"/>
      <c r="L225" s="176"/>
      <c r="M225" s="176"/>
      <c r="O225" s="176"/>
      <c r="P225" s="176"/>
      <c r="Q225" s="176"/>
      <c r="S225" s="176"/>
      <c r="T225" s="283"/>
      <c r="U225" s="283"/>
      <c r="V225" s="283"/>
      <c r="W225" s="176"/>
      <c r="X225" s="176"/>
      <c r="Y225" s="176"/>
      <c r="AA225" s="176"/>
    </row>
    <row r="226" spans="11:27" s="86" customFormat="1" x14ac:dyDescent="0.25">
      <c r="K226" s="176"/>
      <c r="L226" s="176"/>
      <c r="M226" s="176"/>
      <c r="O226" s="176"/>
      <c r="P226" s="176"/>
      <c r="Q226" s="176"/>
      <c r="S226" s="176"/>
      <c r="T226" s="283"/>
      <c r="U226" s="283"/>
      <c r="V226" s="283"/>
      <c r="W226" s="176"/>
      <c r="X226" s="176"/>
      <c r="Y226" s="176"/>
      <c r="AA226" s="176"/>
    </row>
    <row r="227" spans="11:27" s="86" customFormat="1" x14ac:dyDescent="0.25">
      <c r="K227" s="176"/>
      <c r="L227" s="176"/>
      <c r="M227" s="176"/>
      <c r="O227" s="176"/>
      <c r="P227" s="176"/>
      <c r="Q227" s="176"/>
      <c r="S227" s="176"/>
      <c r="T227" s="283"/>
      <c r="U227" s="283"/>
      <c r="V227" s="283"/>
      <c r="W227" s="176"/>
      <c r="X227" s="176"/>
      <c r="Y227" s="176"/>
      <c r="AA227" s="176"/>
    </row>
    <row r="228" spans="11:27" s="86" customFormat="1" x14ac:dyDescent="0.25">
      <c r="K228" s="176"/>
      <c r="L228" s="176"/>
      <c r="M228" s="176"/>
      <c r="O228" s="176"/>
      <c r="P228" s="176"/>
      <c r="Q228" s="176"/>
      <c r="S228" s="176"/>
      <c r="T228" s="283"/>
      <c r="U228" s="283"/>
      <c r="V228" s="283"/>
      <c r="W228" s="176"/>
      <c r="X228" s="176"/>
      <c r="Y228" s="176"/>
      <c r="AA228" s="176"/>
    </row>
    <row r="229" spans="11:27" s="86" customFormat="1" x14ac:dyDescent="0.25">
      <c r="K229" s="176"/>
      <c r="L229" s="176"/>
      <c r="M229" s="176"/>
      <c r="O229" s="176"/>
      <c r="P229" s="176"/>
      <c r="Q229" s="176"/>
      <c r="S229" s="176"/>
      <c r="T229" s="283"/>
      <c r="U229" s="283"/>
      <c r="V229" s="283"/>
      <c r="W229" s="176"/>
      <c r="X229" s="176"/>
      <c r="Y229" s="176"/>
      <c r="AA229" s="176"/>
    </row>
    <row r="230" spans="11:27" s="86" customFormat="1" x14ac:dyDescent="0.25">
      <c r="K230" s="176"/>
      <c r="L230" s="176"/>
      <c r="M230" s="176"/>
      <c r="O230" s="176"/>
      <c r="P230" s="176"/>
      <c r="Q230" s="176"/>
      <c r="S230" s="176"/>
      <c r="T230" s="283"/>
      <c r="U230" s="283"/>
      <c r="V230" s="283"/>
      <c r="W230" s="176"/>
      <c r="X230" s="176"/>
      <c r="Y230" s="176"/>
      <c r="AA230" s="176"/>
    </row>
    <row r="231" spans="11:27" s="86" customFormat="1" x14ac:dyDescent="0.25">
      <c r="K231" s="176"/>
      <c r="L231" s="176"/>
      <c r="M231" s="176"/>
      <c r="O231" s="176"/>
      <c r="P231" s="176"/>
      <c r="Q231" s="176"/>
      <c r="S231" s="176"/>
      <c r="T231" s="283"/>
      <c r="U231" s="283"/>
      <c r="V231" s="283"/>
      <c r="W231" s="176"/>
      <c r="X231" s="176"/>
      <c r="Y231" s="176"/>
      <c r="AA231" s="176"/>
    </row>
    <row r="232" spans="11:27" s="86" customFormat="1" x14ac:dyDescent="0.25">
      <c r="K232" s="176"/>
      <c r="L232" s="176"/>
      <c r="M232" s="176"/>
      <c r="O232" s="176"/>
      <c r="P232" s="176"/>
      <c r="Q232" s="176"/>
      <c r="S232" s="176"/>
      <c r="T232" s="283"/>
      <c r="U232" s="283"/>
      <c r="V232" s="283"/>
      <c r="W232" s="176"/>
      <c r="X232" s="176"/>
      <c r="Y232" s="176"/>
      <c r="AA232" s="176"/>
    </row>
    <row r="233" spans="11:27" s="86" customFormat="1" x14ac:dyDescent="0.25">
      <c r="K233" s="176"/>
      <c r="L233" s="176"/>
      <c r="M233" s="176"/>
      <c r="O233" s="176"/>
      <c r="P233" s="176"/>
      <c r="Q233" s="176"/>
      <c r="S233" s="176"/>
      <c r="T233" s="283"/>
      <c r="U233" s="283"/>
      <c r="V233" s="283"/>
      <c r="W233" s="176"/>
      <c r="X233" s="176"/>
      <c r="Y233" s="176"/>
      <c r="AA233" s="176"/>
    </row>
    <row r="234" spans="11:27" s="86" customFormat="1" x14ac:dyDescent="0.25">
      <c r="K234" s="176"/>
      <c r="L234" s="176"/>
      <c r="M234" s="176"/>
      <c r="O234" s="176"/>
      <c r="P234" s="176"/>
      <c r="Q234" s="176"/>
      <c r="S234" s="176"/>
      <c r="T234" s="283"/>
      <c r="U234" s="283"/>
      <c r="V234" s="283"/>
      <c r="W234" s="176"/>
      <c r="X234" s="176"/>
      <c r="Y234" s="176"/>
      <c r="AA234" s="176"/>
    </row>
    <row r="235" spans="11:27" s="86" customFormat="1" x14ac:dyDescent="0.25">
      <c r="K235" s="176"/>
      <c r="L235" s="176"/>
      <c r="M235" s="176"/>
      <c r="O235" s="176"/>
      <c r="P235" s="176"/>
      <c r="Q235" s="176"/>
      <c r="S235" s="176"/>
      <c r="T235" s="283"/>
      <c r="U235" s="283"/>
      <c r="V235" s="283"/>
      <c r="W235" s="176"/>
      <c r="X235" s="176"/>
      <c r="Y235" s="176"/>
      <c r="AA235" s="176"/>
    </row>
    <row r="236" spans="11:27" s="86" customFormat="1" x14ac:dyDescent="0.25">
      <c r="K236" s="176"/>
      <c r="L236" s="176"/>
      <c r="M236" s="176"/>
      <c r="O236" s="176"/>
      <c r="P236" s="176"/>
      <c r="Q236" s="176"/>
      <c r="S236" s="176"/>
      <c r="T236" s="283"/>
      <c r="U236" s="283"/>
      <c r="V236" s="283"/>
      <c r="W236" s="176"/>
      <c r="X236" s="176"/>
      <c r="Y236" s="176"/>
      <c r="AA236" s="176"/>
    </row>
    <row r="237" spans="11:27" s="86" customFormat="1" x14ac:dyDescent="0.25">
      <c r="K237" s="176"/>
      <c r="L237" s="176"/>
      <c r="M237" s="176"/>
      <c r="O237" s="176"/>
      <c r="P237" s="176"/>
      <c r="Q237" s="176"/>
      <c r="S237" s="176"/>
      <c r="T237" s="283"/>
      <c r="U237" s="283"/>
      <c r="V237" s="283"/>
      <c r="W237" s="176"/>
      <c r="X237" s="176"/>
      <c r="Y237" s="176"/>
      <c r="AA237" s="176"/>
    </row>
    <row r="238" spans="11:27" s="86" customFormat="1" x14ac:dyDescent="0.25">
      <c r="K238" s="176"/>
      <c r="L238" s="176"/>
      <c r="M238" s="176"/>
      <c r="O238" s="176"/>
      <c r="P238" s="176"/>
      <c r="Q238" s="176"/>
      <c r="S238" s="176"/>
      <c r="T238" s="283"/>
      <c r="U238" s="283"/>
      <c r="V238" s="283"/>
      <c r="W238" s="176"/>
      <c r="X238" s="176"/>
      <c r="Y238" s="176"/>
      <c r="AA238" s="176"/>
    </row>
    <row r="239" spans="11:27" s="86" customFormat="1" x14ac:dyDescent="0.25">
      <c r="K239" s="176"/>
      <c r="L239" s="176"/>
      <c r="M239" s="176"/>
      <c r="O239" s="176"/>
      <c r="P239" s="176"/>
      <c r="Q239" s="176"/>
      <c r="S239" s="176"/>
      <c r="T239" s="283"/>
      <c r="U239" s="283"/>
      <c r="V239" s="283"/>
      <c r="W239" s="176"/>
      <c r="X239" s="176"/>
      <c r="Y239" s="176"/>
      <c r="AA239" s="176"/>
    </row>
    <row r="240" spans="11:27" s="86" customFormat="1" x14ac:dyDescent="0.25">
      <c r="K240" s="176"/>
      <c r="L240" s="176"/>
      <c r="M240" s="176"/>
      <c r="O240" s="176"/>
      <c r="P240" s="176"/>
      <c r="Q240" s="176"/>
      <c r="S240" s="176"/>
      <c r="T240" s="283"/>
      <c r="U240" s="283"/>
      <c r="V240" s="283"/>
      <c r="W240" s="176"/>
      <c r="X240" s="176"/>
      <c r="Y240" s="176"/>
      <c r="AA240" s="176"/>
    </row>
    <row r="241" spans="11:27" s="86" customFormat="1" x14ac:dyDescent="0.25">
      <c r="K241" s="176"/>
      <c r="L241" s="176"/>
      <c r="M241" s="176"/>
      <c r="O241" s="176"/>
      <c r="P241" s="176"/>
      <c r="Q241" s="176"/>
      <c r="S241" s="176"/>
      <c r="T241" s="283"/>
      <c r="U241" s="283"/>
      <c r="V241" s="283"/>
      <c r="W241" s="176"/>
      <c r="X241" s="176"/>
      <c r="Y241" s="176"/>
      <c r="AA241" s="176"/>
    </row>
    <row r="242" spans="11:27" s="86" customFormat="1" x14ac:dyDescent="0.25">
      <c r="K242" s="176"/>
      <c r="L242" s="176"/>
      <c r="M242" s="176"/>
      <c r="O242" s="176"/>
      <c r="P242" s="176"/>
      <c r="Q242" s="176"/>
      <c r="S242" s="176"/>
      <c r="T242" s="283"/>
      <c r="U242" s="283"/>
      <c r="V242" s="283"/>
      <c r="W242" s="176"/>
      <c r="X242" s="176"/>
      <c r="Y242" s="176"/>
      <c r="AA242" s="176"/>
    </row>
    <row r="243" spans="11:27" s="86" customFormat="1" x14ac:dyDescent="0.25">
      <c r="K243" s="176"/>
      <c r="L243" s="176"/>
      <c r="M243" s="176"/>
      <c r="O243" s="176"/>
      <c r="P243" s="176"/>
      <c r="Q243" s="176"/>
      <c r="S243" s="176"/>
      <c r="T243" s="283"/>
      <c r="U243" s="283"/>
      <c r="V243" s="283"/>
      <c r="W243" s="176"/>
      <c r="X243" s="176"/>
      <c r="Y243" s="176"/>
      <c r="AA243" s="176"/>
    </row>
    <row r="244" spans="11:27" s="86" customFormat="1" x14ac:dyDescent="0.25">
      <c r="K244" s="176"/>
      <c r="L244" s="176"/>
      <c r="M244" s="176"/>
      <c r="O244" s="176"/>
      <c r="P244" s="176"/>
      <c r="Q244" s="176"/>
      <c r="S244" s="176"/>
      <c r="T244" s="283"/>
      <c r="U244" s="283"/>
      <c r="V244" s="283"/>
      <c r="W244" s="176"/>
      <c r="X244" s="176"/>
      <c r="Y244" s="176"/>
      <c r="AA244" s="176"/>
    </row>
    <row r="245" spans="11:27" s="86" customFormat="1" x14ac:dyDescent="0.25">
      <c r="K245" s="176"/>
      <c r="L245" s="176"/>
      <c r="M245" s="176"/>
      <c r="O245" s="176"/>
      <c r="P245" s="176"/>
      <c r="Q245" s="176"/>
      <c r="S245" s="176"/>
      <c r="T245" s="283"/>
      <c r="U245" s="283"/>
      <c r="V245" s="283"/>
      <c r="W245" s="176"/>
      <c r="X245" s="176"/>
      <c r="Y245" s="176"/>
      <c r="AA245" s="176"/>
    </row>
    <row r="246" spans="11:27" s="86" customFormat="1" x14ac:dyDescent="0.25">
      <c r="K246" s="176"/>
      <c r="L246" s="176"/>
      <c r="M246" s="176"/>
      <c r="O246" s="176"/>
      <c r="P246" s="176"/>
      <c r="Q246" s="176"/>
      <c r="S246" s="176"/>
      <c r="T246" s="283"/>
      <c r="U246" s="283"/>
      <c r="V246" s="283"/>
      <c r="W246" s="176"/>
      <c r="X246" s="176"/>
      <c r="Y246" s="176"/>
      <c r="AA246" s="176"/>
    </row>
    <row r="247" spans="11:27" s="86" customFormat="1" x14ac:dyDescent="0.25">
      <c r="K247" s="176"/>
      <c r="L247" s="176"/>
      <c r="M247" s="176"/>
      <c r="O247" s="176"/>
      <c r="P247" s="176"/>
      <c r="Q247" s="176"/>
      <c r="S247" s="176"/>
      <c r="T247" s="283"/>
      <c r="U247" s="283"/>
      <c r="V247" s="283"/>
      <c r="W247" s="176"/>
      <c r="X247" s="176"/>
      <c r="Y247" s="176"/>
      <c r="AA247" s="176"/>
    </row>
    <row r="248" spans="11:27" s="86" customFormat="1" x14ac:dyDescent="0.25">
      <c r="K248" s="176"/>
      <c r="L248" s="176"/>
      <c r="M248" s="176"/>
      <c r="O248" s="176"/>
      <c r="P248" s="176"/>
      <c r="Q248" s="176"/>
      <c r="S248" s="176"/>
      <c r="T248" s="283"/>
      <c r="U248" s="283"/>
      <c r="V248" s="283"/>
      <c r="W248" s="176"/>
      <c r="X248" s="176"/>
      <c r="Y248" s="176"/>
      <c r="AA248" s="176"/>
    </row>
    <row r="249" spans="11:27" s="86" customFormat="1" x14ac:dyDescent="0.25">
      <c r="K249" s="176"/>
      <c r="L249" s="176"/>
      <c r="M249" s="176"/>
      <c r="O249" s="176"/>
      <c r="P249" s="176"/>
      <c r="Q249" s="176"/>
      <c r="S249" s="176"/>
      <c r="T249" s="283"/>
      <c r="U249" s="283"/>
      <c r="V249" s="283"/>
      <c r="W249" s="176"/>
      <c r="X249" s="176"/>
      <c r="Y249" s="176"/>
      <c r="AA249" s="176"/>
    </row>
    <row r="250" spans="11:27" s="86" customFormat="1" x14ac:dyDescent="0.25">
      <c r="K250" s="176"/>
      <c r="L250" s="176"/>
      <c r="M250" s="176"/>
      <c r="O250" s="176"/>
      <c r="P250" s="176"/>
      <c r="Q250" s="176"/>
      <c r="S250" s="176"/>
      <c r="T250" s="283"/>
      <c r="U250" s="283"/>
      <c r="V250" s="283"/>
      <c r="W250" s="176"/>
      <c r="X250" s="176"/>
      <c r="Y250" s="176"/>
      <c r="AA250" s="176"/>
    </row>
    <row r="251" spans="11:27" s="86" customFormat="1" x14ac:dyDescent="0.25">
      <c r="K251" s="176"/>
      <c r="L251" s="176"/>
      <c r="M251" s="176"/>
      <c r="O251" s="176"/>
      <c r="P251" s="176"/>
      <c r="Q251" s="176"/>
      <c r="S251" s="176"/>
      <c r="T251" s="283"/>
      <c r="U251" s="283"/>
      <c r="V251" s="283"/>
      <c r="W251" s="176"/>
      <c r="X251" s="176"/>
      <c r="Y251" s="176"/>
      <c r="AA251" s="176"/>
    </row>
    <row r="252" spans="11:27" s="86" customFormat="1" x14ac:dyDescent="0.25">
      <c r="K252" s="176"/>
      <c r="L252" s="176"/>
      <c r="M252" s="176"/>
      <c r="O252" s="176"/>
      <c r="P252" s="176"/>
      <c r="Q252" s="176"/>
      <c r="S252" s="176"/>
      <c r="T252" s="283"/>
      <c r="U252" s="283"/>
      <c r="V252" s="283"/>
      <c r="W252" s="176"/>
      <c r="X252" s="176"/>
      <c r="Y252" s="176"/>
      <c r="AA252" s="176"/>
    </row>
    <row r="253" spans="11:27" s="86" customFormat="1" x14ac:dyDescent="0.25">
      <c r="K253" s="176"/>
      <c r="L253" s="176"/>
      <c r="M253" s="176"/>
      <c r="O253" s="176"/>
      <c r="P253" s="176"/>
      <c r="Q253" s="176"/>
      <c r="S253" s="176"/>
      <c r="T253" s="283"/>
      <c r="U253" s="283"/>
      <c r="V253" s="283"/>
      <c r="W253" s="176"/>
      <c r="X253" s="176"/>
      <c r="Y253" s="176"/>
      <c r="AA253" s="176"/>
    </row>
    <row r="254" spans="11:27" s="86" customFormat="1" x14ac:dyDescent="0.25">
      <c r="K254" s="176"/>
      <c r="L254" s="176"/>
      <c r="M254" s="176"/>
      <c r="O254" s="176"/>
      <c r="P254" s="176"/>
      <c r="Q254" s="176"/>
      <c r="S254" s="176"/>
      <c r="T254" s="283"/>
      <c r="U254" s="283"/>
      <c r="V254" s="283"/>
      <c r="W254" s="176"/>
      <c r="X254" s="176"/>
      <c r="Y254" s="176"/>
      <c r="AA254" s="176"/>
    </row>
    <row r="255" spans="11:27" s="86" customFormat="1" x14ac:dyDescent="0.25">
      <c r="K255" s="176"/>
      <c r="L255" s="176"/>
      <c r="M255" s="176"/>
      <c r="O255" s="176"/>
      <c r="P255" s="176"/>
      <c r="Q255" s="176"/>
      <c r="S255" s="176"/>
      <c r="T255" s="283"/>
      <c r="U255" s="283"/>
      <c r="V255" s="283"/>
      <c r="W255" s="176"/>
      <c r="X255" s="176"/>
      <c r="Y255" s="176"/>
      <c r="AA255" s="176"/>
    </row>
    <row r="256" spans="11:27" s="86" customFormat="1" x14ac:dyDescent="0.25">
      <c r="K256" s="176"/>
      <c r="L256" s="176"/>
      <c r="M256" s="176"/>
      <c r="O256" s="176"/>
      <c r="P256" s="176"/>
      <c r="Q256" s="176"/>
      <c r="S256" s="176"/>
      <c r="T256" s="283"/>
      <c r="U256" s="283"/>
      <c r="V256" s="283"/>
      <c r="W256" s="176"/>
      <c r="X256" s="176"/>
      <c r="Y256" s="176"/>
      <c r="AA256" s="176"/>
    </row>
    <row r="257" spans="11:27" s="86" customFormat="1" x14ac:dyDescent="0.25">
      <c r="K257" s="176"/>
      <c r="L257" s="176"/>
      <c r="M257" s="176"/>
      <c r="O257" s="176"/>
      <c r="P257" s="176"/>
      <c r="Q257" s="176"/>
      <c r="S257" s="176"/>
      <c r="T257" s="283"/>
      <c r="U257" s="283"/>
      <c r="V257" s="283"/>
      <c r="W257" s="176"/>
      <c r="X257" s="176"/>
      <c r="Y257" s="176"/>
      <c r="AA257" s="176"/>
    </row>
    <row r="258" spans="11:27" s="86" customFormat="1" x14ac:dyDescent="0.25">
      <c r="K258" s="176"/>
      <c r="L258" s="176"/>
      <c r="M258" s="176"/>
      <c r="O258" s="176"/>
      <c r="P258" s="176"/>
      <c r="Q258" s="176"/>
      <c r="S258" s="176"/>
      <c r="T258" s="283"/>
      <c r="U258" s="283"/>
      <c r="V258" s="283"/>
      <c r="W258" s="176"/>
      <c r="X258" s="176"/>
      <c r="Y258" s="176"/>
      <c r="AA258" s="176"/>
    </row>
    <row r="259" spans="11:27" s="86" customFormat="1" x14ac:dyDescent="0.25">
      <c r="K259" s="176"/>
      <c r="L259" s="176"/>
      <c r="M259" s="176"/>
      <c r="O259" s="176"/>
      <c r="P259" s="176"/>
      <c r="Q259" s="176"/>
      <c r="S259" s="176"/>
      <c r="T259" s="283"/>
      <c r="U259" s="283"/>
      <c r="V259" s="283"/>
      <c r="W259" s="176"/>
      <c r="X259" s="176"/>
      <c r="Y259" s="176"/>
      <c r="AA259" s="176"/>
    </row>
    <row r="260" spans="11:27" s="86" customFormat="1" x14ac:dyDescent="0.25">
      <c r="K260" s="176"/>
      <c r="L260" s="176"/>
      <c r="M260" s="176"/>
      <c r="O260" s="176"/>
      <c r="P260" s="176"/>
      <c r="Q260" s="176"/>
      <c r="S260" s="176"/>
      <c r="T260" s="283"/>
      <c r="U260" s="283"/>
      <c r="V260" s="283"/>
      <c r="W260" s="176"/>
      <c r="X260" s="176"/>
      <c r="Y260" s="176"/>
      <c r="AA260" s="176"/>
    </row>
    <row r="261" spans="11:27" s="86" customFormat="1" x14ac:dyDescent="0.25">
      <c r="K261" s="176"/>
      <c r="L261" s="176"/>
      <c r="M261" s="176"/>
      <c r="O261" s="176"/>
      <c r="P261" s="176"/>
      <c r="Q261" s="176"/>
      <c r="S261" s="176"/>
      <c r="T261" s="283"/>
      <c r="U261" s="283"/>
      <c r="V261" s="283"/>
      <c r="W261" s="176"/>
      <c r="X261" s="176"/>
      <c r="Y261" s="176"/>
      <c r="AA261" s="176"/>
    </row>
    <row r="262" spans="11:27" s="86" customFormat="1" x14ac:dyDescent="0.25">
      <c r="K262" s="176"/>
      <c r="L262" s="176"/>
      <c r="M262" s="176"/>
      <c r="O262" s="176"/>
      <c r="P262" s="176"/>
      <c r="Q262" s="176"/>
      <c r="S262" s="176"/>
      <c r="T262" s="283"/>
      <c r="U262" s="283"/>
      <c r="V262" s="283"/>
      <c r="W262" s="176"/>
      <c r="X262" s="176"/>
      <c r="Y262" s="176"/>
      <c r="AA262" s="176"/>
    </row>
    <row r="263" spans="11:27" s="86" customFormat="1" x14ac:dyDescent="0.25">
      <c r="K263" s="176"/>
      <c r="L263" s="176"/>
      <c r="M263" s="176"/>
      <c r="O263" s="176"/>
      <c r="P263" s="176"/>
      <c r="Q263" s="176"/>
      <c r="S263" s="176"/>
      <c r="T263" s="283"/>
      <c r="U263" s="283"/>
      <c r="V263" s="283"/>
      <c r="W263" s="176"/>
      <c r="X263" s="176"/>
      <c r="Y263" s="176"/>
      <c r="AA263" s="176"/>
    </row>
    <row r="264" spans="11:27" s="86" customFormat="1" x14ac:dyDescent="0.25">
      <c r="K264" s="176"/>
      <c r="L264" s="176"/>
      <c r="M264" s="176"/>
      <c r="O264" s="176"/>
      <c r="P264" s="176"/>
      <c r="Q264" s="176"/>
      <c r="S264" s="176"/>
      <c r="T264" s="283"/>
      <c r="U264" s="283"/>
      <c r="V264" s="283"/>
      <c r="W264" s="176"/>
      <c r="X264" s="176"/>
      <c r="Y264" s="176"/>
      <c r="AA264" s="176"/>
    </row>
    <row r="265" spans="11:27" s="86" customFormat="1" x14ac:dyDescent="0.25">
      <c r="K265" s="176"/>
      <c r="L265" s="176"/>
      <c r="M265" s="176"/>
      <c r="O265" s="176"/>
      <c r="P265" s="176"/>
      <c r="Q265" s="176"/>
      <c r="S265" s="176"/>
      <c r="T265" s="283"/>
      <c r="U265" s="283"/>
      <c r="V265" s="283"/>
      <c r="W265" s="176"/>
      <c r="X265" s="176"/>
      <c r="Y265" s="176"/>
      <c r="AA265" s="176"/>
    </row>
    <row r="266" spans="11:27" s="86" customFormat="1" x14ac:dyDescent="0.25">
      <c r="K266" s="176"/>
      <c r="L266" s="176"/>
      <c r="M266" s="176"/>
      <c r="O266" s="176"/>
      <c r="P266" s="176"/>
      <c r="Q266" s="176"/>
      <c r="S266" s="176"/>
      <c r="T266" s="283"/>
      <c r="U266" s="283"/>
      <c r="V266" s="283"/>
      <c r="W266" s="176"/>
      <c r="X266" s="176"/>
      <c r="Y266" s="176"/>
      <c r="AA266" s="176"/>
    </row>
    <row r="267" spans="11:27" s="86" customFormat="1" x14ac:dyDescent="0.25">
      <c r="K267" s="176"/>
      <c r="L267" s="176"/>
      <c r="M267" s="176"/>
      <c r="O267" s="176"/>
      <c r="P267" s="176"/>
      <c r="Q267" s="176"/>
      <c r="S267" s="176"/>
      <c r="T267" s="283"/>
      <c r="U267" s="283"/>
      <c r="V267" s="283"/>
      <c r="W267" s="176"/>
      <c r="X267" s="176"/>
      <c r="Y267" s="176"/>
      <c r="AA267" s="176"/>
    </row>
    <row r="268" spans="11:27" s="86" customFormat="1" x14ac:dyDescent="0.25">
      <c r="K268" s="176"/>
      <c r="L268" s="176"/>
      <c r="M268" s="176"/>
      <c r="O268" s="176"/>
      <c r="P268" s="176"/>
      <c r="Q268" s="176"/>
      <c r="S268" s="176"/>
      <c r="T268" s="283"/>
      <c r="U268" s="283"/>
      <c r="V268" s="283"/>
      <c r="W268" s="176"/>
      <c r="X268" s="176"/>
      <c r="Y268" s="176"/>
      <c r="AA268" s="176"/>
    </row>
    <row r="269" spans="11:27" s="86" customFormat="1" x14ac:dyDescent="0.25">
      <c r="K269" s="176"/>
      <c r="L269" s="176"/>
      <c r="M269" s="176"/>
      <c r="O269" s="176"/>
      <c r="P269" s="176"/>
      <c r="Q269" s="176"/>
      <c r="S269" s="176"/>
      <c r="T269" s="283"/>
      <c r="U269" s="283"/>
      <c r="V269" s="283"/>
      <c r="W269" s="176"/>
      <c r="X269" s="176"/>
      <c r="Y269" s="176"/>
      <c r="AA269" s="176"/>
    </row>
    <row r="270" spans="11:27" s="86" customFormat="1" x14ac:dyDescent="0.25">
      <c r="K270" s="176"/>
      <c r="L270" s="176"/>
      <c r="M270" s="176"/>
      <c r="O270" s="176"/>
      <c r="P270" s="176"/>
      <c r="Q270" s="176"/>
      <c r="S270" s="176"/>
      <c r="T270" s="283"/>
      <c r="U270" s="283"/>
      <c r="V270" s="283"/>
      <c r="W270" s="176"/>
      <c r="X270" s="176"/>
      <c r="Y270" s="176"/>
      <c r="AA270" s="176"/>
    </row>
    <row r="271" spans="11:27" s="86" customFormat="1" x14ac:dyDescent="0.25">
      <c r="K271" s="176"/>
      <c r="L271" s="176"/>
      <c r="M271" s="176"/>
      <c r="O271" s="176"/>
      <c r="P271" s="176"/>
      <c r="Q271" s="176"/>
      <c r="S271" s="176"/>
      <c r="T271" s="283"/>
      <c r="U271" s="283"/>
      <c r="V271" s="283"/>
      <c r="W271" s="176"/>
      <c r="X271" s="176"/>
      <c r="Y271" s="176"/>
      <c r="AA271" s="176"/>
    </row>
    <row r="272" spans="11:27" s="86" customFormat="1" x14ac:dyDescent="0.25">
      <c r="K272" s="176"/>
      <c r="L272" s="176"/>
      <c r="M272" s="176"/>
      <c r="O272" s="176"/>
      <c r="P272" s="176"/>
      <c r="Q272" s="176"/>
      <c r="S272" s="176"/>
      <c r="T272" s="283"/>
      <c r="U272" s="283"/>
      <c r="V272" s="283"/>
      <c r="W272" s="176"/>
      <c r="X272" s="176"/>
      <c r="Y272" s="176"/>
      <c r="AA272" s="176"/>
    </row>
    <row r="273" spans="11:27" s="86" customFormat="1" x14ac:dyDescent="0.25">
      <c r="K273" s="176"/>
      <c r="L273" s="176"/>
      <c r="M273" s="176"/>
      <c r="O273" s="176"/>
      <c r="P273" s="176"/>
      <c r="Q273" s="176"/>
      <c r="S273" s="176"/>
      <c r="T273" s="283"/>
      <c r="U273" s="283"/>
      <c r="V273" s="283"/>
      <c r="W273" s="176"/>
      <c r="X273" s="176"/>
      <c r="Y273" s="176"/>
      <c r="AA273" s="176"/>
    </row>
    <row r="274" spans="11:27" s="86" customFormat="1" x14ac:dyDescent="0.25">
      <c r="K274" s="176"/>
      <c r="L274" s="176"/>
      <c r="M274" s="176"/>
      <c r="O274" s="176"/>
      <c r="P274" s="176"/>
      <c r="Q274" s="176"/>
      <c r="S274" s="176"/>
      <c r="T274" s="283"/>
      <c r="U274" s="283"/>
      <c r="V274" s="283"/>
      <c r="W274" s="176"/>
      <c r="X274" s="176"/>
      <c r="Y274" s="176"/>
      <c r="AA274" s="176"/>
    </row>
    <row r="275" spans="11:27" s="86" customFormat="1" x14ac:dyDescent="0.25">
      <c r="K275" s="176"/>
      <c r="L275" s="176"/>
      <c r="M275" s="176"/>
      <c r="O275" s="176"/>
      <c r="P275" s="176"/>
      <c r="Q275" s="176"/>
      <c r="S275" s="176"/>
      <c r="T275" s="283"/>
      <c r="U275" s="283"/>
      <c r="V275" s="283"/>
      <c r="W275" s="176"/>
      <c r="X275" s="176"/>
      <c r="Y275" s="176"/>
      <c r="AA275" s="176"/>
    </row>
    <row r="276" spans="11:27" s="86" customFormat="1" x14ac:dyDescent="0.25">
      <c r="K276" s="176"/>
      <c r="L276" s="176"/>
      <c r="M276" s="176"/>
      <c r="O276" s="176"/>
      <c r="P276" s="176"/>
      <c r="Q276" s="176"/>
      <c r="S276" s="176"/>
      <c r="T276" s="283"/>
      <c r="U276" s="283"/>
      <c r="V276" s="283"/>
      <c r="W276" s="176"/>
      <c r="X276" s="176"/>
      <c r="Y276" s="176"/>
      <c r="AA276" s="176"/>
    </row>
    <row r="277" spans="11:27" s="86" customFormat="1" x14ac:dyDescent="0.25">
      <c r="K277" s="176"/>
      <c r="L277" s="176"/>
      <c r="M277" s="176"/>
      <c r="O277" s="176"/>
      <c r="P277" s="176"/>
      <c r="Q277" s="176"/>
      <c r="S277" s="176"/>
      <c r="T277" s="283"/>
      <c r="U277" s="283"/>
      <c r="V277" s="283"/>
      <c r="W277" s="176"/>
      <c r="X277" s="176"/>
      <c r="Y277" s="176"/>
      <c r="AA277" s="176"/>
    </row>
    <row r="278" spans="11:27" s="86" customFormat="1" x14ac:dyDescent="0.25">
      <c r="K278" s="176"/>
      <c r="L278" s="176"/>
      <c r="M278" s="176"/>
      <c r="O278" s="176"/>
      <c r="P278" s="176"/>
      <c r="Q278" s="176"/>
      <c r="S278" s="176"/>
      <c r="T278" s="283"/>
      <c r="U278" s="283"/>
      <c r="V278" s="283"/>
      <c r="W278" s="176"/>
      <c r="X278" s="176"/>
      <c r="Y278" s="176"/>
      <c r="AA278" s="176"/>
    </row>
    <row r="279" spans="11:27" s="86" customFormat="1" x14ac:dyDescent="0.25">
      <c r="K279" s="176"/>
      <c r="L279" s="176"/>
      <c r="M279" s="176"/>
      <c r="O279" s="176"/>
      <c r="P279" s="176"/>
      <c r="Q279" s="176"/>
      <c r="S279" s="176"/>
      <c r="T279" s="283"/>
      <c r="U279" s="283"/>
      <c r="V279" s="283"/>
      <c r="W279" s="176"/>
      <c r="X279" s="176"/>
      <c r="Y279" s="176"/>
      <c r="AA279" s="176"/>
    </row>
    <row r="280" spans="11:27" s="86" customFormat="1" x14ac:dyDescent="0.25">
      <c r="K280" s="176"/>
      <c r="L280" s="176"/>
      <c r="M280" s="176"/>
      <c r="O280" s="176"/>
      <c r="P280" s="176"/>
      <c r="Q280" s="176"/>
      <c r="S280" s="176"/>
      <c r="T280" s="283"/>
      <c r="U280" s="283"/>
      <c r="V280" s="283"/>
      <c r="W280" s="176"/>
      <c r="X280" s="176"/>
      <c r="Y280" s="176"/>
      <c r="AA280" s="176"/>
    </row>
    <row r="281" spans="11:27" s="86" customFormat="1" x14ac:dyDescent="0.25">
      <c r="K281" s="176"/>
      <c r="L281" s="176"/>
      <c r="M281" s="176"/>
      <c r="O281" s="176"/>
      <c r="P281" s="176"/>
      <c r="Q281" s="176"/>
      <c r="S281" s="176"/>
      <c r="T281" s="283"/>
      <c r="U281" s="283"/>
      <c r="V281" s="283"/>
      <c r="W281" s="176"/>
      <c r="X281" s="176"/>
      <c r="Y281" s="176"/>
      <c r="AA281" s="176"/>
    </row>
    <row r="282" spans="11:27" s="86" customFormat="1" x14ac:dyDescent="0.25">
      <c r="K282" s="176"/>
      <c r="L282" s="176"/>
      <c r="M282" s="176"/>
      <c r="O282" s="176"/>
      <c r="P282" s="176"/>
      <c r="Q282" s="176"/>
      <c r="S282" s="176"/>
      <c r="T282" s="283"/>
      <c r="U282" s="283"/>
      <c r="V282" s="283"/>
      <c r="W282" s="176"/>
      <c r="X282" s="176"/>
      <c r="Y282" s="176"/>
      <c r="AA282" s="176"/>
    </row>
    <row r="283" spans="11:27" s="86" customFormat="1" x14ac:dyDescent="0.25">
      <c r="K283" s="176"/>
      <c r="L283" s="176"/>
      <c r="M283" s="176"/>
      <c r="O283" s="176"/>
      <c r="P283" s="176"/>
      <c r="Q283" s="176"/>
      <c r="S283" s="176"/>
      <c r="T283" s="283"/>
      <c r="U283" s="283"/>
      <c r="V283" s="283"/>
      <c r="W283" s="176"/>
      <c r="X283" s="176"/>
      <c r="Y283" s="176"/>
      <c r="AA283" s="176"/>
    </row>
    <row r="284" spans="11:27" s="86" customFormat="1" x14ac:dyDescent="0.25">
      <c r="K284" s="176"/>
      <c r="L284" s="176"/>
      <c r="M284" s="176"/>
      <c r="O284" s="176"/>
      <c r="P284" s="176"/>
      <c r="Q284" s="176"/>
      <c r="S284" s="176"/>
      <c r="T284" s="283"/>
      <c r="U284" s="283"/>
      <c r="V284" s="283"/>
      <c r="W284" s="176"/>
      <c r="X284" s="176"/>
      <c r="Y284" s="176"/>
      <c r="AA284" s="176"/>
    </row>
    <row r="285" spans="11:27" s="86" customFormat="1" x14ac:dyDescent="0.25">
      <c r="K285" s="176"/>
      <c r="L285" s="176"/>
      <c r="M285" s="176"/>
      <c r="O285" s="176"/>
      <c r="P285" s="176"/>
      <c r="Q285" s="176"/>
      <c r="S285" s="176"/>
      <c r="T285" s="283"/>
      <c r="U285" s="283"/>
      <c r="V285" s="283"/>
      <c r="W285" s="176"/>
      <c r="X285" s="176"/>
      <c r="Y285" s="176"/>
      <c r="AA285" s="176"/>
    </row>
    <row r="286" spans="11:27" s="86" customFormat="1" x14ac:dyDescent="0.25">
      <c r="K286" s="176"/>
      <c r="L286" s="176"/>
      <c r="M286" s="176"/>
      <c r="O286" s="176"/>
      <c r="P286" s="176"/>
      <c r="Q286" s="176"/>
      <c r="S286" s="176"/>
      <c r="T286" s="283"/>
      <c r="U286" s="283"/>
      <c r="V286" s="283"/>
      <c r="W286" s="176"/>
      <c r="X286" s="176"/>
      <c r="Y286" s="176"/>
      <c r="AA286" s="176"/>
    </row>
    <row r="287" spans="11:27" s="86" customFormat="1" x14ac:dyDescent="0.25">
      <c r="K287" s="176"/>
      <c r="L287" s="176"/>
      <c r="M287" s="176"/>
      <c r="O287" s="176"/>
      <c r="P287" s="176"/>
      <c r="Q287" s="176"/>
      <c r="S287" s="176"/>
      <c r="T287" s="283"/>
      <c r="U287" s="283"/>
      <c r="V287" s="283"/>
      <c r="W287" s="176"/>
      <c r="X287" s="176"/>
      <c r="Y287" s="176"/>
      <c r="AA287" s="176"/>
    </row>
    <row r="288" spans="11:27" s="86" customFormat="1" x14ac:dyDescent="0.25">
      <c r="K288" s="176"/>
      <c r="L288" s="176"/>
      <c r="M288" s="176"/>
      <c r="O288" s="176"/>
      <c r="P288" s="176"/>
      <c r="Q288" s="176"/>
      <c r="S288" s="176"/>
      <c r="T288" s="283"/>
      <c r="U288" s="283"/>
      <c r="V288" s="283"/>
      <c r="W288" s="176"/>
      <c r="X288" s="176"/>
      <c r="Y288" s="176"/>
      <c r="AA288" s="176"/>
    </row>
    <row r="289" spans="11:27" s="86" customFormat="1" x14ac:dyDescent="0.25">
      <c r="K289" s="176"/>
      <c r="L289" s="176"/>
      <c r="M289" s="176"/>
      <c r="O289" s="176"/>
      <c r="P289" s="176"/>
      <c r="Q289" s="176"/>
      <c r="S289" s="176"/>
      <c r="T289" s="283"/>
      <c r="U289" s="283"/>
      <c r="V289" s="283"/>
      <c r="W289" s="176"/>
      <c r="X289" s="176"/>
      <c r="Y289" s="176"/>
      <c r="AA289" s="176"/>
    </row>
    <row r="290" spans="11:27" s="86" customFormat="1" x14ac:dyDescent="0.25">
      <c r="K290" s="176"/>
      <c r="L290" s="176"/>
      <c r="M290" s="176"/>
      <c r="O290" s="176"/>
      <c r="P290" s="176"/>
      <c r="Q290" s="176"/>
      <c r="S290" s="176"/>
      <c r="T290" s="283"/>
      <c r="U290" s="283"/>
      <c r="V290" s="283"/>
      <c r="W290" s="176"/>
      <c r="X290" s="176"/>
      <c r="Y290" s="176"/>
      <c r="AA290" s="176"/>
    </row>
    <row r="291" spans="11:27" s="86" customFormat="1" x14ac:dyDescent="0.25">
      <c r="K291" s="176"/>
      <c r="L291" s="176"/>
      <c r="M291" s="176"/>
      <c r="O291" s="176"/>
      <c r="P291" s="176"/>
      <c r="Q291" s="176"/>
      <c r="S291" s="176"/>
      <c r="T291" s="283"/>
      <c r="U291" s="283"/>
      <c r="V291" s="283"/>
      <c r="W291" s="176"/>
      <c r="X291" s="176"/>
      <c r="Y291" s="176"/>
      <c r="AA291" s="176"/>
    </row>
    <row r="292" spans="11:27" s="86" customFormat="1" x14ac:dyDescent="0.25">
      <c r="K292" s="176"/>
      <c r="L292" s="176"/>
      <c r="M292" s="176"/>
      <c r="O292" s="176"/>
      <c r="P292" s="176"/>
      <c r="Q292" s="176"/>
      <c r="S292" s="176"/>
      <c r="T292" s="283"/>
      <c r="U292" s="283"/>
      <c r="V292" s="283"/>
      <c r="W292" s="176"/>
      <c r="X292" s="176"/>
      <c r="Y292" s="176"/>
      <c r="AA292" s="176"/>
    </row>
    <row r="293" spans="11:27" s="86" customFormat="1" x14ac:dyDescent="0.25">
      <c r="K293" s="176"/>
      <c r="L293" s="176"/>
      <c r="M293" s="176"/>
      <c r="O293" s="176"/>
      <c r="P293" s="176"/>
      <c r="Q293" s="176"/>
      <c r="S293" s="176"/>
      <c r="T293" s="283"/>
      <c r="U293" s="283"/>
      <c r="V293" s="283"/>
      <c r="W293" s="176"/>
      <c r="X293" s="176"/>
      <c r="Y293" s="176"/>
      <c r="AA293" s="176"/>
    </row>
    <row r="294" spans="11:27" s="86" customFormat="1" x14ac:dyDescent="0.25">
      <c r="K294" s="176"/>
      <c r="L294" s="176"/>
      <c r="M294" s="176"/>
      <c r="O294" s="176"/>
      <c r="P294" s="176"/>
      <c r="Q294" s="176"/>
      <c r="S294" s="176"/>
      <c r="T294" s="283"/>
      <c r="U294" s="283"/>
      <c r="V294" s="283"/>
      <c r="W294" s="176"/>
      <c r="X294" s="176"/>
      <c r="Y294" s="176"/>
      <c r="AA294" s="176"/>
    </row>
    <row r="295" spans="11:27" s="86" customFormat="1" x14ac:dyDescent="0.25">
      <c r="K295" s="176"/>
      <c r="L295" s="176"/>
      <c r="M295" s="176"/>
      <c r="O295" s="176"/>
      <c r="P295" s="176"/>
      <c r="Q295" s="176"/>
      <c r="S295" s="176"/>
      <c r="T295" s="283"/>
      <c r="U295" s="283"/>
      <c r="V295" s="283"/>
      <c r="W295" s="176"/>
      <c r="X295" s="176"/>
      <c r="Y295" s="176"/>
      <c r="AA295" s="176"/>
    </row>
    <row r="296" spans="11:27" s="86" customFormat="1" x14ac:dyDescent="0.25">
      <c r="K296" s="176"/>
      <c r="L296" s="176"/>
      <c r="M296" s="176"/>
      <c r="O296" s="176"/>
      <c r="P296" s="176"/>
      <c r="Q296" s="176"/>
      <c r="S296" s="176"/>
      <c r="T296" s="283"/>
      <c r="U296" s="283"/>
      <c r="V296" s="283"/>
      <c r="W296" s="176"/>
      <c r="X296" s="176"/>
      <c r="Y296" s="176"/>
      <c r="AA296" s="176"/>
    </row>
    <row r="297" spans="11:27" s="86" customFormat="1" x14ac:dyDescent="0.25">
      <c r="K297" s="176"/>
      <c r="L297" s="176"/>
      <c r="M297" s="176"/>
      <c r="O297" s="176"/>
      <c r="P297" s="176"/>
      <c r="Q297" s="176"/>
      <c r="S297" s="176"/>
      <c r="T297" s="283"/>
      <c r="U297" s="283"/>
      <c r="V297" s="283"/>
      <c r="W297" s="176"/>
      <c r="X297" s="176"/>
      <c r="Y297" s="176"/>
      <c r="AA297" s="176"/>
    </row>
    <row r="298" spans="11:27" s="86" customFormat="1" x14ac:dyDescent="0.25">
      <c r="K298" s="176"/>
      <c r="L298" s="176"/>
      <c r="M298" s="176"/>
      <c r="O298" s="176"/>
      <c r="P298" s="176"/>
      <c r="Q298" s="176"/>
      <c r="S298" s="176"/>
      <c r="T298" s="283"/>
      <c r="U298" s="283"/>
      <c r="V298" s="283"/>
      <c r="W298" s="176"/>
      <c r="X298" s="176"/>
      <c r="Y298" s="176"/>
      <c r="AA298" s="176"/>
    </row>
    <row r="299" spans="11:27" s="86" customFormat="1" x14ac:dyDescent="0.25">
      <c r="K299" s="176"/>
      <c r="L299" s="176"/>
      <c r="M299" s="176"/>
      <c r="O299" s="176"/>
      <c r="P299" s="176"/>
      <c r="Q299" s="176"/>
      <c r="S299" s="176"/>
      <c r="T299" s="283"/>
      <c r="U299" s="283"/>
      <c r="V299" s="283"/>
      <c r="W299" s="176"/>
      <c r="X299" s="176"/>
      <c r="Y299" s="176"/>
      <c r="AA299" s="176"/>
    </row>
    <row r="300" spans="11:27" s="86" customFormat="1" x14ac:dyDescent="0.25">
      <c r="K300" s="176"/>
      <c r="L300" s="176"/>
      <c r="M300" s="176"/>
      <c r="O300" s="176"/>
      <c r="P300" s="176"/>
      <c r="Q300" s="176"/>
      <c r="S300" s="176"/>
      <c r="T300" s="283"/>
      <c r="U300" s="283"/>
      <c r="V300" s="283"/>
      <c r="W300" s="176"/>
      <c r="X300" s="176"/>
      <c r="Y300" s="176"/>
      <c r="AA300" s="176"/>
    </row>
    <row r="301" spans="11:27" s="86" customFormat="1" x14ac:dyDescent="0.25">
      <c r="K301" s="176"/>
      <c r="L301" s="176"/>
      <c r="M301" s="176"/>
      <c r="O301" s="176"/>
      <c r="P301" s="176"/>
      <c r="Q301" s="176"/>
      <c r="S301" s="176"/>
      <c r="T301" s="283"/>
      <c r="U301" s="283"/>
      <c r="V301" s="283"/>
      <c r="W301" s="176"/>
      <c r="X301" s="176"/>
      <c r="Y301" s="176"/>
      <c r="AA301" s="176"/>
    </row>
    <row r="302" spans="11:27" s="86" customFormat="1" x14ac:dyDescent="0.25">
      <c r="K302" s="176"/>
      <c r="L302" s="176"/>
      <c r="M302" s="176"/>
      <c r="O302" s="176"/>
      <c r="P302" s="176"/>
      <c r="Q302" s="176"/>
      <c r="S302" s="176"/>
      <c r="T302" s="283"/>
      <c r="U302" s="283"/>
      <c r="V302" s="283"/>
      <c r="W302" s="176"/>
      <c r="X302" s="176"/>
      <c r="Y302" s="176"/>
      <c r="AA302" s="176"/>
    </row>
    <row r="303" spans="11:27" s="86" customFormat="1" x14ac:dyDescent="0.25">
      <c r="K303" s="176"/>
      <c r="L303" s="176"/>
      <c r="M303" s="176"/>
      <c r="O303" s="176"/>
      <c r="P303" s="176"/>
      <c r="Q303" s="176"/>
      <c r="S303" s="176"/>
      <c r="T303" s="283"/>
      <c r="U303" s="283"/>
      <c r="V303" s="283"/>
      <c r="W303" s="176"/>
      <c r="X303" s="176"/>
      <c r="Y303" s="176"/>
      <c r="AA303" s="176"/>
    </row>
    <row r="304" spans="11:27" s="86" customFormat="1" x14ac:dyDescent="0.25">
      <c r="K304" s="176"/>
      <c r="L304" s="176"/>
      <c r="M304" s="176"/>
      <c r="O304" s="176"/>
      <c r="P304" s="176"/>
      <c r="Q304" s="176"/>
      <c r="S304" s="176"/>
      <c r="T304" s="283"/>
      <c r="U304" s="283"/>
      <c r="V304" s="283"/>
      <c r="W304" s="176"/>
      <c r="X304" s="176"/>
      <c r="Y304" s="176"/>
      <c r="AA304" s="176"/>
    </row>
    <row r="305" spans="11:27" s="86" customFormat="1" x14ac:dyDescent="0.25">
      <c r="K305" s="176"/>
      <c r="L305" s="176"/>
      <c r="M305" s="176"/>
      <c r="O305" s="176"/>
      <c r="P305" s="176"/>
      <c r="Q305" s="176"/>
      <c r="S305" s="176"/>
      <c r="T305" s="283"/>
      <c r="U305" s="283"/>
      <c r="V305" s="283"/>
      <c r="W305" s="176"/>
      <c r="X305" s="176"/>
      <c r="Y305" s="176"/>
      <c r="AA305" s="176"/>
    </row>
    <row r="306" spans="11:27" s="86" customFormat="1" x14ac:dyDescent="0.25">
      <c r="K306" s="176"/>
      <c r="L306" s="176"/>
      <c r="M306" s="176"/>
      <c r="O306" s="176"/>
      <c r="P306" s="176"/>
      <c r="Q306" s="176"/>
      <c r="S306" s="176"/>
      <c r="T306" s="283"/>
      <c r="U306" s="283"/>
      <c r="V306" s="283"/>
      <c r="W306" s="176"/>
      <c r="X306" s="176"/>
      <c r="Y306" s="176"/>
      <c r="AA306" s="176"/>
    </row>
    <row r="307" spans="11:27" s="86" customFormat="1" x14ac:dyDescent="0.25">
      <c r="K307" s="176"/>
      <c r="L307" s="176"/>
      <c r="M307" s="176"/>
      <c r="O307" s="176"/>
      <c r="P307" s="176"/>
      <c r="Q307" s="176"/>
      <c r="S307" s="176"/>
      <c r="T307" s="283"/>
      <c r="U307" s="283"/>
      <c r="V307" s="283"/>
      <c r="W307" s="176"/>
      <c r="X307" s="176"/>
      <c r="Y307" s="176"/>
      <c r="AA307" s="176"/>
    </row>
    <row r="308" spans="11:27" s="86" customFormat="1" x14ac:dyDescent="0.25">
      <c r="K308" s="176"/>
      <c r="L308" s="176"/>
      <c r="M308" s="176"/>
      <c r="O308" s="176"/>
      <c r="P308" s="176"/>
      <c r="Q308" s="176"/>
      <c r="S308" s="176"/>
      <c r="T308" s="283"/>
      <c r="U308" s="283"/>
      <c r="V308" s="283"/>
      <c r="W308" s="176"/>
      <c r="X308" s="176"/>
      <c r="Y308" s="176"/>
      <c r="AA308" s="176"/>
    </row>
    <row r="309" spans="11:27" s="86" customFormat="1" x14ac:dyDescent="0.25">
      <c r="K309" s="176"/>
      <c r="L309" s="176"/>
      <c r="M309" s="176"/>
      <c r="O309" s="176"/>
      <c r="P309" s="176"/>
      <c r="Q309" s="176"/>
      <c r="S309" s="176"/>
      <c r="T309" s="283"/>
      <c r="U309" s="283"/>
      <c r="V309" s="283"/>
      <c r="W309" s="176"/>
      <c r="X309" s="176"/>
      <c r="Y309" s="176"/>
      <c r="AA309" s="176"/>
    </row>
    <row r="310" spans="11:27" s="86" customFormat="1" x14ac:dyDescent="0.25">
      <c r="K310" s="176"/>
      <c r="L310" s="176"/>
      <c r="M310" s="176"/>
      <c r="O310" s="176"/>
      <c r="P310" s="176"/>
      <c r="Q310" s="176"/>
      <c r="S310" s="176"/>
      <c r="T310" s="283"/>
      <c r="U310" s="283"/>
      <c r="V310" s="283"/>
      <c r="W310" s="176"/>
      <c r="X310" s="176"/>
      <c r="Y310" s="176"/>
      <c r="AA310" s="176"/>
    </row>
    <row r="311" spans="11:27" s="86" customFormat="1" x14ac:dyDescent="0.25">
      <c r="K311" s="176"/>
      <c r="L311" s="176"/>
      <c r="M311" s="176"/>
      <c r="O311" s="176"/>
      <c r="P311" s="176"/>
      <c r="Q311" s="176"/>
      <c r="S311" s="176"/>
      <c r="T311" s="283"/>
      <c r="U311" s="283"/>
      <c r="V311" s="283"/>
      <c r="W311" s="176"/>
      <c r="X311" s="176"/>
      <c r="Y311" s="176"/>
      <c r="AA311" s="176"/>
    </row>
    <row r="312" spans="11:27" s="86" customFormat="1" x14ac:dyDescent="0.25">
      <c r="K312" s="176"/>
      <c r="L312" s="176"/>
      <c r="M312" s="176"/>
      <c r="O312" s="176"/>
      <c r="P312" s="176"/>
      <c r="Q312" s="176"/>
      <c r="S312" s="176"/>
      <c r="T312" s="283"/>
      <c r="U312" s="283"/>
      <c r="V312" s="283"/>
      <c r="W312" s="176"/>
      <c r="X312" s="176"/>
      <c r="Y312" s="176"/>
      <c r="AA312" s="176"/>
    </row>
    <row r="313" spans="11:27" s="86" customFormat="1" x14ac:dyDescent="0.25">
      <c r="K313" s="176"/>
      <c r="L313" s="176"/>
      <c r="M313" s="176"/>
      <c r="O313" s="176"/>
      <c r="P313" s="176"/>
      <c r="Q313" s="176"/>
      <c r="S313" s="176"/>
      <c r="T313" s="283"/>
      <c r="U313" s="283"/>
      <c r="V313" s="283"/>
      <c r="W313" s="176"/>
      <c r="X313" s="176"/>
      <c r="Y313" s="176"/>
      <c r="AA313" s="176"/>
    </row>
    <row r="314" spans="11:27" s="86" customFormat="1" x14ac:dyDescent="0.25">
      <c r="K314" s="176"/>
      <c r="L314" s="176"/>
      <c r="M314" s="176"/>
      <c r="O314" s="176"/>
      <c r="P314" s="176"/>
      <c r="Q314" s="176"/>
      <c r="S314" s="176"/>
      <c r="T314" s="283"/>
      <c r="U314" s="283"/>
      <c r="V314" s="283"/>
      <c r="W314" s="176"/>
      <c r="X314" s="176"/>
      <c r="Y314" s="176"/>
      <c r="AA314" s="176"/>
    </row>
    <row r="315" spans="11:27" s="86" customFormat="1" x14ac:dyDescent="0.25">
      <c r="K315" s="176"/>
      <c r="L315" s="176"/>
      <c r="M315" s="176"/>
      <c r="O315" s="176"/>
      <c r="P315" s="176"/>
      <c r="Q315" s="176"/>
      <c r="S315" s="176"/>
      <c r="T315" s="283"/>
      <c r="U315" s="283"/>
      <c r="V315" s="283"/>
      <c r="W315" s="176"/>
      <c r="X315" s="176"/>
      <c r="Y315" s="176"/>
      <c r="AA315" s="176"/>
    </row>
    <row r="316" spans="11:27" s="86" customFormat="1" x14ac:dyDescent="0.25">
      <c r="K316" s="176"/>
      <c r="L316" s="176"/>
      <c r="M316" s="176"/>
      <c r="O316" s="176"/>
      <c r="P316" s="176"/>
      <c r="Q316" s="176"/>
      <c r="S316" s="176"/>
      <c r="T316" s="283"/>
      <c r="U316" s="283"/>
      <c r="V316" s="283"/>
      <c r="W316" s="176"/>
      <c r="X316" s="176"/>
      <c r="Y316" s="176"/>
      <c r="AA316" s="176"/>
    </row>
    <row r="317" spans="11:27" s="86" customFormat="1" x14ac:dyDescent="0.25">
      <c r="K317" s="176"/>
      <c r="L317" s="176"/>
      <c r="M317" s="176"/>
      <c r="O317" s="176"/>
      <c r="P317" s="176"/>
      <c r="Q317" s="176"/>
      <c r="S317" s="176"/>
      <c r="T317" s="283"/>
      <c r="U317" s="283"/>
      <c r="V317" s="283"/>
      <c r="W317" s="176"/>
      <c r="X317" s="176"/>
      <c r="Y317" s="176"/>
      <c r="AA317" s="176"/>
    </row>
    <row r="318" spans="11:27" s="86" customFormat="1" x14ac:dyDescent="0.25">
      <c r="K318" s="176"/>
      <c r="L318" s="176"/>
      <c r="M318" s="176"/>
      <c r="O318" s="176"/>
      <c r="P318" s="176"/>
      <c r="Q318" s="176"/>
      <c r="S318" s="176"/>
      <c r="T318" s="283"/>
      <c r="U318" s="283"/>
      <c r="V318" s="283"/>
      <c r="W318" s="176"/>
      <c r="X318" s="176"/>
      <c r="Y318" s="176"/>
      <c r="AA318" s="176"/>
    </row>
    <row r="319" spans="11:27" s="86" customFormat="1" x14ac:dyDescent="0.25">
      <c r="K319" s="176"/>
      <c r="L319" s="176"/>
      <c r="M319" s="176"/>
      <c r="O319" s="176"/>
      <c r="P319" s="176"/>
      <c r="Q319" s="176"/>
      <c r="S319" s="176"/>
      <c r="T319" s="283"/>
      <c r="U319" s="283"/>
      <c r="V319" s="283"/>
      <c r="W319" s="176"/>
      <c r="X319" s="176"/>
      <c r="Y319" s="176"/>
      <c r="AA319" s="176"/>
    </row>
    <row r="320" spans="11:27" s="86" customFormat="1" x14ac:dyDescent="0.25">
      <c r="K320" s="176"/>
      <c r="L320" s="176"/>
      <c r="M320" s="176"/>
      <c r="O320" s="176"/>
      <c r="P320" s="176"/>
      <c r="Q320" s="176"/>
      <c r="S320" s="176"/>
      <c r="T320" s="283"/>
      <c r="U320" s="283"/>
      <c r="V320" s="283"/>
      <c r="W320" s="176"/>
      <c r="X320" s="176"/>
      <c r="Y320" s="176"/>
      <c r="AA320" s="176"/>
    </row>
    <row r="321" spans="11:27" s="86" customFormat="1" x14ac:dyDescent="0.25">
      <c r="K321" s="176"/>
      <c r="L321" s="176"/>
      <c r="M321" s="176"/>
      <c r="O321" s="176"/>
      <c r="P321" s="176"/>
      <c r="Q321" s="176"/>
      <c r="S321" s="176"/>
      <c r="T321" s="283"/>
      <c r="U321" s="283"/>
      <c r="V321" s="283"/>
      <c r="W321" s="176"/>
      <c r="X321" s="176"/>
      <c r="Y321" s="176"/>
      <c r="AA321" s="176"/>
    </row>
    <row r="322" spans="11:27" s="86" customFormat="1" x14ac:dyDescent="0.25">
      <c r="K322" s="176"/>
      <c r="L322" s="176"/>
      <c r="M322" s="176"/>
      <c r="O322" s="176"/>
      <c r="P322" s="176"/>
      <c r="Q322" s="176"/>
      <c r="S322" s="176"/>
      <c r="T322" s="283"/>
      <c r="U322" s="283"/>
      <c r="V322" s="283"/>
      <c r="W322" s="176"/>
      <c r="X322" s="176"/>
      <c r="Y322" s="176"/>
      <c r="AA322" s="176"/>
    </row>
    <row r="323" spans="11:27" s="86" customFormat="1" x14ac:dyDescent="0.25">
      <c r="K323" s="176"/>
      <c r="L323" s="176"/>
      <c r="M323" s="176"/>
      <c r="O323" s="176"/>
      <c r="P323" s="176"/>
      <c r="Q323" s="176"/>
      <c r="S323" s="176"/>
      <c r="T323" s="283"/>
      <c r="U323" s="283"/>
      <c r="V323" s="283"/>
      <c r="W323" s="176"/>
      <c r="X323" s="176"/>
      <c r="Y323" s="176"/>
      <c r="AA323" s="176"/>
    </row>
    <row r="324" spans="11:27" s="86" customFormat="1" x14ac:dyDescent="0.25">
      <c r="K324" s="176"/>
      <c r="L324" s="176"/>
      <c r="M324" s="176"/>
      <c r="O324" s="176"/>
      <c r="P324" s="176"/>
      <c r="Q324" s="176"/>
      <c r="S324" s="176"/>
      <c r="T324" s="283"/>
      <c r="U324" s="283"/>
      <c r="V324" s="283"/>
      <c r="W324" s="176"/>
      <c r="X324" s="176"/>
      <c r="Y324" s="176"/>
      <c r="AA324" s="176"/>
    </row>
    <row r="325" spans="11:27" s="86" customFormat="1" x14ac:dyDescent="0.25">
      <c r="K325" s="176"/>
      <c r="L325" s="176"/>
      <c r="M325" s="176"/>
      <c r="O325" s="176"/>
      <c r="P325" s="176"/>
      <c r="Q325" s="176"/>
      <c r="S325" s="176"/>
      <c r="T325" s="283"/>
      <c r="U325" s="283"/>
      <c r="V325" s="283"/>
      <c r="W325" s="176"/>
      <c r="X325" s="176"/>
      <c r="Y325" s="176"/>
      <c r="AA325" s="176"/>
    </row>
    <row r="326" spans="11:27" s="86" customFormat="1" x14ac:dyDescent="0.25">
      <c r="K326" s="176"/>
      <c r="L326" s="176"/>
      <c r="M326" s="176"/>
      <c r="O326" s="176"/>
      <c r="P326" s="176"/>
      <c r="Q326" s="176"/>
      <c r="S326" s="176"/>
      <c r="T326" s="283"/>
      <c r="U326" s="283"/>
      <c r="V326" s="283"/>
      <c r="W326" s="176"/>
      <c r="X326" s="176"/>
      <c r="Y326" s="176"/>
      <c r="AA326" s="176"/>
    </row>
    <row r="327" spans="11:27" s="86" customFormat="1" x14ac:dyDescent="0.25">
      <c r="K327" s="176"/>
      <c r="L327" s="176"/>
      <c r="M327" s="176"/>
      <c r="O327" s="176"/>
      <c r="P327" s="176"/>
      <c r="Q327" s="176"/>
      <c r="S327" s="176"/>
      <c r="T327" s="283"/>
      <c r="U327" s="283"/>
      <c r="V327" s="283"/>
      <c r="W327" s="176"/>
      <c r="X327" s="176"/>
      <c r="Y327" s="176"/>
      <c r="AA327" s="176"/>
    </row>
    <row r="328" spans="11:27" s="86" customFormat="1" x14ac:dyDescent="0.25">
      <c r="K328" s="176"/>
      <c r="L328" s="176"/>
      <c r="M328" s="176"/>
      <c r="O328" s="176"/>
      <c r="P328" s="176"/>
      <c r="Q328" s="176"/>
      <c r="S328" s="176"/>
      <c r="T328" s="283"/>
      <c r="U328" s="283"/>
      <c r="V328" s="283"/>
      <c r="W328" s="176"/>
      <c r="X328" s="176"/>
      <c r="Y328" s="176"/>
      <c r="AA328" s="176"/>
    </row>
    <row r="329" spans="11:27" s="86" customFormat="1" x14ac:dyDescent="0.25">
      <c r="K329" s="176"/>
      <c r="L329" s="176"/>
      <c r="M329" s="176"/>
      <c r="O329" s="176"/>
      <c r="P329" s="176"/>
      <c r="Q329" s="176"/>
      <c r="S329" s="176"/>
      <c r="T329" s="283"/>
      <c r="U329" s="283"/>
      <c r="V329" s="283"/>
      <c r="W329" s="176"/>
      <c r="X329" s="176"/>
      <c r="Y329" s="176"/>
      <c r="AA329" s="176"/>
    </row>
    <row r="330" spans="11:27" s="86" customFormat="1" x14ac:dyDescent="0.25">
      <c r="K330" s="176"/>
      <c r="L330" s="176"/>
      <c r="M330" s="176"/>
      <c r="O330" s="176"/>
      <c r="P330" s="176"/>
      <c r="Q330" s="176"/>
      <c r="S330" s="176"/>
      <c r="T330" s="283"/>
      <c r="U330" s="283"/>
      <c r="V330" s="283"/>
      <c r="W330" s="176"/>
      <c r="X330" s="176"/>
      <c r="Y330" s="176"/>
      <c r="AA330" s="176"/>
    </row>
    <row r="331" spans="11:27" s="86" customFormat="1" x14ac:dyDescent="0.25">
      <c r="K331" s="176"/>
      <c r="L331" s="176"/>
      <c r="M331" s="176"/>
      <c r="O331" s="176"/>
      <c r="P331" s="176"/>
      <c r="Q331" s="176"/>
      <c r="S331" s="176"/>
      <c r="T331" s="283"/>
      <c r="U331" s="283"/>
      <c r="V331" s="283"/>
      <c r="W331" s="176"/>
      <c r="X331" s="176"/>
      <c r="Y331" s="176"/>
      <c r="AA331" s="176"/>
    </row>
    <row r="332" spans="11:27" s="86" customFormat="1" x14ac:dyDescent="0.25">
      <c r="K332" s="176"/>
      <c r="L332" s="176"/>
      <c r="M332" s="176"/>
      <c r="O332" s="176"/>
      <c r="P332" s="176"/>
      <c r="Q332" s="176"/>
      <c r="S332" s="176"/>
      <c r="T332" s="283"/>
      <c r="U332" s="283"/>
      <c r="V332" s="283"/>
      <c r="W332" s="176"/>
      <c r="X332" s="176"/>
      <c r="Y332" s="176"/>
      <c r="AA332" s="176"/>
    </row>
    <row r="333" spans="11:27" s="86" customFormat="1" x14ac:dyDescent="0.25">
      <c r="K333" s="176"/>
      <c r="L333" s="176"/>
      <c r="M333" s="176"/>
      <c r="O333" s="176"/>
      <c r="P333" s="176"/>
      <c r="Q333" s="176"/>
      <c r="S333" s="176"/>
      <c r="T333" s="283"/>
      <c r="U333" s="283"/>
      <c r="V333" s="283"/>
      <c r="W333" s="176"/>
      <c r="X333" s="176"/>
      <c r="Y333" s="176"/>
      <c r="AA333" s="176"/>
    </row>
    <row r="334" spans="11:27" s="86" customFormat="1" x14ac:dyDescent="0.25">
      <c r="K334" s="176"/>
      <c r="L334" s="176"/>
      <c r="M334" s="176"/>
      <c r="O334" s="176"/>
      <c r="P334" s="176"/>
      <c r="Q334" s="176"/>
      <c r="S334" s="176"/>
      <c r="T334" s="283"/>
      <c r="U334" s="283"/>
      <c r="V334" s="283"/>
      <c r="W334" s="176"/>
      <c r="X334" s="176"/>
      <c r="Y334" s="176"/>
      <c r="AA334" s="176"/>
    </row>
    <row r="335" spans="11:27" s="86" customFormat="1" x14ac:dyDescent="0.25">
      <c r="K335" s="176"/>
      <c r="L335" s="176"/>
      <c r="M335" s="176"/>
      <c r="O335" s="176"/>
      <c r="P335" s="176"/>
      <c r="Q335" s="176"/>
      <c r="S335" s="176"/>
      <c r="T335" s="283"/>
      <c r="U335" s="283"/>
      <c r="V335" s="283"/>
      <c r="W335" s="176"/>
      <c r="X335" s="176"/>
      <c r="Y335" s="176"/>
      <c r="AA335" s="176"/>
    </row>
    <row r="336" spans="11:27" s="86" customFormat="1" x14ac:dyDescent="0.25">
      <c r="K336" s="176"/>
      <c r="L336" s="176"/>
      <c r="M336" s="176"/>
      <c r="O336" s="176"/>
      <c r="P336" s="176"/>
      <c r="Q336" s="176"/>
      <c r="S336" s="176"/>
      <c r="T336" s="283"/>
      <c r="U336" s="283"/>
      <c r="V336" s="283"/>
      <c r="W336" s="176"/>
      <c r="X336" s="176"/>
      <c r="Y336" s="176"/>
      <c r="AA336" s="176"/>
    </row>
    <row r="337" spans="11:27" s="86" customFormat="1" x14ac:dyDescent="0.25">
      <c r="K337" s="176"/>
      <c r="L337" s="176"/>
      <c r="M337" s="176"/>
      <c r="O337" s="176"/>
      <c r="P337" s="176"/>
      <c r="Q337" s="176"/>
      <c r="S337" s="176"/>
      <c r="T337" s="283"/>
      <c r="U337" s="283"/>
      <c r="V337" s="283"/>
      <c r="W337" s="176"/>
      <c r="X337" s="176"/>
      <c r="Y337" s="176"/>
      <c r="AA337" s="176"/>
    </row>
    <row r="338" spans="11:27" s="86" customFormat="1" x14ac:dyDescent="0.25">
      <c r="K338" s="176"/>
      <c r="L338" s="176"/>
      <c r="M338" s="176"/>
      <c r="O338" s="176"/>
      <c r="P338" s="176"/>
      <c r="Q338" s="176"/>
      <c r="S338" s="176"/>
      <c r="T338" s="283"/>
      <c r="U338" s="283"/>
      <c r="V338" s="283"/>
      <c r="W338" s="176"/>
      <c r="X338" s="176"/>
      <c r="Y338" s="176"/>
      <c r="AA338" s="176"/>
    </row>
    <row r="339" spans="11:27" s="86" customFormat="1" x14ac:dyDescent="0.25">
      <c r="K339" s="176"/>
      <c r="L339" s="176"/>
      <c r="M339" s="176"/>
      <c r="O339" s="176"/>
      <c r="P339" s="176"/>
      <c r="Q339" s="176"/>
      <c r="S339" s="176"/>
      <c r="T339" s="283"/>
      <c r="U339" s="283"/>
      <c r="V339" s="283"/>
      <c r="W339" s="176"/>
      <c r="X339" s="176"/>
      <c r="Y339" s="176"/>
      <c r="AA339" s="176"/>
    </row>
    <row r="340" spans="11:27" s="86" customFormat="1" x14ac:dyDescent="0.25">
      <c r="K340" s="176"/>
      <c r="L340" s="176"/>
      <c r="M340" s="176"/>
      <c r="O340" s="176"/>
      <c r="P340" s="176"/>
      <c r="Q340" s="176"/>
      <c r="S340" s="176"/>
      <c r="T340" s="283"/>
      <c r="U340" s="283"/>
      <c r="V340" s="283"/>
      <c r="W340" s="176"/>
      <c r="X340" s="176"/>
      <c r="Y340" s="176"/>
      <c r="AA340" s="176"/>
    </row>
    <row r="341" spans="11:27" s="86" customFormat="1" x14ac:dyDescent="0.25">
      <c r="K341" s="176"/>
      <c r="L341" s="176"/>
      <c r="M341" s="176"/>
      <c r="O341" s="176"/>
      <c r="P341" s="176"/>
      <c r="Q341" s="176"/>
      <c r="S341" s="176"/>
      <c r="T341" s="283"/>
      <c r="U341" s="283"/>
      <c r="V341" s="283"/>
      <c r="W341" s="176"/>
      <c r="X341" s="176"/>
      <c r="Y341" s="176"/>
      <c r="AA341" s="176"/>
    </row>
    <row r="342" spans="11:27" s="86" customFormat="1" x14ac:dyDescent="0.25">
      <c r="K342" s="176"/>
      <c r="L342" s="176"/>
      <c r="M342" s="176"/>
      <c r="O342" s="176"/>
      <c r="P342" s="176"/>
      <c r="Q342" s="176"/>
      <c r="S342" s="176"/>
      <c r="T342" s="283"/>
      <c r="U342" s="283"/>
      <c r="V342" s="283"/>
      <c r="W342" s="176"/>
      <c r="X342" s="176"/>
      <c r="Y342" s="176"/>
      <c r="AA342" s="176"/>
    </row>
    <row r="343" spans="11:27" s="86" customFormat="1" x14ac:dyDescent="0.25">
      <c r="K343" s="176"/>
      <c r="L343" s="176"/>
      <c r="M343" s="176"/>
      <c r="O343" s="176"/>
      <c r="P343" s="176"/>
      <c r="Q343" s="176"/>
      <c r="S343" s="176"/>
      <c r="T343" s="283"/>
      <c r="U343" s="283"/>
      <c r="V343" s="283"/>
      <c r="W343" s="176"/>
      <c r="X343" s="176"/>
      <c r="Y343" s="176"/>
      <c r="AA343" s="176"/>
    </row>
    <row r="344" spans="11:27" s="86" customFormat="1" x14ac:dyDescent="0.25">
      <c r="K344" s="176"/>
      <c r="L344" s="176"/>
      <c r="M344" s="176"/>
      <c r="O344" s="176"/>
      <c r="P344" s="176"/>
      <c r="Q344" s="176"/>
      <c r="S344" s="176"/>
      <c r="T344" s="283"/>
      <c r="U344" s="283"/>
      <c r="V344" s="283"/>
      <c r="W344" s="176"/>
      <c r="X344" s="176"/>
      <c r="Y344" s="176"/>
      <c r="AA344" s="176"/>
    </row>
    <row r="345" spans="11:27" s="86" customFormat="1" x14ac:dyDescent="0.25">
      <c r="K345" s="176"/>
      <c r="L345" s="176"/>
      <c r="M345" s="176"/>
      <c r="O345" s="176"/>
      <c r="P345" s="176"/>
      <c r="Q345" s="176"/>
      <c r="S345" s="176"/>
      <c r="T345" s="283"/>
      <c r="U345" s="283"/>
      <c r="V345" s="283"/>
      <c r="W345" s="176"/>
      <c r="X345" s="176"/>
      <c r="Y345" s="176"/>
      <c r="AA345" s="176"/>
    </row>
    <row r="346" spans="11:27" s="86" customFormat="1" x14ac:dyDescent="0.25">
      <c r="K346" s="176"/>
      <c r="L346" s="176"/>
      <c r="M346" s="176"/>
      <c r="O346" s="176"/>
      <c r="P346" s="176"/>
      <c r="Q346" s="176"/>
      <c r="S346" s="176"/>
      <c r="T346" s="283"/>
      <c r="U346" s="283"/>
      <c r="V346" s="283"/>
      <c r="W346" s="176"/>
      <c r="X346" s="176"/>
      <c r="Y346" s="176"/>
      <c r="AA346" s="176"/>
    </row>
    <row r="347" spans="11:27" s="86" customFormat="1" x14ac:dyDescent="0.25">
      <c r="K347" s="176"/>
      <c r="L347" s="176"/>
      <c r="M347" s="176"/>
      <c r="O347" s="176"/>
      <c r="P347" s="176"/>
      <c r="Q347" s="176"/>
      <c r="S347" s="176"/>
      <c r="T347" s="283"/>
      <c r="U347" s="283"/>
      <c r="V347" s="283"/>
      <c r="W347" s="176"/>
      <c r="X347" s="176"/>
      <c r="Y347" s="176"/>
      <c r="AA347" s="176"/>
    </row>
    <row r="348" spans="11:27" s="86" customFormat="1" x14ac:dyDescent="0.25">
      <c r="K348" s="176"/>
      <c r="L348" s="176"/>
      <c r="M348" s="176"/>
      <c r="O348" s="176"/>
      <c r="P348" s="176"/>
      <c r="Q348" s="176"/>
      <c r="S348" s="176"/>
      <c r="T348" s="283"/>
      <c r="U348" s="283"/>
      <c r="V348" s="283"/>
      <c r="W348" s="176"/>
      <c r="X348" s="176"/>
      <c r="Y348" s="176"/>
      <c r="AA348" s="176"/>
    </row>
    <row r="349" spans="11:27" s="86" customFormat="1" x14ac:dyDescent="0.25">
      <c r="K349" s="176"/>
      <c r="L349" s="176"/>
      <c r="M349" s="176"/>
      <c r="O349" s="176"/>
      <c r="P349" s="176"/>
      <c r="Q349" s="176"/>
      <c r="S349" s="176"/>
      <c r="T349" s="283"/>
      <c r="U349" s="283"/>
      <c r="V349" s="283"/>
      <c r="W349" s="176"/>
      <c r="X349" s="176"/>
      <c r="Y349" s="176"/>
      <c r="AA349" s="176"/>
    </row>
    <row r="350" spans="11:27" s="86" customFormat="1" x14ac:dyDescent="0.25">
      <c r="K350" s="176"/>
      <c r="L350" s="176"/>
      <c r="M350" s="176"/>
      <c r="O350" s="176"/>
      <c r="P350" s="176"/>
      <c r="Q350" s="176"/>
      <c r="S350" s="176"/>
      <c r="T350" s="283"/>
      <c r="U350" s="283"/>
      <c r="V350" s="283"/>
      <c r="W350" s="176"/>
      <c r="X350" s="176"/>
      <c r="Y350" s="176"/>
      <c r="AA350" s="176"/>
    </row>
    <row r="351" spans="11:27" s="86" customFormat="1" x14ac:dyDescent="0.25">
      <c r="K351" s="176"/>
      <c r="L351" s="176"/>
      <c r="M351" s="176"/>
      <c r="O351" s="176"/>
      <c r="P351" s="176"/>
      <c r="Q351" s="176"/>
      <c r="S351" s="176"/>
      <c r="T351" s="283"/>
      <c r="U351" s="283"/>
      <c r="V351" s="283"/>
      <c r="W351" s="176"/>
      <c r="X351" s="176"/>
      <c r="Y351" s="176"/>
      <c r="AA351" s="176"/>
    </row>
    <row r="352" spans="11:27" s="86" customFormat="1" x14ac:dyDescent="0.25">
      <c r="K352" s="176"/>
      <c r="L352" s="176"/>
      <c r="M352" s="176"/>
      <c r="O352" s="176"/>
      <c r="P352" s="176"/>
      <c r="Q352" s="176"/>
      <c r="S352" s="176"/>
      <c r="T352" s="283"/>
      <c r="U352" s="283"/>
      <c r="V352" s="283"/>
      <c r="W352" s="176"/>
      <c r="X352" s="176"/>
      <c r="Y352" s="176"/>
      <c r="AA352" s="176"/>
    </row>
    <row r="353" spans="11:27" s="86" customFormat="1" x14ac:dyDescent="0.25">
      <c r="K353" s="176"/>
      <c r="L353" s="176"/>
      <c r="M353" s="176"/>
      <c r="O353" s="176"/>
      <c r="P353" s="176"/>
      <c r="Q353" s="176"/>
      <c r="S353" s="176"/>
      <c r="T353" s="283"/>
      <c r="U353" s="283"/>
      <c r="V353" s="283"/>
      <c r="W353" s="176"/>
      <c r="X353" s="176"/>
      <c r="Y353" s="176"/>
      <c r="AA353" s="176"/>
    </row>
    <row r="354" spans="11:27" s="86" customFormat="1" x14ac:dyDescent="0.25">
      <c r="K354" s="176"/>
      <c r="L354" s="176"/>
      <c r="M354" s="176"/>
      <c r="O354" s="176"/>
      <c r="P354" s="176"/>
      <c r="Q354" s="176"/>
      <c r="S354" s="176"/>
      <c r="T354" s="283"/>
      <c r="U354" s="283"/>
      <c r="V354" s="283"/>
      <c r="W354" s="176"/>
      <c r="X354" s="176"/>
      <c r="Y354" s="176"/>
      <c r="AA354" s="176"/>
    </row>
    <row r="355" spans="11:27" s="86" customFormat="1" x14ac:dyDescent="0.25">
      <c r="K355" s="176"/>
      <c r="L355" s="176"/>
      <c r="M355" s="176"/>
      <c r="O355" s="176"/>
      <c r="P355" s="176"/>
      <c r="Q355" s="176"/>
      <c r="S355" s="176"/>
      <c r="T355" s="283"/>
      <c r="U355" s="283"/>
      <c r="V355" s="283"/>
      <c r="W355" s="176"/>
      <c r="X355" s="176"/>
      <c r="Y355" s="176"/>
      <c r="AA355" s="176"/>
    </row>
    <row r="356" spans="11:27" s="86" customFormat="1" x14ac:dyDescent="0.25">
      <c r="K356" s="176"/>
      <c r="L356" s="176"/>
      <c r="M356" s="176"/>
      <c r="O356" s="176"/>
      <c r="P356" s="176"/>
      <c r="Q356" s="176"/>
      <c r="S356" s="176"/>
      <c r="T356" s="283"/>
      <c r="U356" s="283"/>
      <c r="V356" s="283"/>
      <c r="W356" s="176"/>
      <c r="X356" s="176"/>
      <c r="Y356" s="176"/>
      <c r="AA356" s="176"/>
    </row>
    <row r="357" spans="11:27" s="86" customFormat="1" x14ac:dyDescent="0.25">
      <c r="K357" s="176"/>
      <c r="L357" s="176"/>
      <c r="M357" s="176"/>
      <c r="O357" s="176"/>
      <c r="P357" s="176"/>
      <c r="Q357" s="176"/>
      <c r="S357" s="176"/>
      <c r="T357" s="283"/>
      <c r="U357" s="283"/>
      <c r="V357" s="283"/>
      <c r="W357" s="176"/>
      <c r="X357" s="176"/>
      <c r="Y357" s="176"/>
      <c r="AA357" s="176"/>
    </row>
    <row r="358" spans="11:27" s="86" customFormat="1" x14ac:dyDescent="0.25">
      <c r="K358" s="176"/>
      <c r="L358" s="176"/>
      <c r="M358" s="176"/>
      <c r="O358" s="176"/>
      <c r="P358" s="176"/>
      <c r="Q358" s="176"/>
      <c r="S358" s="176"/>
      <c r="T358" s="283"/>
      <c r="U358" s="283"/>
      <c r="V358" s="283"/>
      <c r="W358" s="176"/>
      <c r="X358" s="176"/>
      <c r="Y358" s="176"/>
      <c r="AA358" s="176"/>
    </row>
    <row r="359" spans="11:27" s="86" customFormat="1" x14ac:dyDescent="0.25">
      <c r="K359" s="176"/>
      <c r="L359" s="176"/>
      <c r="M359" s="176"/>
      <c r="O359" s="176"/>
      <c r="P359" s="176"/>
      <c r="Q359" s="176"/>
      <c r="S359" s="176"/>
      <c r="T359" s="283"/>
      <c r="U359" s="283"/>
      <c r="V359" s="283"/>
      <c r="W359" s="176"/>
      <c r="X359" s="176"/>
      <c r="Y359" s="176"/>
      <c r="AA359" s="176"/>
    </row>
    <row r="360" spans="11:27" s="86" customFormat="1" x14ac:dyDescent="0.25">
      <c r="K360" s="176"/>
      <c r="L360" s="176"/>
      <c r="M360" s="176"/>
      <c r="O360" s="176"/>
      <c r="P360" s="176"/>
      <c r="Q360" s="176"/>
      <c r="S360" s="176"/>
      <c r="T360" s="283"/>
      <c r="U360" s="283"/>
      <c r="V360" s="283"/>
      <c r="W360" s="176"/>
      <c r="X360" s="176"/>
      <c r="Y360" s="176"/>
      <c r="AA360" s="176"/>
    </row>
    <row r="361" spans="11:27" s="86" customFormat="1" x14ac:dyDescent="0.25">
      <c r="K361" s="176"/>
      <c r="L361" s="176"/>
      <c r="M361" s="176"/>
      <c r="O361" s="176"/>
      <c r="P361" s="176"/>
      <c r="Q361" s="176"/>
      <c r="S361" s="176"/>
      <c r="T361" s="283"/>
      <c r="U361" s="283"/>
      <c r="V361" s="283"/>
      <c r="W361" s="176"/>
      <c r="X361" s="176"/>
      <c r="Y361" s="176"/>
      <c r="AA361" s="176"/>
    </row>
    <row r="362" spans="11:27" s="86" customFormat="1" x14ac:dyDescent="0.25">
      <c r="K362" s="176"/>
      <c r="L362" s="176"/>
      <c r="M362" s="176"/>
      <c r="O362" s="176"/>
      <c r="P362" s="176"/>
      <c r="Q362" s="176"/>
      <c r="S362" s="176"/>
      <c r="T362" s="283"/>
      <c r="U362" s="283"/>
      <c r="V362" s="283"/>
      <c r="W362" s="176"/>
      <c r="X362" s="176"/>
      <c r="Y362" s="176"/>
      <c r="AA362" s="176"/>
    </row>
    <row r="363" spans="11:27" s="86" customFormat="1" x14ac:dyDescent="0.25">
      <c r="K363" s="176"/>
      <c r="L363" s="176"/>
      <c r="M363" s="176"/>
      <c r="O363" s="176"/>
      <c r="P363" s="176"/>
      <c r="Q363" s="176"/>
      <c r="S363" s="176"/>
      <c r="T363" s="283"/>
      <c r="U363" s="283"/>
      <c r="V363" s="283"/>
      <c r="W363" s="176"/>
      <c r="X363" s="176"/>
      <c r="Y363" s="176"/>
      <c r="AA363" s="176"/>
    </row>
    <row r="364" spans="11:27" s="86" customFormat="1" x14ac:dyDescent="0.25">
      <c r="K364" s="176"/>
      <c r="L364" s="176"/>
      <c r="M364" s="176"/>
      <c r="O364" s="176"/>
      <c r="P364" s="176"/>
      <c r="Q364" s="176"/>
      <c r="S364" s="176"/>
      <c r="T364" s="283"/>
      <c r="U364" s="283"/>
      <c r="V364" s="283"/>
      <c r="W364" s="176"/>
      <c r="X364" s="176"/>
      <c r="Y364" s="176"/>
      <c r="AA364" s="176"/>
    </row>
    <row r="365" spans="11:27" s="86" customFormat="1" x14ac:dyDescent="0.25">
      <c r="K365" s="176"/>
      <c r="L365" s="176"/>
      <c r="M365" s="176"/>
      <c r="O365" s="176"/>
      <c r="P365" s="176"/>
      <c r="Q365" s="176"/>
      <c r="S365" s="176"/>
      <c r="T365" s="283"/>
      <c r="U365" s="283"/>
      <c r="V365" s="283"/>
      <c r="W365" s="176"/>
      <c r="X365" s="176"/>
      <c r="Y365" s="176"/>
      <c r="AA365" s="176"/>
    </row>
    <row r="366" spans="11:27" s="86" customFormat="1" x14ac:dyDescent="0.25">
      <c r="K366" s="176"/>
      <c r="L366" s="176"/>
      <c r="M366" s="176"/>
      <c r="O366" s="176"/>
      <c r="P366" s="176"/>
      <c r="Q366" s="176"/>
      <c r="S366" s="176"/>
      <c r="T366" s="283"/>
      <c r="U366" s="283"/>
      <c r="V366" s="283"/>
      <c r="W366" s="176"/>
      <c r="X366" s="176"/>
      <c r="Y366" s="176"/>
      <c r="AA366" s="176"/>
    </row>
    <row r="367" spans="11:27" s="86" customFormat="1" x14ac:dyDescent="0.25">
      <c r="K367" s="176"/>
      <c r="L367" s="176"/>
      <c r="M367" s="176"/>
      <c r="O367" s="176"/>
      <c r="P367" s="176"/>
      <c r="Q367" s="176"/>
      <c r="S367" s="176"/>
      <c r="T367" s="283"/>
      <c r="U367" s="283"/>
      <c r="V367" s="283"/>
      <c r="W367" s="176"/>
      <c r="X367" s="176"/>
      <c r="Y367" s="176"/>
      <c r="AA367" s="176"/>
    </row>
    <row r="368" spans="11:27" s="86" customFormat="1" x14ac:dyDescent="0.25">
      <c r="K368" s="176"/>
      <c r="L368" s="176"/>
      <c r="M368" s="176"/>
      <c r="O368" s="176"/>
      <c r="P368" s="176"/>
      <c r="Q368" s="176"/>
      <c r="S368" s="176"/>
      <c r="T368" s="283"/>
      <c r="U368" s="283"/>
      <c r="V368" s="283"/>
      <c r="W368" s="176"/>
      <c r="X368" s="176"/>
      <c r="Y368" s="176"/>
      <c r="AA368" s="176"/>
    </row>
    <row r="369" spans="11:27" s="86" customFormat="1" x14ac:dyDescent="0.25">
      <c r="K369" s="176"/>
      <c r="L369" s="176"/>
      <c r="M369" s="176"/>
      <c r="O369" s="176"/>
      <c r="P369" s="176"/>
      <c r="Q369" s="176"/>
      <c r="S369" s="176"/>
      <c r="T369" s="283"/>
      <c r="U369" s="283"/>
      <c r="V369" s="283"/>
      <c r="W369" s="176"/>
      <c r="X369" s="176"/>
      <c r="Y369" s="176"/>
      <c r="AA369" s="176"/>
    </row>
    <row r="370" spans="11:27" s="86" customFormat="1" x14ac:dyDescent="0.25">
      <c r="K370" s="176"/>
      <c r="L370" s="176"/>
      <c r="M370" s="176"/>
      <c r="O370" s="176"/>
      <c r="P370" s="176"/>
      <c r="Q370" s="176"/>
      <c r="S370" s="176"/>
      <c r="T370" s="283"/>
      <c r="U370" s="283"/>
      <c r="V370" s="283"/>
      <c r="W370" s="176"/>
      <c r="X370" s="176"/>
      <c r="Y370" s="176"/>
      <c r="AA370" s="176"/>
    </row>
    <row r="371" spans="11:27" s="86" customFormat="1" x14ac:dyDescent="0.25">
      <c r="K371" s="176"/>
      <c r="L371" s="176"/>
      <c r="M371" s="176"/>
      <c r="O371" s="176"/>
      <c r="P371" s="176"/>
      <c r="Q371" s="176"/>
      <c r="S371" s="176"/>
      <c r="T371" s="283"/>
      <c r="U371" s="283"/>
      <c r="V371" s="283"/>
      <c r="W371" s="176"/>
      <c r="X371" s="176"/>
      <c r="Y371" s="176"/>
      <c r="AA371" s="176"/>
    </row>
    <row r="372" spans="11:27" s="86" customFormat="1" x14ac:dyDescent="0.25">
      <c r="K372" s="176"/>
      <c r="L372" s="176"/>
      <c r="M372" s="176"/>
      <c r="O372" s="176"/>
      <c r="P372" s="176"/>
      <c r="Q372" s="176"/>
      <c r="S372" s="176"/>
      <c r="T372" s="283"/>
      <c r="U372" s="283"/>
      <c r="V372" s="283"/>
      <c r="W372" s="176"/>
      <c r="X372" s="176"/>
      <c r="Y372" s="176"/>
      <c r="AA372" s="176"/>
    </row>
    <row r="373" spans="11:27" s="86" customFormat="1" x14ac:dyDescent="0.25">
      <c r="K373" s="176"/>
      <c r="L373" s="176"/>
      <c r="M373" s="176"/>
      <c r="O373" s="176"/>
      <c r="P373" s="176"/>
      <c r="Q373" s="176"/>
      <c r="S373" s="176"/>
      <c r="T373" s="283"/>
      <c r="U373" s="283"/>
      <c r="V373" s="283"/>
      <c r="W373" s="176"/>
      <c r="X373" s="176"/>
      <c r="Y373" s="176"/>
      <c r="AA373" s="176"/>
    </row>
    <row r="374" spans="11:27" s="86" customFormat="1" x14ac:dyDescent="0.25">
      <c r="K374" s="176"/>
      <c r="L374" s="176"/>
      <c r="M374" s="176"/>
      <c r="O374" s="176"/>
      <c r="P374" s="176"/>
      <c r="Q374" s="176"/>
      <c r="S374" s="176"/>
      <c r="T374" s="283"/>
      <c r="U374" s="283"/>
      <c r="V374" s="283"/>
      <c r="W374" s="176"/>
      <c r="X374" s="176"/>
      <c r="Y374" s="176"/>
      <c r="AA374" s="176"/>
    </row>
    <row r="375" spans="11:27" s="86" customFormat="1" x14ac:dyDescent="0.25">
      <c r="K375" s="176"/>
      <c r="L375" s="176"/>
      <c r="M375" s="176"/>
      <c r="O375" s="176"/>
      <c r="P375" s="176"/>
      <c r="Q375" s="176"/>
      <c r="S375" s="176"/>
      <c r="T375" s="283"/>
      <c r="U375" s="283"/>
      <c r="V375" s="283"/>
      <c r="W375" s="176"/>
      <c r="X375" s="176"/>
      <c r="Y375" s="176"/>
      <c r="AA375" s="176"/>
    </row>
    <row r="376" spans="11:27" s="86" customFormat="1" x14ac:dyDescent="0.25">
      <c r="K376" s="176"/>
      <c r="L376" s="176"/>
      <c r="M376" s="176"/>
      <c r="O376" s="176"/>
      <c r="P376" s="176"/>
      <c r="Q376" s="176"/>
      <c r="S376" s="176"/>
      <c r="T376" s="283"/>
      <c r="U376" s="283"/>
      <c r="V376" s="283"/>
      <c r="W376" s="176"/>
      <c r="X376" s="176"/>
      <c r="Y376" s="176"/>
      <c r="AA376" s="176"/>
    </row>
    <row r="377" spans="11:27" s="86" customFormat="1" x14ac:dyDescent="0.25">
      <c r="K377" s="176"/>
      <c r="L377" s="176"/>
      <c r="M377" s="176"/>
      <c r="O377" s="176"/>
      <c r="P377" s="176"/>
      <c r="Q377" s="176"/>
      <c r="S377" s="176"/>
      <c r="T377" s="283"/>
      <c r="U377" s="283"/>
      <c r="V377" s="283"/>
      <c r="W377" s="176"/>
      <c r="X377" s="176"/>
      <c r="Y377" s="176"/>
      <c r="AA377" s="176"/>
    </row>
    <row r="378" spans="11:27" s="86" customFormat="1" x14ac:dyDescent="0.25">
      <c r="K378" s="176"/>
      <c r="L378" s="176"/>
      <c r="M378" s="176"/>
      <c r="O378" s="176"/>
      <c r="P378" s="176"/>
      <c r="Q378" s="176"/>
      <c r="S378" s="176"/>
      <c r="T378" s="283"/>
      <c r="U378" s="283"/>
      <c r="V378" s="283"/>
      <c r="W378" s="176"/>
      <c r="X378" s="176"/>
      <c r="Y378" s="176"/>
      <c r="AA378" s="176"/>
    </row>
    <row r="379" spans="11:27" s="86" customFormat="1" x14ac:dyDescent="0.25">
      <c r="K379" s="176"/>
      <c r="L379" s="176"/>
      <c r="M379" s="176"/>
      <c r="O379" s="176"/>
      <c r="P379" s="176"/>
      <c r="Q379" s="176"/>
      <c r="S379" s="176"/>
      <c r="T379" s="283"/>
      <c r="U379" s="283"/>
      <c r="V379" s="283"/>
      <c r="W379" s="176"/>
      <c r="X379" s="176"/>
      <c r="Y379" s="176"/>
      <c r="AA379" s="176"/>
    </row>
    <row r="380" spans="11:27" s="86" customFormat="1" x14ac:dyDescent="0.25">
      <c r="K380" s="176"/>
      <c r="L380" s="176"/>
      <c r="M380" s="176"/>
      <c r="O380" s="176"/>
      <c r="P380" s="176"/>
      <c r="Q380" s="176"/>
      <c r="S380" s="176"/>
      <c r="T380" s="283"/>
      <c r="U380" s="283"/>
      <c r="V380" s="283"/>
      <c r="W380" s="176"/>
      <c r="X380" s="176"/>
      <c r="Y380" s="176"/>
      <c r="AA380" s="176"/>
    </row>
    <row r="381" spans="11:27" s="86" customFormat="1" x14ac:dyDescent="0.25">
      <c r="K381" s="176"/>
      <c r="L381" s="176"/>
      <c r="M381" s="176"/>
      <c r="O381" s="176"/>
      <c r="P381" s="176"/>
      <c r="Q381" s="176"/>
      <c r="S381" s="176"/>
      <c r="T381" s="283"/>
      <c r="U381" s="283"/>
      <c r="V381" s="283"/>
      <c r="W381" s="176"/>
      <c r="X381" s="176"/>
      <c r="Y381" s="176"/>
      <c r="AA381" s="176"/>
    </row>
    <row r="382" spans="11:27" s="86" customFormat="1" x14ac:dyDescent="0.25">
      <c r="K382" s="176"/>
      <c r="L382" s="176"/>
      <c r="M382" s="176"/>
      <c r="O382" s="176"/>
      <c r="P382" s="176"/>
      <c r="Q382" s="176"/>
      <c r="S382" s="176"/>
      <c r="T382" s="283"/>
      <c r="U382" s="283"/>
      <c r="V382" s="283"/>
      <c r="W382" s="176"/>
      <c r="X382" s="176"/>
      <c r="Y382" s="176"/>
      <c r="AA382" s="176"/>
    </row>
    <row r="383" spans="11:27" s="86" customFormat="1" x14ac:dyDescent="0.25">
      <c r="K383" s="176"/>
      <c r="L383" s="176"/>
      <c r="M383" s="176"/>
      <c r="O383" s="176"/>
      <c r="P383" s="176"/>
      <c r="Q383" s="176"/>
      <c r="S383" s="176"/>
      <c r="T383" s="283"/>
      <c r="U383" s="283"/>
      <c r="V383" s="283"/>
      <c r="W383" s="176"/>
      <c r="X383" s="176"/>
      <c r="Y383" s="176"/>
      <c r="AA383" s="176"/>
    </row>
    <row r="384" spans="11:27" s="86" customFormat="1" x14ac:dyDescent="0.25">
      <c r="K384" s="176"/>
      <c r="L384" s="176"/>
      <c r="M384" s="176"/>
      <c r="O384" s="176"/>
      <c r="P384" s="176"/>
      <c r="Q384" s="176"/>
      <c r="S384" s="176"/>
      <c r="T384" s="283"/>
      <c r="U384" s="283"/>
      <c r="V384" s="283"/>
      <c r="W384" s="176"/>
      <c r="X384" s="176"/>
      <c r="Y384" s="176"/>
      <c r="AA384" s="176"/>
    </row>
    <row r="385" spans="11:27" s="86" customFormat="1" x14ac:dyDescent="0.25">
      <c r="K385" s="176"/>
      <c r="L385" s="176"/>
      <c r="M385" s="176"/>
      <c r="O385" s="176"/>
      <c r="P385" s="176"/>
      <c r="Q385" s="176"/>
      <c r="S385" s="176"/>
      <c r="T385" s="283"/>
      <c r="U385" s="283"/>
      <c r="V385" s="283"/>
      <c r="W385" s="176"/>
      <c r="X385" s="176"/>
      <c r="Y385" s="176"/>
      <c r="AA385" s="176"/>
    </row>
    <row r="386" spans="11:27" s="86" customFormat="1" x14ac:dyDescent="0.25">
      <c r="K386" s="176"/>
      <c r="L386" s="176"/>
      <c r="M386" s="176"/>
      <c r="O386" s="176"/>
      <c r="P386" s="176"/>
      <c r="Q386" s="176"/>
      <c r="S386" s="176"/>
      <c r="T386" s="283"/>
      <c r="U386" s="283"/>
      <c r="V386" s="283"/>
      <c r="W386" s="176"/>
      <c r="X386" s="176"/>
      <c r="Y386" s="176"/>
      <c r="AA386" s="176"/>
    </row>
    <row r="387" spans="11:27" s="86" customFormat="1" x14ac:dyDescent="0.25">
      <c r="K387" s="176"/>
      <c r="L387" s="176"/>
      <c r="M387" s="176"/>
      <c r="O387" s="176"/>
      <c r="P387" s="176"/>
      <c r="Q387" s="176"/>
      <c r="S387" s="176"/>
      <c r="T387" s="283"/>
      <c r="U387" s="283"/>
      <c r="V387" s="283"/>
      <c r="W387" s="176"/>
      <c r="X387" s="176"/>
      <c r="Y387" s="176"/>
      <c r="AA387" s="176"/>
    </row>
    <row r="388" spans="11:27" s="86" customFormat="1" x14ac:dyDescent="0.25">
      <c r="K388" s="176"/>
      <c r="L388" s="176"/>
      <c r="M388" s="176"/>
      <c r="O388" s="176"/>
      <c r="P388" s="176"/>
      <c r="Q388" s="176"/>
      <c r="S388" s="176"/>
      <c r="T388" s="283"/>
      <c r="U388" s="283"/>
      <c r="V388" s="283"/>
      <c r="W388" s="176"/>
      <c r="X388" s="176"/>
      <c r="Y388" s="176"/>
      <c r="AA388" s="176"/>
    </row>
    <row r="389" spans="11:27" s="86" customFormat="1" x14ac:dyDescent="0.25">
      <c r="K389" s="176"/>
      <c r="L389" s="176"/>
      <c r="M389" s="176"/>
      <c r="O389" s="176"/>
      <c r="P389" s="176"/>
      <c r="Q389" s="176"/>
      <c r="S389" s="176"/>
      <c r="T389" s="283"/>
      <c r="U389" s="283"/>
      <c r="V389" s="283"/>
      <c r="W389" s="176"/>
      <c r="X389" s="176"/>
      <c r="Y389" s="176"/>
      <c r="AA389" s="176"/>
    </row>
    <row r="390" spans="11:27" s="86" customFormat="1" x14ac:dyDescent="0.25">
      <c r="K390" s="176"/>
      <c r="L390" s="176"/>
      <c r="M390" s="176"/>
      <c r="O390" s="176"/>
      <c r="P390" s="176"/>
      <c r="Q390" s="176"/>
      <c r="S390" s="176"/>
      <c r="T390" s="283"/>
      <c r="U390" s="283"/>
      <c r="V390" s="283"/>
      <c r="W390" s="176"/>
      <c r="X390" s="176"/>
      <c r="Y390" s="176"/>
      <c r="AA390" s="176"/>
    </row>
    <row r="391" spans="11:27" s="86" customFormat="1" x14ac:dyDescent="0.25">
      <c r="K391" s="176"/>
      <c r="L391" s="176"/>
      <c r="M391" s="176"/>
      <c r="O391" s="176"/>
      <c r="P391" s="176"/>
      <c r="Q391" s="176"/>
      <c r="S391" s="176"/>
      <c r="T391" s="283"/>
      <c r="U391" s="283"/>
      <c r="V391" s="283"/>
      <c r="W391" s="176"/>
      <c r="X391" s="176"/>
      <c r="Y391" s="176"/>
      <c r="AA391" s="176"/>
    </row>
    <row r="392" spans="11:27" s="86" customFormat="1" x14ac:dyDescent="0.25">
      <c r="K392" s="176"/>
      <c r="L392" s="176"/>
      <c r="M392" s="176"/>
      <c r="O392" s="176"/>
      <c r="P392" s="176"/>
      <c r="Q392" s="176"/>
      <c r="S392" s="176"/>
      <c r="T392" s="283"/>
      <c r="U392" s="283"/>
      <c r="V392" s="283"/>
      <c r="W392" s="176"/>
      <c r="X392" s="176"/>
      <c r="Y392" s="176"/>
      <c r="AA392" s="176"/>
    </row>
    <row r="393" spans="11:27" s="86" customFormat="1" x14ac:dyDescent="0.25">
      <c r="K393" s="176"/>
      <c r="L393" s="176"/>
      <c r="M393" s="176"/>
      <c r="O393" s="176"/>
      <c r="P393" s="176"/>
      <c r="Q393" s="176"/>
      <c r="S393" s="176"/>
      <c r="T393" s="283"/>
      <c r="U393" s="283"/>
      <c r="V393" s="283"/>
      <c r="W393" s="176"/>
      <c r="X393" s="176"/>
      <c r="Y393" s="176"/>
      <c r="AA393" s="176"/>
    </row>
    <row r="394" spans="11:27" s="86" customFormat="1" x14ac:dyDescent="0.25">
      <c r="K394" s="176"/>
      <c r="L394" s="176"/>
      <c r="M394" s="176"/>
      <c r="O394" s="176"/>
      <c r="P394" s="176"/>
      <c r="Q394" s="176"/>
      <c r="S394" s="176"/>
      <c r="T394" s="283"/>
      <c r="U394" s="283"/>
      <c r="V394" s="283"/>
      <c r="W394" s="176"/>
      <c r="X394" s="176"/>
      <c r="Y394" s="176"/>
      <c r="AA394" s="176"/>
    </row>
    <row r="395" spans="11:27" s="86" customFormat="1" x14ac:dyDescent="0.25">
      <c r="K395" s="176"/>
      <c r="L395" s="176"/>
      <c r="M395" s="176"/>
      <c r="O395" s="176"/>
      <c r="P395" s="176"/>
      <c r="Q395" s="176"/>
      <c r="S395" s="176"/>
      <c r="T395" s="283"/>
      <c r="U395" s="283"/>
      <c r="V395" s="283"/>
      <c r="W395" s="176"/>
      <c r="X395" s="176"/>
      <c r="Y395" s="176"/>
      <c r="AA395" s="176"/>
    </row>
    <row r="396" spans="11:27" s="86" customFormat="1" x14ac:dyDescent="0.25">
      <c r="K396" s="176"/>
      <c r="L396" s="176"/>
      <c r="M396" s="176"/>
      <c r="O396" s="176"/>
      <c r="P396" s="176"/>
      <c r="Q396" s="176"/>
      <c r="S396" s="176"/>
      <c r="T396" s="283"/>
      <c r="U396" s="283"/>
      <c r="V396" s="283"/>
      <c r="W396" s="176"/>
      <c r="X396" s="176"/>
      <c r="Y396" s="176"/>
      <c r="AA396" s="176"/>
    </row>
    <row r="397" spans="11:27" s="86" customFormat="1" x14ac:dyDescent="0.25">
      <c r="K397" s="176"/>
      <c r="L397" s="176"/>
      <c r="M397" s="176"/>
      <c r="O397" s="176"/>
      <c r="P397" s="176"/>
      <c r="Q397" s="176"/>
      <c r="S397" s="176"/>
      <c r="T397" s="283"/>
      <c r="U397" s="283"/>
      <c r="V397" s="283"/>
      <c r="W397" s="176"/>
      <c r="X397" s="176"/>
      <c r="Y397" s="176"/>
      <c r="AA397" s="176"/>
    </row>
    <row r="398" spans="11:27" s="86" customFormat="1" x14ac:dyDescent="0.25">
      <c r="K398" s="176"/>
      <c r="L398" s="176"/>
      <c r="M398" s="176"/>
      <c r="O398" s="176"/>
      <c r="P398" s="176"/>
      <c r="Q398" s="176"/>
      <c r="S398" s="176"/>
      <c r="T398" s="283"/>
      <c r="U398" s="283"/>
      <c r="V398" s="283"/>
      <c r="W398" s="176"/>
      <c r="X398" s="176"/>
      <c r="Y398" s="176"/>
      <c r="AA398" s="176"/>
    </row>
    <row r="399" spans="11:27" s="86" customFormat="1" x14ac:dyDescent="0.25">
      <c r="K399" s="176"/>
      <c r="L399" s="176"/>
      <c r="M399" s="176"/>
      <c r="O399" s="176"/>
      <c r="P399" s="176"/>
      <c r="Q399" s="176"/>
      <c r="S399" s="176"/>
      <c r="T399" s="283"/>
      <c r="U399" s="283"/>
      <c r="V399" s="283"/>
      <c r="W399" s="176"/>
      <c r="X399" s="176"/>
      <c r="Y399" s="176"/>
      <c r="AA399" s="176"/>
    </row>
    <row r="400" spans="11:27" s="86" customFormat="1" x14ac:dyDescent="0.25">
      <c r="K400" s="176"/>
      <c r="L400" s="176"/>
      <c r="M400" s="176"/>
      <c r="O400" s="176"/>
      <c r="P400" s="176"/>
      <c r="Q400" s="176"/>
      <c r="S400" s="176"/>
      <c r="T400" s="283"/>
      <c r="U400" s="283"/>
      <c r="V400" s="283"/>
      <c r="W400" s="176"/>
      <c r="X400" s="176"/>
      <c r="Y400" s="176"/>
      <c r="AA400" s="176"/>
    </row>
    <row r="401" spans="11:27" s="86" customFormat="1" x14ac:dyDescent="0.25">
      <c r="K401" s="176"/>
      <c r="L401" s="176"/>
      <c r="M401" s="176"/>
      <c r="O401" s="176"/>
      <c r="P401" s="176"/>
      <c r="Q401" s="176"/>
      <c r="S401" s="176"/>
      <c r="T401" s="283"/>
      <c r="U401" s="283"/>
      <c r="V401" s="283"/>
      <c r="W401" s="176"/>
      <c r="X401" s="176"/>
      <c r="Y401" s="176"/>
      <c r="AA401" s="176"/>
    </row>
    <row r="402" spans="11:27" s="86" customFormat="1" x14ac:dyDescent="0.25">
      <c r="K402" s="176"/>
      <c r="L402" s="176"/>
      <c r="M402" s="176"/>
      <c r="O402" s="176"/>
      <c r="P402" s="176"/>
      <c r="Q402" s="176"/>
      <c r="S402" s="176"/>
      <c r="T402" s="283"/>
      <c r="U402" s="283"/>
      <c r="V402" s="283"/>
      <c r="W402" s="176"/>
      <c r="X402" s="176"/>
      <c r="Y402" s="176"/>
      <c r="AA402" s="176"/>
    </row>
    <row r="403" spans="11:27" s="86" customFormat="1" x14ac:dyDescent="0.25">
      <c r="K403" s="176"/>
      <c r="L403" s="176"/>
      <c r="M403" s="176"/>
      <c r="O403" s="176"/>
      <c r="P403" s="176"/>
      <c r="Q403" s="176"/>
      <c r="S403" s="176"/>
      <c r="T403" s="283"/>
      <c r="U403" s="283"/>
      <c r="V403" s="283"/>
      <c r="W403" s="176"/>
      <c r="X403" s="176"/>
      <c r="Y403" s="176"/>
      <c r="AA403" s="176"/>
    </row>
    <row r="404" spans="11:27" s="86" customFormat="1" x14ac:dyDescent="0.25">
      <c r="K404" s="176"/>
      <c r="L404" s="176"/>
      <c r="M404" s="176"/>
      <c r="O404" s="176"/>
      <c r="P404" s="176"/>
      <c r="Q404" s="176"/>
      <c r="S404" s="176"/>
      <c r="T404" s="283"/>
      <c r="U404" s="283"/>
      <c r="V404" s="283"/>
      <c r="W404" s="176"/>
      <c r="X404" s="176"/>
      <c r="Y404" s="176"/>
      <c r="AA404" s="176"/>
    </row>
    <row r="405" spans="11:27" s="86" customFormat="1" x14ac:dyDescent="0.25">
      <c r="K405" s="176"/>
      <c r="L405" s="176"/>
      <c r="M405" s="176"/>
      <c r="O405" s="176"/>
      <c r="P405" s="176"/>
      <c r="Q405" s="176"/>
      <c r="S405" s="176"/>
      <c r="T405" s="283"/>
      <c r="U405" s="283"/>
      <c r="V405" s="283"/>
      <c r="W405" s="176"/>
      <c r="X405" s="176"/>
      <c r="Y405" s="176"/>
      <c r="AA405" s="176"/>
    </row>
    <row r="406" spans="11:27" s="86" customFormat="1" x14ac:dyDescent="0.25">
      <c r="K406" s="176"/>
      <c r="L406" s="176"/>
      <c r="M406" s="176"/>
      <c r="O406" s="176"/>
      <c r="P406" s="176"/>
      <c r="Q406" s="176"/>
      <c r="S406" s="176"/>
      <c r="T406" s="283"/>
      <c r="U406" s="283"/>
      <c r="V406" s="283"/>
      <c r="W406" s="176"/>
      <c r="X406" s="176"/>
      <c r="Y406" s="176"/>
      <c r="AA406" s="176"/>
    </row>
    <row r="407" spans="11:27" s="86" customFormat="1" x14ac:dyDescent="0.25">
      <c r="K407" s="176"/>
      <c r="L407" s="176"/>
      <c r="M407" s="176"/>
      <c r="O407" s="176"/>
      <c r="P407" s="176"/>
      <c r="Q407" s="176"/>
      <c r="S407" s="176"/>
      <c r="T407" s="283"/>
      <c r="U407" s="283"/>
      <c r="V407" s="283"/>
      <c r="W407" s="176"/>
      <c r="X407" s="176"/>
      <c r="Y407" s="176"/>
      <c r="AA407" s="176"/>
    </row>
    <row r="408" spans="11:27" s="86" customFormat="1" x14ac:dyDescent="0.25">
      <c r="K408" s="176"/>
      <c r="L408" s="176"/>
      <c r="M408" s="176"/>
      <c r="O408" s="176"/>
      <c r="P408" s="176"/>
      <c r="Q408" s="176"/>
      <c r="S408" s="176"/>
      <c r="T408" s="283"/>
      <c r="U408" s="283"/>
      <c r="V408" s="283"/>
      <c r="W408" s="176"/>
      <c r="X408" s="176"/>
      <c r="Y408" s="176"/>
      <c r="AA408" s="176"/>
    </row>
    <row r="409" spans="11:27" s="86" customFormat="1" x14ac:dyDescent="0.25">
      <c r="K409" s="176"/>
      <c r="L409" s="176"/>
      <c r="M409" s="176"/>
      <c r="O409" s="176"/>
      <c r="P409" s="176"/>
      <c r="Q409" s="176"/>
      <c r="S409" s="176"/>
      <c r="T409" s="283"/>
      <c r="U409" s="283"/>
      <c r="V409" s="283"/>
      <c r="W409" s="176"/>
      <c r="X409" s="176"/>
      <c r="Y409" s="176"/>
      <c r="AA409" s="176"/>
    </row>
    <row r="410" spans="11:27" s="86" customFormat="1" x14ac:dyDescent="0.25">
      <c r="K410" s="176"/>
      <c r="L410" s="176"/>
      <c r="M410" s="176"/>
      <c r="O410" s="176"/>
      <c r="P410" s="176"/>
      <c r="Q410" s="176"/>
      <c r="S410" s="176"/>
      <c r="T410" s="283"/>
      <c r="U410" s="283"/>
      <c r="V410" s="283"/>
      <c r="W410" s="176"/>
      <c r="X410" s="176"/>
      <c r="Y410" s="176"/>
      <c r="AA410" s="176"/>
    </row>
    <row r="411" spans="11:27" s="86" customFormat="1" x14ac:dyDescent="0.25">
      <c r="K411" s="176"/>
      <c r="L411" s="176"/>
      <c r="M411" s="176"/>
      <c r="O411" s="176"/>
      <c r="P411" s="176"/>
      <c r="Q411" s="176"/>
      <c r="S411" s="176"/>
      <c r="T411" s="283"/>
      <c r="U411" s="283"/>
      <c r="V411" s="283"/>
      <c r="W411" s="176"/>
      <c r="X411" s="176"/>
      <c r="Y411" s="176"/>
      <c r="AA411" s="176"/>
    </row>
    <row r="412" spans="11:27" s="86" customFormat="1" x14ac:dyDescent="0.25">
      <c r="K412" s="176"/>
      <c r="L412" s="176"/>
      <c r="M412" s="176"/>
      <c r="O412" s="176"/>
      <c r="P412" s="176"/>
      <c r="Q412" s="176"/>
      <c r="S412" s="176"/>
      <c r="T412" s="283"/>
      <c r="U412" s="283"/>
      <c r="V412" s="283"/>
      <c r="W412" s="176"/>
      <c r="X412" s="176"/>
      <c r="Y412" s="176"/>
      <c r="AA412" s="176"/>
    </row>
    <row r="413" spans="11:27" s="86" customFormat="1" x14ac:dyDescent="0.25">
      <c r="K413" s="176"/>
      <c r="L413" s="176"/>
      <c r="M413" s="176"/>
      <c r="O413" s="176"/>
      <c r="P413" s="176"/>
      <c r="Q413" s="176"/>
      <c r="S413" s="176"/>
      <c r="T413" s="283"/>
      <c r="U413" s="283"/>
      <c r="V413" s="283"/>
      <c r="W413" s="176"/>
      <c r="X413" s="176"/>
      <c r="Y413" s="176"/>
      <c r="AA413" s="176"/>
    </row>
    <row r="414" spans="11:27" s="86" customFormat="1" x14ac:dyDescent="0.25">
      <c r="K414" s="176"/>
      <c r="L414" s="176"/>
      <c r="M414" s="176"/>
      <c r="O414" s="176"/>
      <c r="P414" s="176"/>
      <c r="Q414" s="176"/>
      <c r="S414" s="176"/>
      <c r="T414" s="283"/>
      <c r="U414" s="283"/>
      <c r="V414" s="283"/>
      <c r="W414" s="176"/>
      <c r="X414" s="176"/>
      <c r="Y414" s="176"/>
      <c r="AA414" s="176"/>
    </row>
    <row r="415" spans="11:27" s="86" customFormat="1" x14ac:dyDescent="0.25">
      <c r="K415" s="176"/>
      <c r="L415" s="176"/>
      <c r="M415" s="176"/>
      <c r="O415" s="176"/>
      <c r="P415" s="176"/>
      <c r="Q415" s="176"/>
      <c r="S415" s="176"/>
      <c r="T415" s="283"/>
      <c r="U415" s="283"/>
      <c r="V415" s="283"/>
      <c r="W415" s="176"/>
      <c r="X415" s="176"/>
      <c r="Y415" s="176"/>
      <c r="AA415" s="176"/>
    </row>
    <row r="416" spans="11:27" s="86" customFormat="1" x14ac:dyDescent="0.25">
      <c r="K416" s="176"/>
      <c r="L416" s="176"/>
      <c r="M416" s="176"/>
      <c r="O416" s="176"/>
      <c r="P416" s="176"/>
      <c r="Q416" s="176"/>
      <c r="S416" s="176"/>
      <c r="T416" s="283"/>
      <c r="U416" s="283"/>
      <c r="V416" s="283"/>
      <c r="W416" s="176"/>
      <c r="X416" s="176"/>
      <c r="Y416" s="176"/>
      <c r="AA416" s="176"/>
    </row>
    <row r="417" spans="11:27" s="86" customFormat="1" x14ac:dyDescent="0.25">
      <c r="K417" s="176"/>
      <c r="L417" s="176"/>
      <c r="M417" s="176"/>
      <c r="O417" s="176"/>
      <c r="P417" s="176"/>
      <c r="Q417" s="176"/>
      <c r="S417" s="176"/>
      <c r="T417" s="283"/>
      <c r="U417" s="283"/>
      <c r="V417" s="283"/>
      <c r="W417" s="176"/>
      <c r="X417" s="176"/>
      <c r="Y417" s="176"/>
      <c r="AA417" s="176"/>
    </row>
    <row r="418" spans="11:27" s="86" customFormat="1" x14ac:dyDescent="0.25">
      <c r="K418" s="176"/>
      <c r="L418" s="176"/>
      <c r="M418" s="176"/>
      <c r="O418" s="176"/>
      <c r="P418" s="176"/>
      <c r="Q418" s="176"/>
      <c r="S418" s="176"/>
      <c r="T418" s="283"/>
      <c r="U418" s="283"/>
      <c r="V418" s="283"/>
      <c r="W418" s="176"/>
      <c r="X418" s="176"/>
      <c r="Y418" s="176"/>
      <c r="AA418" s="176"/>
    </row>
    <row r="419" spans="11:27" s="86" customFormat="1" x14ac:dyDescent="0.25">
      <c r="K419" s="176"/>
      <c r="L419" s="176"/>
      <c r="M419" s="176"/>
      <c r="O419" s="176"/>
      <c r="P419" s="176"/>
      <c r="Q419" s="176"/>
      <c r="S419" s="176"/>
      <c r="T419" s="283"/>
      <c r="U419" s="283"/>
      <c r="V419" s="283"/>
      <c r="W419" s="176"/>
      <c r="X419" s="176"/>
      <c r="Y419" s="176"/>
      <c r="AA419" s="176"/>
    </row>
    <row r="420" spans="11:27" s="86" customFormat="1" x14ac:dyDescent="0.25">
      <c r="K420" s="176"/>
      <c r="L420" s="176"/>
      <c r="M420" s="176"/>
      <c r="O420" s="176"/>
      <c r="P420" s="176"/>
      <c r="Q420" s="176"/>
      <c r="S420" s="176"/>
      <c r="T420" s="283"/>
      <c r="U420" s="283"/>
      <c r="V420" s="283"/>
      <c r="W420" s="176"/>
      <c r="X420" s="176"/>
      <c r="Y420" s="176"/>
      <c r="AA420" s="176"/>
    </row>
    <row r="421" spans="11:27" s="86" customFormat="1" x14ac:dyDescent="0.25">
      <c r="K421" s="176"/>
      <c r="L421" s="176"/>
      <c r="M421" s="176"/>
      <c r="O421" s="176"/>
      <c r="P421" s="176"/>
      <c r="Q421" s="176"/>
      <c r="S421" s="176"/>
      <c r="T421" s="283"/>
      <c r="U421" s="283"/>
      <c r="V421" s="283"/>
      <c r="W421" s="176"/>
      <c r="X421" s="176"/>
      <c r="Y421" s="176"/>
      <c r="AA421" s="176"/>
    </row>
    <row r="422" spans="11:27" s="86" customFormat="1" x14ac:dyDescent="0.25">
      <c r="K422" s="176"/>
      <c r="L422" s="176"/>
      <c r="M422" s="176"/>
      <c r="O422" s="176"/>
      <c r="P422" s="176"/>
      <c r="Q422" s="176"/>
      <c r="S422" s="176"/>
      <c r="T422" s="283"/>
      <c r="U422" s="283"/>
      <c r="V422" s="283"/>
      <c r="W422" s="176"/>
      <c r="X422" s="176"/>
      <c r="Y422" s="176"/>
      <c r="AA422" s="176"/>
    </row>
    <row r="423" spans="11:27" s="86" customFormat="1" x14ac:dyDescent="0.25">
      <c r="K423" s="176"/>
      <c r="L423" s="176"/>
      <c r="M423" s="176"/>
      <c r="O423" s="176"/>
      <c r="P423" s="176"/>
      <c r="Q423" s="176"/>
      <c r="S423" s="176"/>
      <c r="T423" s="283"/>
      <c r="U423" s="283"/>
      <c r="V423" s="283"/>
      <c r="W423" s="176"/>
      <c r="X423" s="176"/>
      <c r="Y423" s="176"/>
      <c r="AA423" s="176"/>
    </row>
    <row r="424" spans="11:27" s="86" customFormat="1" x14ac:dyDescent="0.25">
      <c r="K424" s="176"/>
      <c r="L424" s="176"/>
      <c r="M424" s="176"/>
      <c r="O424" s="176"/>
      <c r="P424" s="176"/>
      <c r="Q424" s="176"/>
      <c r="S424" s="176"/>
      <c r="T424" s="283"/>
      <c r="U424" s="283"/>
      <c r="V424" s="283"/>
      <c r="W424" s="176"/>
      <c r="X424" s="176"/>
      <c r="Y424" s="176"/>
      <c r="AA424" s="176"/>
    </row>
    <row r="425" spans="11:27" s="86" customFormat="1" x14ac:dyDescent="0.25">
      <c r="K425" s="176"/>
      <c r="L425" s="176"/>
      <c r="M425" s="176"/>
      <c r="O425" s="176"/>
      <c r="P425" s="176"/>
      <c r="Q425" s="176"/>
      <c r="S425" s="176"/>
      <c r="T425" s="283"/>
      <c r="U425" s="283"/>
      <c r="V425" s="283"/>
      <c r="W425" s="176"/>
      <c r="X425" s="176"/>
      <c r="Y425" s="176"/>
      <c r="AA425" s="176"/>
    </row>
    <row r="426" spans="11:27" s="86" customFormat="1" x14ac:dyDescent="0.25">
      <c r="K426" s="176"/>
      <c r="L426" s="176"/>
      <c r="M426" s="176"/>
      <c r="O426" s="176"/>
      <c r="P426" s="176"/>
      <c r="Q426" s="176"/>
      <c r="S426" s="176"/>
      <c r="T426" s="283"/>
      <c r="U426" s="283"/>
      <c r="V426" s="283"/>
      <c r="W426" s="176"/>
      <c r="X426" s="176"/>
      <c r="Y426" s="176"/>
      <c r="AA426" s="176"/>
    </row>
    <row r="427" spans="11:27" s="86" customFormat="1" x14ac:dyDescent="0.25">
      <c r="K427" s="176"/>
      <c r="L427" s="176"/>
      <c r="M427" s="176"/>
      <c r="O427" s="176"/>
      <c r="P427" s="176"/>
      <c r="Q427" s="176"/>
      <c r="S427" s="176"/>
      <c r="T427" s="283"/>
      <c r="U427" s="283"/>
      <c r="V427" s="283"/>
      <c r="W427" s="176"/>
      <c r="X427" s="176"/>
      <c r="Y427" s="176"/>
      <c r="AA427" s="176"/>
    </row>
    <row r="428" spans="11:27" s="86" customFormat="1" x14ac:dyDescent="0.25">
      <c r="K428" s="176"/>
      <c r="L428" s="176"/>
      <c r="M428" s="176"/>
      <c r="O428" s="176"/>
      <c r="P428" s="176"/>
      <c r="Q428" s="176"/>
      <c r="S428" s="176"/>
      <c r="T428" s="283"/>
      <c r="U428" s="283"/>
      <c r="V428" s="283"/>
      <c r="W428" s="176"/>
      <c r="X428" s="176"/>
      <c r="Y428" s="176"/>
      <c r="AA428" s="176"/>
    </row>
    <row r="429" spans="11:27" s="86" customFormat="1" x14ac:dyDescent="0.25">
      <c r="K429" s="176"/>
      <c r="L429" s="176"/>
      <c r="M429" s="176"/>
      <c r="O429" s="176"/>
      <c r="P429" s="176"/>
      <c r="Q429" s="176"/>
      <c r="S429" s="176"/>
      <c r="T429" s="283"/>
      <c r="U429" s="283"/>
      <c r="V429" s="283"/>
      <c r="W429" s="176"/>
      <c r="X429" s="176"/>
      <c r="Y429" s="176"/>
      <c r="AA429" s="176"/>
    </row>
    <row r="430" spans="11:27" s="86" customFormat="1" x14ac:dyDescent="0.25">
      <c r="K430" s="176"/>
      <c r="L430" s="176"/>
      <c r="M430" s="176"/>
      <c r="O430" s="176"/>
      <c r="P430" s="176"/>
      <c r="Q430" s="176"/>
      <c r="S430" s="176"/>
      <c r="T430" s="283"/>
      <c r="U430" s="283"/>
      <c r="V430" s="283"/>
      <c r="W430" s="176"/>
      <c r="X430" s="176"/>
      <c r="Y430" s="176"/>
      <c r="AA430" s="176"/>
    </row>
    <row r="431" spans="11:27" s="86" customFormat="1" x14ac:dyDescent="0.25">
      <c r="K431" s="176"/>
      <c r="L431" s="176"/>
      <c r="M431" s="176"/>
      <c r="O431" s="176"/>
      <c r="P431" s="176"/>
      <c r="Q431" s="176"/>
      <c r="S431" s="176"/>
      <c r="T431" s="283"/>
      <c r="U431" s="283"/>
      <c r="V431" s="283"/>
      <c r="W431" s="176"/>
      <c r="X431" s="176"/>
      <c r="Y431" s="176"/>
      <c r="AA431" s="176"/>
    </row>
    <row r="432" spans="11:27" s="86" customFormat="1" x14ac:dyDescent="0.25">
      <c r="K432" s="176"/>
      <c r="L432" s="176"/>
      <c r="M432" s="176"/>
      <c r="O432" s="176"/>
      <c r="P432" s="176"/>
      <c r="Q432" s="176"/>
      <c r="S432" s="176"/>
      <c r="T432" s="283"/>
      <c r="U432" s="283"/>
      <c r="V432" s="283"/>
      <c r="W432" s="176"/>
      <c r="X432" s="176"/>
      <c r="Y432" s="176"/>
      <c r="AA432" s="176"/>
    </row>
    <row r="433" spans="11:27" s="86" customFormat="1" x14ac:dyDescent="0.25">
      <c r="K433" s="176"/>
      <c r="L433" s="176"/>
      <c r="M433" s="176"/>
      <c r="O433" s="176"/>
      <c r="P433" s="176"/>
      <c r="Q433" s="176"/>
      <c r="S433" s="176"/>
      <c r="T433" s="283"/>
      <c r="U433" s="283"/>
      <c r="V433" s="283"/>
      <c r="W433" s="176"/>
      <c r="X433" s="176"/>
      <c r="Y433" s="176"/>
      <c r="AA433" s="176"/>
    </row>
    <row r="434" spans="11:27" s="86" customFormat="1" x14ac:dyDescent="0.25">
      <c r="K434" s="176"/>
      <c r="L434" s="176"/>
      <c r="M434" s="176"/>
      <c r="O434" s="176"/>
      <c r="P434" s="176"/>
      <c r="Q434" s="176"/>
      <c r="S434" s="176"/>
      <c r="T434" s="283"/>
      <c r="U434" s="283"/>
      <c r="V434" s="283"/>
      <c r="W434" s="176"/>
      <c r="X434" s="176"/>
      <c r="Y434" s="176"/>
      <c r="AA434" s="176"/>
    </row>
    <row r="435" spans="11:27" s="86" customFormat="1" x14ac:dyDescent="0.25">
      <c r="K435" s="176"/>
      <c r="L435" s="176"/>
      <c r="M435" s="176"/>
      <c r="O435" s="176"/>
      <c r="P435" s="176"/>
      <c r="Q435" s="176"/>
      <c r="S435" s="176"/>
      <c r="T435" s="283"/>
      <c r="U435" s="283"/>
      <c r="V435" s="283"/>
      <c r="W435" s="176"/>
      <c r="X435" s="176"/>
      <c r="Y435" s="176"/>
      <c r="AA435" s="176"/>
    </row>
    <row r="436" spans="11:27" s="86" customFormat="1" x14ac:dyDescent="0.25">
      <c r="K436" s="176"/>
      <c r="L436" s="176"/>
      <c r="M436" s="176"/>
      <c r="O436" s="176"/>
      <c r="P436" s="176"/>
      <c r="Q436" s="176"/>
      <c r="S436" s="176"/>
      <c r="T436" s="283"/>
      <c r="U436" s="283"/>
      <c r="V436" s="283"/>
      <c r="W436" s="176"/>
      <c r="X436" s="176"/>
      <c r="Y436" s="176"/>
      <c r="AA436" s="176"/>
    </row>
    <row r="437" spans="11:27" s="86" customFormat="1" x14ac:dyDescent="0.25">
      <c r="K437" s="176"/>
      <c r="L437" s="176"/>
      <c r="M437" s="176"/>
      <c r="O437" s="176"/>
      <c r="P437" s="176"/>
      <c r="Q437" s="176"/>
      <c r="S437" s="176"/>
      <c r="T437" s="283"/>
      <c r="U437" s="283"/>
      <c r="V437" s="283"/>
      <c r="W437" s="176"/>
      <c r="X437" s="176"/>
      <c r="Y437" s="176"/>
      <c r="AA437" s="176"/>
    </row>
    <row r="438" spans="11:27" s="86" customFormat="1" x14ac:dyDescent="0.25">
      <c r="K438" s="176"/>
      <c r="L438" s="176"/>
      <c r="M438" s="176"/>
      <c r="O438" s="176"/>
      <c r="P438" s="176"/>
      <c r="Q438" s="176"/>
      <c r="S438" s="176"/>
      <c r="T438" s="283"/>
      <c r="U438" s="283"/>
      <c r="V438" s="283"/>
      <c r="W438" s="176"/>
      <c r="X438" s="176"/>
      <c r="Y438" s="176"/>
      <c r="AA438" s="176"/>
    </row>
    <row r="439" spans="11:27" s="86" customFormat="1" x14ac:dyDescent="0.25">
      <c r="K439" s="176"/>
      <c r="L439" s="176"/>
      <c r="M439" s="176"/>
      <c r="O439" s="176"/>
      <c r="P439" s="176"/>
      <c r="Q439" s="176"/>
      <c r="S439" s="176"/>
      <c r="T439" s="283"/>
      <c r="U439" s="283"/>
      <c r="V439" s="283"/>
      <c r="W439" s="176"/>
      <c r="X439" s="176"/>
      <c r="Y439" s="176"/>
      <c r="AA439" s="176"/>
    </row>
    <row r="440" spans="11:27" s="86" customFormat="1" x14ac:dyDescent="0.25">
      <c r="K440" s="176"/>
      <c r="L440" s="176"/>
      <c r="M440" s="176"/>
      <c r="O440" s="176"/>
      <c r="P440" s="176"/>
      <c r="Q440" s="176"/>
      <c r="S440" s="176"/>
      <c r="T440" s="283"/>
      <c r="U440" s="283"/>
      <c r="V440" s="283"/>
      <c r="W440" s="176"/>
      <c r="X440" s="176"/>
      <c r="Y440" s="176"/>
      <c r="AA440" s="176"/>
    </row>
    <row r="441" spans="11:27" s="86" customFormat="1" x14ac:dyDescent="0.25">
      <c r="K441" s="176"/>
      <c r="L441" s="176"/>
      <c r="M441" s="176"/>
      <c r="O441" s="176"/>
      <c r="P441" s="176"/>
      <c r="Q441" s="176"/>
      <c r="S441" s="176"/>
      <c r="T441" s="283"/>
      <c r="U441" s="283"/>
      <c r="V441" s="283"/>
      <c r="W441" s="176"/>
      <c r="X441" s="176"/>
      <c r="Y441" s="176"/>
      <c r="AA441" s="176"/>
    </row>
    <row r="442" spans="11:27" s="86" customFormat="1" x14ac:dyDescent="0.25">
      <c r="K442" s="176"/>
      <c r="L442" s="176"/>
      <c r="M442" s="176"/>
      <c r="O442" s="176"/>
      <c r="P442" s="176"/>
      <c r="Q442" s="176"/>
      <c r="S442" s="176"/>
      <c r="T442" s="283"/>
      <c r="U442" s="283"/>
      <c r="V442" s="283"/>
      <c r="W442" s="176"/>
      <c r="X442" s="176"/>
      <c r="Y442" s="176"/>
      <c r="AA442" s="176"/>
    </row>
    <row r="443" spans="11:27" s="86" customFormat="1" x14ac:dyDescent="0.25">
      <c r="K443" s="176"/>
      <c r="L443" s="176"/>
      <c r="M443" s="176"/>
      <c r="O443" s="176"/>
      <c r="P443" s="176"/>
      <c r="Q443" s="176"/>
      <c r="S443" s="176"/>
      <c r="T443" s="283"/>
      <c r="U443" s="283"/>
      <c r="V443" s="283"/>
      <c r="W443" s="176"/>
      <c r="X443" s="176"/>
      <c r="Y443" s="176"/>
      <c r="AA443" s="176"/>
    </row>
    <row r="444" spans="11:27" s="86" customFormat="1" x14ac:dyDescent="0.25">
      <c r="K444" s="176"/>
      <c r="L444" s="176"/>
      <c r="M444" s="176"/>
      <c r="O444" s="176"/>
      <c r="P444" s="176"/>
      <c r="Q444" s="176"/>
      <c r="S444" s="176"/>
      <c r="T444" s="283"/>
      <c r="U444" s="283"/>
      <c r="V444" s="283"/>
      <c r="W444" s="176"/>
      <c r="X444" s="176"/>
      <c r="Y444" s="176"/>
      <c r="AA444" s="176"/>
    </row>
    <row r="445" spans="11:27" s="86" customFormat="1" x14ac:dyDescent="0.25">
      <c r="K445" s="176"/>
      <c r="L445" s="176"/>
      <c r="M445" s="176"/>
      <c r="O445" s="176"/>
      <c r="P445" s="176"/>
      <c r="Q445" s="176"/>
      <c r="S445" s="176"/>
      <c r="T445" s="283"/>
      <c r="U445" s="283"/>
      <c r="V445" s="283"/>
      <c r="W445" s="176"/>
      <c r="X445" s="176"/>
      <c r="Y445" s="176"/>
      <c r="AA445" s="176"/>
    </row>
    <row r="446" spans="11:27" s="86" customFormat="1" x14ac:dyDescent="0.25">
      <c r="K446" s="176"/>
      <c r="L446" s="176"/>
      <c r="M446" s="176"/>
      <c r="O446" s="176"/>
      <c r="P446" s="176"/>
      <c r="Q446" s="176"/>
      <c r="S446" s="176"/>
      <c r="T446" s="283"/>
      <c r="U446" s="283"/>
      <c r="V446" s="283"/>
      <c r="W446" s="176"/>
      <c r="X446" s="176"/>
      <c r="Y446" s="176"/>
      <c r="AA446" s="176"/>
    </row>
    <row r="447" spans="11:27" s="86" customFormat="1" x14ac:dyDescent="0.25">
      <c r="K447" s="176"/>
      <c r="L447" s="176"/>
      <c r="M447" s="176"/>
      <c r="O447" s="176"/>
      <c r="P447" s="176"/>
      <c r="Q447" s="176"/>
      <c r="S447" s="176"/>
      <c r="T447" s="283"/>
      <c r="U447" s="283"/>
      <c r="V447" s="283"/>
      <c r="W447" s="176"/>
      <c r="X447" s="176"/>
      <c r="Y447" s="176"/>
      <c r="AA447" s="176"/>
    </row>
    <row r="448" spans="11:27" s="86" customFormat="1" x14ac:dyDescent="0.25">
      <c r="K448" s="176"/>
      <c r="L448" s="176"/>
      <c r="M448" s="176"/>
      <c r="O448" s="176"/>
      <c r="P448" s="176"/>
      <c r="Q448" s="176"/>
      <c r="S448" s="176"/>
      <c r="T448" s="283"/>
      <c r="U448" s="283"/>
      <c r="V448" s="283"/>
      <c r="W448" s="176"/>
      <c r="X448" s="176"/>
      <c r="Y448" s="176"/>
      <c r="AA448" s="176"/>
    </row>
    <row r="449" spans="11:27" s="86" customFormat="1" x14ac:dyDescent="0.25">
      <c r="K449" s="176"/>
      <c r="L449" s="176"/>
      <c r="M449" s="176"/>
      <c r="O449" s="176"/>
      <c r="P449" s="176"/>
      <c r="Q449" s="176"/>
      <c r="S449" s="176"/>
      <c r="T449" s="283"/>
      <c r="U449" s="283"/>
      <c r="V449" s="283"/>
      <c r="W449" s="176"/>
      <c r="X449" s="176"/>
      <c r="Y449" s="176"/>
      <c r="AA449" s="176"/>
    </row>
    <row r="450" spans="11:27" s="86" customFormat="1" x14ac:dyDescent="0.25">
      <c r="K450" s="176"/>
      <c r="L450" s="176"/>
      <c r="M450" s="176"/>
      <c r="O450" s="176"/>
      <c r="P450" s="176"/>
      <c r="Q450" s="176"/>
      <c r="S450" s="176"/>
      <c r="T450" s="283"/>
      <c r="U450" s="283"/>
      <c r="V450" s="283"/>
      <c r="W450" s="176"/>
      <c r="X450" s="176"/>
      <c r="Y450" s="176"/>
      <c r="AA450" s="176"/>
    </row>
    <row r="451" spans="11:27" s="86" customFormat="1" x14ac:dyDescent="0.25">
      <c r="K451" s="176"/>
      <c r="L451" s="176"/>
      <c r="M451" s="176"/>
      <c r="O451" s="176"/>
      <c r="P451" s="176"/>
      <c r="Q451" s="176"/>
      <c r="S451" s="176"/>
      <c r="T451" s="283"/>
      <c r="U451" s="283"/>
      <c r="V451" s="283"/>
      <c r="W451" s="176"/>
      <c r="X451" s="176"/>
      <c r="Y451" s="176"/>
      <c r="AA451" s="176"/>
    </row>
    <row r="452" spans="11:27" s="86" customFormat="1" x14ac:dyDescent="0.25">
      <c r="K452" s="176"/>
      <c r="L452" s="176"/>
      <c r="M452" s="176"/>
      <c r="O452" s="176"/>
      <c r="P452" s="176"/>
      <c r="Q452" s="176"/>
      <c r="S452" s="176"/>
      <c r="T452" s="283"/>
      <c r="U452" s="283"/>
      <c r="V452" s="283"/>
      <c r="W452" s="176"/>
      <c r="X452" s="176"/>
      <c r="Y452" s="176"/>
      <c r="AA452" s="176"/>
    </row>
    <row r="453" spans="11:27" s="86" customFormat="1" x14ac:dyDescent="0.25">
      <c r="K453" s="176"/>
      <c r="L453" s="176"/>
      <c r="M453" s="176"/>
      <c r="O453" s="176"/>
      <c r="P453" s="176"/>
      <c r="Q453" s="176"/>
      <c r="S453" s="176"/>
      <c r="T453" s="283"/>
      <c r="U453" s="283"/>
      <c r="V453" s="283"/>
      <c r="W453" s="176"/>
      <c r="X453" s="176"/>
      <c r="Y453" s="176"/>
      <c r="AA453" s="176"/>
    </row>
    <row r="454" spans="11:27" s="86" customFormat="1" x14ac:dyDescent="0.25">
      <c r="K454" s="176"/>
      <c r="L454" s="176"/>
      <c r="M454" s="176"/>
      <c r="O454" s="176"/>
      <c r="P454" s="176"/>
      <c r="Q454" s="176"/>
      <c r="S454" s="176"/>
      <c r="T454" s="283"/>
      <c r="U454" s="283"/>
      <c r="V454" s="283"/>
      <c r="W454" s="176"/>
      <c r="X454" s="176"/>
      <c r="Y454" s="176"/>
      <c r="AA454" s="176"/>
    </row>
    <row r="455" spans="11:27" s="86" customFormat="1" x14ac:dyDescent="0.25">
      <c r="K455" s="176"/>
      <c r="L455" s="176"/>
      <c r="M455" s="176"/>
      <c r="O455" s="176"/>
      <c r="P455" s="176"/>
      <c r="Q455" s="176"/>
      <c r="S455" s="176"/>
      <c r="T455" s="283"/>
      <c r="U455" s="283"/>
      <c r="V455" s="283"/>
      <c r="W455" s="176"/>
      <c r="X455" s="176"/>
      <c r="Y455" s="176"/>
      <c r="AA455" s="176"/>
    </row>
    <row r="456" spans="11:27" s="86" customFormat="1" x14ac:dyDescent="0.25">
      <c r="K456" s="176"/>
      <c r="L456" s="176"/>
      <c r="M456" s="176"/>
      <c r="O456" s="176"/>
      <c r="P456" s="176"/>
      <c r="Q456" s="176"/>
      <c r="S456" s="176"/>
      <c r="T456" s="283"/>
      <c r="U456" s="283"/>
      <c r="V456" s="283"/>
      <c r="W456" s="176"/>
      <c r="X456" s="176"/>
      <c r="Y456" s="176"/>
      <c r="AA456" s="176"/>
    </row>
    <row r="457" spans="11:27" s="86" customFormat="1" x14ac:dyDescent="0.25">
      <c r="K457" s="176"/>
      <c r="L457" s="176"/>
      <c r="M457" s="176"/>
      <c r="O457" s="176"/>
      <c r="P457" s="176"/>
      <c r="Q457" s="176"/>
      <c r="S457" s="176"/>
      <c r="T457" s="283"/>
      <c r="U457" s="283"/>
      <c r="V457" s="283"/>
      <c r="W457" s="176"/>
      <c r="X457" s="176"/>
      <c r="Y457" s="176"/>
      <c r="AA457" s="176"/>
    </row>
    <row r="458" spans="11:27" s="86" customFormat="1" x14ac:dyDescent="0.25">
      <c r="K458" s="176"/>
      <c r="L458" s="176"/>
      <c r="M458" s="176"/>
      <c r="O458" s="176"/>
      <c r="P458" s="176"/>
      <c r="Q458" s="176"/>
      <c r="S458" s="176"/>
      <c r="T458" s="283"/>
      <c r="U458" s="283"/>
      <c r="V458" s="283"/>
      <c r="W458" s="176"/>
      <c r="X458" s="176"/>
      <c r="Y458" s="176"/>
      <c r="AA458" s="176"/>
    </row>
    <row r="459" spans="11:27" s="86" customFormat="1" x14ac:dyDescent="0.25">
      <c r="K459" s="176"/>
      <c r="L459" s="176"/>
      <c r="M459" s="176"/>
      <c r="O459" s="176"/>
      <c r="P459" s="176"/>
      <c r="Q459" s="176"/>
      <c r="S459" s="176"/>
      <c r="T459" s="283"/>
      <c r="U459" s="283"/>
      <c r="V459" s="283"/>
      <c r="W459" s="176"/>
      <c r="X459" s="176"/>
      <c r="Y459" s="176"/>
      <c r="AA459" s="176"/>
    </row>
    <row r="460" spans="11:27" s="86" customFormat="1" x14ac:dyDescent="0.25">
      <c r="K460" s="176"/>
      <c r="L460" s="176"/>
      <c r="M460" s="176"/>
      <c r="O460" s="176"/>
      <c r="P460" s="176"/>
      <c r="Q460" s="176"/>
      <c r="S460" s="176"/>
      <c r="T460" s="283"/>
      <c r="U460" s="283"/>
      <c r="V460" s="283"/>
      <c r="W460" s="176"/>
      <c r="X460" s="176"/>
      <c r="Y460" s="176"/>
      <c r="AA460" s="176"/>
    </row>
    <row r="461" spans="11:27" s="86" customFormat="1" x14ac:dyDescent="0.25">
      <c r="K461" s="176"/>
      <c r="L461" s="176"/>
      <c r="M461" s="176"/>
      <c r="O461" s="176"/>
      <c r="P461" s="176"/>
      <c r="Q461" s="176"/>
      <c r="S461" s="176"/>
      <c r="T461" s="283"/>
      <c r="U461" s="283"/>
      <c r="V461" s="283"/>
      <c r="W461" s="176"/>
      <c r="X461" s="176"/>
      <c r="Y461" s="176"/>
      <c r="AA461" s="176"/>
    </row>
    <row r="462" spans="11:27" s="86" customFormat="1" x14ac:dyDescent="0.25">
      <c r="K462" s="176"/>
      <c r="L462" s="176"/>
      <c r="M462" s="176"/>
      <c r="O462" s="176"/>
      <c r="P462" s="176"/>
      <c r="Q462" s="176"/>
      <c r="S462" s="176"/>
      <c r="T462" s="283"/>
      <c r="U462" s="283"/>
      <c r="V462" s="283"/>
      <c r="W462" s="176"/>
      <c r="X462" s="176"/>
      <c r="Y462" s="176"/>
      <c r="AA462" s="176"/>
    </row>
    <row r="463" spans="11:27" s="86" customFormat="1" x14ac:dyDescent="0.25">
      <c r="K463" s="176"/>
      <c r="L463" s="176"/>
      <c r="M463" s="176"/>
      <c r="O463" s="176"/>
      <c r="P463" s="176"/>
      <c r="Q463" s="176"/>
      <c r="S463" s="176"/>
      <c r="T463" s="283"/>
      <c r="U463" s="283"/>
      <c r="V463" s="283"/>
      <c r="W463" s="176"/>
      <c r="X463" s="176"/>
      <c r="Y463" s="176"/>
      <c r="AA463" s="176"/>
    </row>
    <row r="464" spans="11:27" s="86" customFormat="1" x14ac:dyDescent="0.25">
      <c r="K464" s="176"/>
      <c r="L464" s="176"/>
      <c r="M464" s="176"/>
      <c r="O464" s="176"/>
      <c r="P464" s="176"/>
      <c r="Q464" s="176"/>
      <c r="S464" s="176"/>
      <c r="T464" s="283"/>
      <c r="U464" s="283"/>
      <c r="V464" s="283"/>
      <c r="W464" s="176"/>
      <c r="X464" s="176"/>
      <c r="Y464" s="176"/>
      <c r="AA464" s="176"/>
    </row>
    <row r="465" spans="11:27" s="86" customFormat="1" x14ac:dyDescent="0.25">
      <c r="K465" s="176"/>
      <c r="L465" s="176"/>
      <c r="M465" s="176"/>
      <c r="O465" s="176"/>
      <c r="P465" s="176"/>
      <c r="Q465" s="176"/>
      <c r="S465" s="176"/>
      <c r="T465" s="283"/>
      <c r="U465" s="283"/>
      <c r="V465" s="283"/>
      <c r="W465" s="176"/>
      <c r="X465" s="176"/>
      <c r="Y465" s="176"/>
      <c r="AA465" s="176"/>
    </row>
    <row r="466" spans="11:27" s="86" customFormat="1" x14ac:dyDescent="0.25">
      <c r="K466" s="176"/>
      <c r="L466" s="176"/>
      <c r="M466" s="176"/>
      <c r="O466" s="176"/>
      <c r="P466" s="176"/>
      <c r="Q466" s="176"/>
      <c r="S466" s="176"/>
      <c r="T466" s="283"/>
      <c r="U466" s="283"/>
      <c r="V466" s="283"/>
      <c r="W466" s="176"/>
      <c r="X466" s="176"/>
      <c r="Y466" s="176"/>
      <c r="AA466" s="176"/>
    </row>
    <row r="467" spans="11:27" s="86" customFormat="1" x14ac:dyDescent="0.25">
      <c r="K467" s="176"/>
      <c r="L467" s="176"/>
      <c r="M467" s="176"/>
      <c r="O467" s="176"/>
      <c r="P467" s="176"/>
      <c r="Q467" s="176"/>
      <c r="S467" s="176"/>
      <c r="T467" s="283"/>
      <c r="U467" s="283"/>
      <c r="V467" s="283"/>
      <c r="W467" s="176"/>
      <c r="X467" s="176"/>
      <c r="Y467" s="176"/>
      <c r="AA467" s="176"/>
    </row>
    <row r="468" spans="11:27" s="86" customFormat="1" x14ac:dyDescent="0.25">
      <c r="K468" s="176"/>
      <c r="L468" s="176"/>
      <c r="M468" s="176"/>
      <c r="O468" s="176"/>
      <c r="P468" s="176"/>
      <c r="Q468" s="176"/>
      <c r="S468" s="176"/>
      <c r="T468" s="283"/>
      <c r="U468" s="283"/>
      <c r="V468" s="283"/>
      <c r="W468" s="176"/>
      <c r="X468" s="176"/>
      <c r="Y468" s="176"/>
      <c r="AA468" s="176"/>
    </row>
    <row r="469" spans="11:27" s="86" customFormat="1" x14ac:dyDescent="0.25">
      <c r="K469" s="176"/>
      <c r="L469" s="176"/>
      <c r="M469" s="176"/>
      <c r="O469" s="176"/>
      <c r="P469" s="176"/>
      <c r="Q469" s="176"/>
      <c r="S469" s="176"/>
      <c r="T469" s="283"/>
      <c r="U469" s="283"/>
      <c r="V469" s="283"/>
      <c r="W469" s="176"/>
      <c r="X469" s="176"/>
      <c r="Y469" s="176"/>
      <c r="AA469" s="176"/>
    </row>
    <row r="470" spans="11:27" s="86" customFormat="1" x14ac:dyDescent="0.25">
      <c r="K470" s="176"/>
      <c r="L470" s="176"/>
      <c r="M470" s="176"/>
      <c r="O470" s="176"/>
      <c r="P470" s="176"/>
      <c r="Q470" s="176"/>
      <c r="S470" s="176"/>
      <c r="T470" s="283"/>
      <c r="U470" s="283"/>
      <c r="V470" s="283"/>
      <c r="W470" s="176"/>
      <c r="X470" s="176"/>
      <c r="Y470" s="176"/>
      <c r="AA470" s="176"/>
    </row>
    <row r="471" spans="11:27" s="86" customFormat="1" x14ac:dyDescent="0.25">
      <c r="K471" s="176"/>
      <c r="L471" s="176"/>
      <c r="M471" s="176"/>
      <c r="O471" s="176"/>
      <c r="P471" s="176"/>
      <c r="Q471" s="176"/>
      <c r="S471" s="176"/>
      <c r="T471" s="283"/>
      <c r="U471" s="283"/>
      <c r="V471" s="283"/>
      <c r="W471" s="176"/>
      <c r="X471" s="176"/>
      <c r="Y471" s="176"/>
      <c r="AA471" s="176"/>
    </row>
    <row r="472" spans="11:27" s="86" customFormat="1" x14ac:dyDescent="0.25">
      <c r="K472" s="176"/>
      <c r="L472" s="176"/>
      <c r="M472" s="176"/>
      <c r="O472" s="176"/>
      <c r="P472" s="176"/>
      <c r="Q472" s="176"/>
      <c r="S472" s="176"/>
      <c r="T472" s="283"/>
      <c r="U472" s="283"/>
      <c r="V472" s="283"/>
      <c r="W472" s="176"/>
      <c r="X472" s="176"/>
      <c r="Y472" s="176"/>
      <c r="AA472" s="176"/>
    </row>
    <row r="473" spans="11:27" s="86" customFormat="1" x14ac:dyDescent="0.25">
      <c r="K473" s="176"/>
      <c r="L473" s="176"/>
      <c r="M473" s="176"/>
      <c r="O473" s="176"/>
      <c r="P473" s="176"/>
      <c r="Q473" s="176"/>
      <c r="S473" s="176"/>
      <c r="T473" s="283"/>
      <c r="U473" s="283"/>
      <c r="V473" s="283"/>
      <c r="W473" s="176"/>
      <c r="X473" s="176"/>
      <c r="Y473" s="176"/>
      <c r="AA473" s="176"/>
    </row>
    <row r="474" spans="11:27" s="86" customFormat="1" x14ac:dyDescent="0.25">
      <c r="K474" s="176"/>
      <c r="L474" s="176"/>
      <c r="M474" s="176"/>
      <c r="O474" s="176"/>
      <c r="P474" s="176"/>
      <c r="Q474" s="176"/>
      <c r="S474" s="176"/>
      <c r="T474" s="283"/>
      <c r="U474" s="283"/>
      <c r="V474" s="283"/>
      <c r="W474" s="176"/>
      <c r="X474" s="176"/>
      <c r="Y474" s="176"/>
      <c r="AA474" s="176"/>
    </row>
    <row r="475" spans="11:27" s="86" customFormat="1" x14ac:dyDescent="0.25">
      <c r="K475" s="176"/>
      <c r="L475" s="176"/>
      <c r="M475" s="176"/>
      <c r="O475" s="176"/>
      <c r="P475" s="176"/>
      <c r="Q475" s="176"/>
      <c r="S475" s="176"/>
      <c r="T475" s="283"/>
      <c r="U475" s="283"/>
      <c r="V475" s="283"/>
      <c r="W475" s="176"/>
      <c r="X475" s="176"/>
      <c r="Y475" s="176"/>
      <c r="AA475" s="176"/>
    </row>
    <row r="476" spans="11:27" s="86" customFormat="1" x14ac:dyDescent="0.25">
      <c r="K476" s="176"/>
      <c r="L476" s="176"/>
      <c r="M476" s="176"/>
      <c r="O476" s="176"/>
      <c r="P476" s="176"/>
      <c r="Q476" s="176"/>
      <c r="S476" s="176"/>
      <c r="T476" s="283"/>
      <c r="U476" s="283"/>
      <c r="V476" s="283"/>
      <c r="W476" s="176"/>
      <c r="X476" s="176"/>
      <c r="Y476" s="176"/>
      <c r="AA476" s="176"/>
    </row>
    <row r="477" spans="11:27" s="86" customFormat="1" x14ac:dyDescent="0.25">
      <c r="K477" s="176"/>
      <c r="L477" s="176"/>
      <c r="M477" s="176"/>
      <c r="O477" s="176"/>
      <c r="P477" s="176"/>
      <c r="Q477" s="176"/>
      <c r="S477" s="176"/>
      <c r="T477" s="283"/>
      <c r="U477" s="283"/>
      <c r="V477" s="283"/>
      <c r="W477" s="176"/>
      <c r="X477" s="176"/>
      <c r="Y477" s="176"/>
      <c r="AA477" s="176"/>
    </row>
    <row r="478" spans="11:27" s="86" customFormat="1" x14ac:dyDescent="0.25">
      <c r="K478" s="176"/>
      <c r="L478" s="176"/>
      <c r="M478" s="176"/>
      <c r="O478" s="176"/>
      <c r="P478" s="176"/>
      <c r="Q478" s="176"/>
      <c r="S478" s="176"/>
      <c r="T478" s="283"/>
      <c r="U478" s="283"/>
      <c r="V478" s="283"/>
      <c r="W478" s="176"/>
      <c r="X478" s="176"/>
      <c r="Y478" s="176"/>
      <c r="AA478" s="176"/>
    </row>
    <row r="479" spans="11:27" s="86" customFormat="1" x14ac:dyDescent="0.25">
      <c r="K479" s="176"/>
      <c r="L479" s="176"/>
      <c r="M479" s="176"/>
      <c r="O479" s="176"/>
      <c r="P479" s="176"/>
      <c r="Q479" s="176"/>
      <c r="S479" s="176"/>
      <c r="T479" s="283"/>
      <c r="U479" s="283"/>
      <c r="V479" s="283"/>
      <c r="W479" s="176"/>
      <c r="X479" s="176"/>
      <c r="Y479" s="176"/>
      <c r="AA479" s="176"/>
    </row>
    <row r="480" spans="11:27" s="86" customFormat="1" x14ac:dyDescent="0.25">
      <c r="K480" s="176"/>
      <c r="L480" s="176"/>
      <c r="M480" s="176"/>
      <c r="O480" s="176"/>
      <c r="P480" s="176"/>
      <c r="Q480" s="176"/>
      <c r="S480" s="176"/>
      <c r="T480" s="283"/>
      <c r="U480" s="283"/>
      <c r="V480" s="283"/>
      <c r="W480" s="176"/>
      <c r="X480" s="176"/>
      <c r="Y480" s="176"/>
      <c r="AA480" s="176"/>
    </row>
    <row r="481" spans="11:27" s="86" customFormat="1" x14ac:dyDescent="0.25">
      <c r="K481" s="176"/>
      <c r="L481" s="176"/>
      <c r="M481" s="176"/>
      <c r="O481" s="176"/>
      <c r="P481" s="176"/>
      <c r="Q481" s="176"/>
      <c r="S481" s="176"/>
      <c r="T481" s="283"/>
      <c r="U481" s="283"/>
      <c r="V481" s="283"/>
      <c r="W481" s="176"/>
      <c r="X481" s="176"/>
      <c r="Y481" s="176"/>
      <c r="AA481" s="176"/>
    </row>
    <row r="482" spans="11:27" s="86" customFormat="1" x14ac:dyDescent="0.25">
      <c r="K482" s="176"/>
      <c r="L482" s="176"/>
      <c r="M482" s="176"/>
      <c r="O482" s="176"/>
      <c r="P482" s="176"/>
      <c r="Q482" s="176"/>
      <c r="S482" s="176"/>
      <c r="T482" s="283"/>
      <c r="U482" s="283"/>
      <c r="V482" s="283"/>
      <c r="W482" s="176"/>
      <c r="X482" s="176"/>
      <c r="Y482" s="176"/>
      <c r="AA482" s="176"/>
    </row>
    <row r="483" spans="11:27" s="86" customFormat="1" x14ac:dyDescent="0.25">
      <c r="K483" s="176"/>
      <c r="L483" s="176"/>
      <c r="M483" s="176"/>
      <c r="O483" s="176"/>
      <c r="P483" s="176"/>
      <c r="Q483" s="176"/>
      <c r="S483" s="176"/>
      <c r="T483" s="283"/>
      <c r="U483" s="283"/>
      <c r="V483" s="283"/>
      <c r="W483" s="176"/>
      <c r="X483" s="176"/>
      <c r="Y483" s="176"/>
      <c r="AA483" s="176"/>
    </row>
    <row r="484" spans="11:27" s="86" customFormat="1" x14ac:dyDescent="0.25">
      <c r="K484" s="176"/>
      <c r="L484" s="176"/>
      <c r="M484" s="176"/>
      <c r="O484" s="176"/>
      <c r="P484" s="176"/>
      <c r="Q484" s="176"/>
      <c r="S484" s="176"/>
      <c r="T484" s="283"/>
      <c r="U484" s="283"/>
      <c r="V484" s="283"/>
      <c r="W484" s="176"/>
      <c r="X484" s="176"/>
      <c r="Y484" s="176"/>
      <c r="AA484" s="176"/>
    </row>
    <row r="485" spans="11:27" s="86" customFormat="1" x14ac:dyDescent="0.25">
      <c r="K485" s="176"/>
      <c r="L485" s="176"/>
      <c r="M485" s="176"/>
      <c r="O485" s="176"/>
      <c r="P485" s="176"/>
      <c r="Q485" s="176"/>
      <c r="S485" s="176"/>
      <c r="T485" s="283"/>
      <c r="U485" s="283"/>
      <c r="V485" s="283"/>
      <c r="W485" s="176"/>
      <c r="X485" s="176"/>
      <c r="Y485" s="176"/>
      <c r="AA485" s="176"/>
    </row>
    <row r="486" spans="11:27" s="86" customFormat="1" x14ac:dyDescent="0.25">
      <c r="K486" s="176"/>
      <c r="L486" s="176"/>
      <c r="M486" s="176"/>
      <c r="O486" s="176"/>
      <c r="P486" s="176"/>
      <c r="Q486" s="176"/>
      <c r="S486" s="176"/>
      <c r="T486" s="283"/>
      <c r="U486" s="283"/>
      <c r="V486" s="283"/>
      <c r="W486" s="176"/>
      <c r="X486" s="176"/>
      <c r="Y486" s="176"/>
      <c r="AA486" s="176"/>
    </row>
    <row r="487" spans="11:27" s="86" customFormat="1" x14ac:dyDescent="0.25">
      <c r="K487" s="176"/>
      <c r="L487" s="176"/>
      <c r="M487" s="176"/>
      <c r="O487" s="176"/>
      <c r="P487" s="176"/>
      <c r="Q487" s="176"/>
      <c r="S487" s="176"/>
      <c r="T487" s="283"/>
      <c r="U487" s="283"/>
      <c r="V487" s="283"/>
      <c r="W487" s="176"/>
      <c r="X487" s="176"/>
      <c r="Y487" s="176"/>
      <c r="AA487" s="176"/>
    </row>
    <row r="488" spans="11:27" s="86" customFormat="1" x14ac:dyDescent="0.25">
      <c r="K488" s="176"/>
      <c r="L488" s="176"/>
      <c r="M488" s="176"/>
      <c r="O488" s="176"/>
      <c r="P488" s="176"/>
      <c r="Q488" s="176"/>
      <c r="S488" s="176"/>
      <c r="T488" s="283"/>
      <c r="U488" s="283"/>
      <c r="V488" s="283"/>
      <c r="W488" s="176"/>
      <c r="X488" s="176"/>
      <c r="Y488" s="176"/>
      <c r="AA488" s="176"/>
    </row>
    <row r="489" spans="11:27" s="86" customFormat="1" x14ac:dyDescent="0.25">
      <c r="K489" s="176"/>
      <c r="L489" s="176"/>
      <c r="M489" s="176"/>
      <c r="O489" s="176"/>
      <c r="P489" s="176"/>
      <c r="Q489" s="176"/>
      <c r="S489" s="176"/>
      <c r="T489" s="283"/>
      <c r="U489" s="283"/>
      <c r="V489" s="283"/>
      <c r="W489" s="176"/>
      <c r="X489" s="176"/>
      <c r="Y489" s="176"/>
      <c r="AA489" s="176"/>
    </row>
    <row r="490" spans="11:27" s="86" customFormat="1" x14ac:dyDescent="0.25">
      <c r="K490" s="176"/>
      <c r="L490" s="176"/>
      <c r="M490" s="176"/>
      <c r="O490" s="176"/>
      <c r="P490" s="176"/>
      <c r="Q490" s="176"/>
      <c r="S490" s="176"/>
      <c r="T490" s="283"/>
      <c r="U490" s="283"/>
      <c r="V490" s="283"/>
      <c r="W490" s="176"/>
      <c r="X490" s="176"/>
      <c r="Y490" s="176"/>
      <c r="AA490" s="176"/>
    </row>
    <row r="491" spans="11:27" s="86" customFormat="1" x14ac:dyDescent="0.25">
      <c r="K491" s="176"/>
      <c r="L491" s="176"/>
      <c r="M491" s="176"/>
      <c r="O491" s="176"/>
      <c r="P491" s="176"/>
      <c r="Q491" s="176"/>
      <c r="S491" s="176"/>
      <c r="T491" s="283"/>
      <c r="U491" s="283"/>
      <c r="V491" s="283"/>
      <c r="W491" s="176"/>
      <c r="X491" s="176"/>
      <c r="Y491" s="176"/>
      <c r="AA491" s="176"/>
    </row>
    <row r="492" spans="11:27" s="86" customFormat="1" x14ac:dyDescent="0.25">
      <c r="K492" s="176"/>
      <c r="L492" s="176"/>
      <c r="M492" s="176"/>
      <c r="O492" s="176"/>
      <c r="P492" s="176"/>
      <c r="Q492" s="176"/>
      <c r="S492" s="176"/>
      <c r="T492" s="283"/>
      <c r="U492" s="283"/>
      <c r="V492" s="283"/>
      <c r="W492" s="176"/>
      <c r="X492" s="176"/>
      <c r="Y492" s="176"/>
      <c r="AA492" s="176"/>
    </row>
    <row r="493" spans="11:27" s="86" customFormat="1" x14ac:dyDescent="0.25">
      <c r="K493" s="176"/>
      <c r="L493" s="176"/>
      <c r="M493" s="176"/>
      <c r="O493" s="176"/>
      <c r="P493" s="176"/>
      <c r="Q493" s="176"/>
      <c r="S493" s="176"/>
      <c r="T493" s="283"/>
      <c r="U493" s="283"/>
      <c r="V493" s="283"/>
      <c r="W493" s="176"/>
      <c r="X493" s="176"/>
      <c r="Y493" s="176"/>
      <c r="AA493" s="176"/>
    </row>
    <row r="494" spans="11:27" s="86" customFormat="1" x14ac:dyDescent="0.25">
      <c r="K494" s="176"/>
      <c r="L494" s="176"/>
      <c r="M494" s="176"/>
      <c r="O494" s="176"/>
      <c r="P494" s="176"/>
      <c r="Q494" s="176"/>
      <c r="S494" s="176"/>
      <c r="T494" s="283"/>
      <c r="U494" s="283"/>
      <c r="V494" s="283"/>
      <c r="W494" s="176"/>
      <c r="X494" s="176"/>
      <c r="Y494" s="176"/>
      <c r="AA494" s="176"/>
    </row>
    <row r="495" spans="11:27" s="86" customFormat="1" x14ac:dyDescent="0.25">
      <c r="K495" s="176"/>
      <c r="L495" s="176"/>
      <c r="M495" s="176"/>
      <c r="O495" s="176"/>
      <c r="P495" s="176"/>
      <c r="Q495" s="176"/>
      <c r="S495" s="176"/>
      <c r="T495" s="283"/>
      <c r="U495" s="283"/>
      <c r="V495" s="283"/>
      <c r="W495" s="176"/>
      <c r="X495" s="176"/>
      <c r="Y495" s="176"/>
      <c r="AA495" s="176"/>
    </row>
    <row r="496" spans="11:27" s="86" customFormat="1" x14ac:dyDescent="0.25">
      <c r="K496" s="176"/>
      <c r="L496" s="176"/>
      <c r="M496" s="176"/>
      <c r="O496" s="176"/>
      <c r="P496" s="176"/>
      <c r="Q496" s="176"/>
      <c r="S496" s="176"/>
      <c r="T496" s="283"/>
      <c r="U496" s="283"/>
      <c r="V496" s="283"/>
      <c r="W496" s="176"/>
      <c r="X496" s="176"/>
      <c r="Y496" s="176"/>
      <c r="AA496" s="176"/>
    </row>
    <row r="497" spans="11:27" s="86" customFormat="1" x14ac:dyDescent="0.25">
      <c r="K497" s="176"/>
      <c r="L497" s="176"/>
      <c r="M497" s="176"/>
      <c r="O497" s="176"/>
      <c r="P497" s="176"/>
      <c r="Q497" s="176"/>
      <c r="S497" s="176"/>
      <c r="T497" s="283"/>
      <c r="U497" s="283"/>
      <c r="V497" s="283"/>
      <c r="W497" s="176"/>
      <c r="X497" s="176"/>
      <c r="Y497" s="176"/>
      <c r="AA497" s="176"/>
    </row>
    <row r="498" spans="11:27" s="86" customFormat="1" x14ac:dyDescent="0.25">
      <c r="K498" s="176"/>
      <c r="L498" s="176"/>
      <c r="M498" s="176"/>
      <c r="O498" s="176"/>
      <c r="P498" s="176"/>
      <c r="Q498" s="176"/>
      <c r="S498" s="176"/>
      <c r="T498" s="283"/>
      <c r="U498" s="283"/>
      <c r="V498" s="283"/>
      <c r="W498" s="176"/>
      <c r="X498" s="176"/>
      <c r="Y498" s="176"/>
      <c r="AA498" s="176"/>
    </row>
    <row r="499" spans="11:27" s="86" customFormat="1" x14ac:dyDescent="0.25">
      <c r="K499" s="176"/>
      <c r="L499" s="176"/>
      <c r="M499" s="176"/>
      <c r="O499" s="176"/>
      <c r="P499" s="176"/>
      <c r="Q499" s="176"/>
      <c r="S499" s="176"/>
      <c r="T499" s="283"/>
      <c r="U499" s="283"/>
      <c r="V499" s="283"/>
      <c r="W499" s="176"/>
      <c r="X499" s="176"/>
      <c r="Y499" s="176"/>
      <c r="AA499" s="176"/>
    </row>
    <row r="500" spans="11:27" s="86" customFormat="1" x14ac:dyDescent="0.25">
      <c r="K500" s="176"/>
      <c r="L500" s="176"/>
      <c r="M500" s="176"/>
      <c r="O500" s="176"/>
      <c r="P500" s="176"/>
      <c r="Q500" s="176"/>
      <c r="S500" s="176"/>
      <c r="T500" s="283"/>
      <c r="U500" s="283"/>
      <c r="V500" s="283"/>
      <c r="W500" s="176"/>
      <c r="X500" s="176"/>
      <c r="Y500" s="176"/>
      <c r="AA500" s="176"/>
    </row>
    <row r="501" spans="11:27" s="86" customFormat="1" x14ac:dyDescent="0.25">
      <c r="K501" s="176"/>
      <c r="L501" s="176"/>
      <c r="M501" s="176"/>
      <c r="O501" s="176"/>
      <c r="P501" s="176"/>
      <c r="Q501" s="176"/>
      <c r="S501" s="176"/>
      <c r="T501" s="283"/>
      <c r="U501" s="283"/>
      <c r="V501" s="283"/>
      <c r="W501" s="176"/>
      <c r="X501" s="176"/>
      <c r="Y501" s="176"/>
      <c r="AA501" s="176"/>
    </row>
    <row r="502" spans="11:27" s="86" customFormat="1" x14ac:dyDescent="0.25">
      <c r="K502" s="176"/>
      <c r="L502" s="176"/>
      <c r="M502" s="176"/>
      <c r="O502" s="176"/>
      <c r="P502" s="176"/>
      <c r="Q502" s="176"/>
      <c r="S502" s="176"/>
      <c r="T502" s="283"/>
      <c r="U502" s="283"/>
      <c r="V502" s="283"/>
      <c r="W502" s="176"/>
      <c r="X502" s="176"/>
      <c r="Y502" s="176"/>
      <c r="AA502" s="176"/>
    </row>
    <row r="503" spans="11:27" s="86" customFormat="1" x14ac:dyDescent="0.25">
      <c r="K503" s="176"/>
      <c r="L503" s="176"/>
      <c r="M503" s="176"/>
      <c r="O503" s="176"/>
      <c r="P503" s="176"/>
      <c r="Q503" s="176"/>
      <c r="S503" s="176"/>
      <c r="T503" s="283"/>
      <c r="U503" s="283"/>
      <c r="V503" s="283"/>
      <c r="W503" s="176"/>
      <c r="X503" s="176"/>
      <c r="Y503" s="176"/>
      <c r="AA503" s="176"/>
    </row>
    <row r="504" spans="11:27" s="86" customFormat="1" x14ac:dyDescent="0.25">
      <c r="K504" s="176"/>
      <c r="L504" s="176"/>
      <c r="M504" s="176"/>
      <c r="O504" s="176"/>
      <c r="P504" s="176"/>
      <c r="Q504" s="176"/>
      <c r="S504" s="176"/>
      <c r="T504" s="283"/>
      <c r="U504" s="283"/>
      <c r="V504" s="283"/>
      <c r="W504" s="176"/>
      <c r="X504" s="176"/>
      <c r="Y504" s="176"/>
      <c r="AA504" s="176"/>
    </row>
    <row r="505" spans="11:27" s="86" customFormat="1" x14ac:dyDescent="0.25">
      <c r="K505" s="176"/>
      <c r="L505" s="176"/>
      <c r="M505" s="176"/>
      <c r="O505" s="176"/>
      <c r="P505" s="176"/>
      <c r="Q505" s="176"/>
      <c r="S505" s="176"/>
      <c r="T505" s="283"/>
      <c r="U505" s="283"/>
      <c r="V505" s="283"/>
      <c r="W505" s="176"/>
      <c r="X505" s="176"/>
      <c r="Y505" s="176"/>
      <c r="AA505" s="176"/>
    </row>
    <row r="506" spans="11:27" s="86" customFormat="1" x14ac:dyDescent="0.25">
      <c r="K506" s="176"/>
      <c r="L506" s="176"/>
      <c r="M506" s="176"/>
      <c r="O506" s="176"/>
      <c r="P506" s="176"/>
      <c r="Q506" s="176"/>
      <c r="S506" s="176"/>
      <c r="T506" s="283"/>
      <c r="U506" s="283"/>
      <c r="V506" s="283"/>
      <c r="W506" s="176"/>
      <c r="X506" s="176"/>
      <c r="Y506" s="176"/>
      <c r="AA506" s="176"/>
    </row>
    <row r="507" spans="11:27" s="86" customFormat="1" x14ac:dyDescent="0.25">
      <c r="K507" s="176"/>
      <c r="L507" s="176"/>
      <c r="M507" s="176"/>
      <c r="O507" s="176"/>
      <c r="P507" s="176"/>
      <c r="Q507" s="176"/>
      <c r="S507" s="176"/>
      <c r="T507" s="283"/>
      <c r="U507" s="283"/>
      <c r="V507" s="283"/>
      <c r="W507" s="176"/>
      <c r="X507" s="176"/>
      <c r="Y507" s="176"/>
      <c r="AA507" s="176"/>
    </row>
    <row r="508" spans="11:27" s="86" customFormat="1" x14ac:dyDescent="0.25">
      <c r="K508" s="176"/>
      <c r="L508" s="176"/>
      <c r="M508" s="176"/>
      <c r="O508" s="176"/>
      <c r="P508" s="176"/>
      <c r="Q508" s="176"/>
      <c r="S508" s="176"/>
      <c r="T508" s="283"/>
      <c r="U508" s="283"/>
      <c r="V508" s="283"/>
      <c r="W508" s="176"/>
      <c r="X508" s="176"/>
      <c r="Y508" s="176"/>
      <c r="AA508" s="176"/>
    </row>
    <row r="509" spans="11:27" s="86" customFormat="1" x14ac:dyDescent="0.25">
      <c r="K509" s="176"/>
      <c r="L509" s="176"/>
      <c r="M509" s="176"/>
      <c r="O509" s="176"/>
      <c r="P509" s="176"/>
      <c r="Q509" s="176"/>
      <c r="S509" s="176"/>
      <c r="T509" s="283"/>
      <c r="U509" s="283"/>
      <c r="V509" s="283"/>
      <c r="W509" s="176"/>
      <c r="X509" s="176"/>
      <c r="Y509" s="176"/>
      <c r="AA509" s="176"/>
    </row>
    <row r="510" spans="11:27" s="86" customFormat="1" x14ac:dyDescent="0.25">
      <c r="K510" s="176"/>
      <c r="L510" s="176"/>
      <c r="M510" s="176"/>
      <c r="O510" s="176"/>
      <c r="P510" s="176"/>
      <c r="Q510" s="176"/>
      <c r="S510" s="176"/>
      <c r="T510" s="283"/>
      <c r="U510" s="283"/>
      <c r="V510" s="283"/>
      <c r="W510" s="176"/>
      <c r="X510" s="176"/>
      <c r="Y510" s="176"/>
      <c r="AA510" s="176"/>
    </row>
    <row r="511" spans="11:27" s="86" customFormat="1" x14ac:dyDescent="0.25">
      <c r="K511" s="176"/>
      <c r="L511" s="176"/>
      <c r="M511" s="176"/>
      <c r="O511" s="176"/>
      <c r="P511" s="176"/>
      <c r="Q511" s="176"/>
      <c r="S511" s="176"/>
      <c r="T511" s="283"/>
      <c r="U511" s="283"/>
      <c r="V511" s="283"/>
      <c r="W511" s="176"/>
      <c r="X511" s="176"/>
      <c r="Y511" s="176"/>
      <c r="AA511" s="176"/>
    </row>
    <row r="512" spans="11:27" s="86" customFormat="1" x14ac:dyDescent="0.25">
      <c r="K512" s="176"/>
      <c r="L512" s="176"/>
      <c r="M512" s="176"/>
      <c r="O512" s="176"/>
      <c r="P512" s="176"/>
      <c r="Q512" s="176"/>
      <c r="S512" s="176"/>
      <c r="T512" s="283"/>
      <c r="U512" s="283"/>
      <c r="V512" s="283"/>
      <c r="W512" s="176"/>
      <c r="X512" s="176"/>
      <c r="Y512" s="176"/>
      <c r="AA512" s="176"/>
    </row>
    <row r="513" spans="11:27" s="86" customFormat="1" x14ac:dyDescent="0.25">
      <c r="K513" s="176"/>
      <c r="L513" s="176"/>
      <c r="M513" s="176"/>
      <c r="O513" s="176"/>
      <c r="P513" s="176"/>
      <c r="Q513" s="176"/>
      <c r="S513" s="176"/>
      <c r="T513" s="283"/>
      <c r="U513" s="283"/>
      <c r="V513" s="283"/>
      <c r="W513" s="176"/>
      <c r="X513" s="176"/>
      <c r="Y513" s="176"/>
      <c r="AA513" s="176"/>
    </row>
    <row r="514" spans="11:27" s="86" customFormat="1" x14ac:dyDescent="0.25">
      <c r="K514" s="176"/>
      <c r="L514" s="176"/>
      <c r="M514" s="176"/>
      <c r="O514" s="176"/>
      <c r="P514" s="176"/>
      <c r="Q514" s="176"/>
      <c r="S514" s="176"/>
      <c r="T514" s="283"/>
      <c r="U514" s="283"/>
      <c r="V514" s="283"/>
      <c r="W514" s="176"/>
      <c r="X514" s="176"/>
      <c r="Y514" s="176"/>
      <c r="AA514" s="176"/>
    </row>
    <row r="515" spans="11:27" s="86" customFormat="1" x14ac:dyDescent="0.25">
      <c r="K515" s="176"/>
      <c r="L515" s="176"/>
      <c r="M515" s="176"/>
      <c r="O515" s="176"/>
      <c r="P515" s="176"/>
      <c r="Q515" s="176"/>
      <c r="S515" s="176"/>
      <c r="T515" s="283"/>
      <c r="U515" s="283"/>
      <c r="V515" s="283"/>
      <c r="W515" s="176"/>
      <c r="X515" s="176"/>
      <c r="Y515" s="176"/>
      <c r="AA515" s="176"/>
    </row>
    <row r="516" spans="11:27" s="86" customFormat="1" x14ac:dyDescent="0.25">
      <c r="K516" s="176"/>
      <c r="L516" s="176"/>
      <c r="M516" s="176"/>
      <c r="O516" s="176"/>
      <c r="P516" s="176"/>
      <c r="Q516" s="176"/>
      <c r="S516" s="176"/>
      <c r="T516" s="283"/>
      <c r="U516" s="283"/>
      <c r="V516" s="283"/>
      <c r="W516" s="176"/>
      <c r="X516" s="176"/>
      <c r="Y516" s="176"/>
      <c r="AA516" s="176"/>
    </row>
    <row r="517" spans="11:27" s="86" customFormat="1" x14ac:dyDescent="0.25">
      <c r="K517" s="176"/>
      <c r="L517" s="176"/>
      <c r="M517" s="176"/>
      <c r="O517" s="176"/>
      <c r="P517" s="176"/>
      <c r="Q517" s="176"/>
      <c r="S517" s="176"/>
      <c r="T517" s="283"/>
      <c r="U517" s="283"/>
      <c r="V517" s="283"/>
      <c r="W517" s="176"/>
      <c r="X517" s="176"/>
      <c r="Y517" s="176"/>
      <c r="AA517" s="176"/>
    </row>
    <row r="518" spans="11:27" s="86" customFormat="1" x14ac:dyDescent="0.25">
      <c r="K518" s="176"/>
      <c r="L518" s="176"/>
      <c r="M518" s="176"/>
      <c r="O518" s="176"/>
      <c r="P518" s="176"/>
      <c r="Q518" s="176"/>
      <c r="S518" s="176"/>
      <c r="T518" s="283"/>
      <c r="U518" s="283"/>
      <c r="V518" s="283"/>
      <c r="W518" s="176"/>
      <c r="X518" s="176"/>
      <c r="Y518" s="176"/>
      <c r="AA518" s="176"/>
    </row>
    <row r="519" spans="11:27" s="86" customFormat="1" x14ac:dyDescent="0.25">
      <c r="K519" s="176"/>
      <c r="L519" s="176"/>
      <c r="M519" s="176"/>
      <c r="O519" s="176"/>
      <c r="P519" s="176"/>
      <c r="Q519" s="176"/>
      <c r="S519" s="176"/>
      <c r="T519" s="283"/>
      <c r="U519" s="283"/>
      <c r="V519" s="283"/>
      <c r="W519" s="176"/>
      <c r="X519" s="176"/>
      <c r="Y519" s="176"/>
      <c r="AA519" s="176"/>
    </row>
    <row r="520" spans="11:27" s="86" customFormat="1" x14ac:dyDescent="0.25">
      <c r="K520" s="176"/>
      <c r="L520" s="176"/>
      <c r="M520" s="176"/>
      <c r="O520" s="176"/>
      <c r="P520" s="176"/>
      <c r="Q520" s="176"/>
      <c r="S520" s="176"/>
      <c r="T520" s="283"/>
      <c r="U520" s="283"/>
      <c r="V520" s="283"/>
      <c r="W520" s="176"/>
      <c r="X520" s="176"/>
      <c r="Y520" s="176"/>
      <c r="AA520" s="176"/>
    </row>
    <row r="521" spans="11:27" s="86" customFormat="1" x14ac:dyDescent="0.25">
      <c r="K521" s="176"/>
      <c r="L521" s="176"/>
      <c r="M521" s="176"/>
      <c r="O521" s="176"/>
      <c r="P521" s="176"/>
      <c r="Q521" s="176"/>
      <c r="S521" s="176"/>
      <c r="T521" s="283"/>
      <c r="U521" s="283"/>
      <c r="V521" s="283"/>
      <c r="W521" s="176"/>
      <c r="X521" s="176"/>
      <c r="Y521" s="176"/>
      <c r="AA521" s="176"/>
    </row>
    <row r="522" spans="11:27" s="86" customFormat="1" x14ac:dyDescent="0.25">
      <c r="K522" s="176"/>
      <c r="L522" s="176"/>
      <c r="M522" s="176"/>
      <c r="O522" s="176"/>
      <c r="P522" s="176"/>
      <c r="Q522" s="176"/>
      <c r="S522" s="176"/>
      <c r="T522" s="283"/>
      <c r="U522" s="283"/>
      <c r="V522" s="283"/>
      <c r="W522" s="176"/>
      <c r="X522" s="176"/>
      <c r="Y522" s="176"/>
      <c r="AA522" s="176"/>
    </row>
    <row r="523" spans="11:27" s="86" customFormat="1" x14ac:dyDescent="0.25">
      <c r="K523" s="176"/>
      <c r="L523" s="176"/>
      <c r="M523" s="176"/>
      <c r="O523" s="176"/>
      <c r="P523" s="176"/>
      <c r="Q523" s="176"/>
      <c r="S523" s="176"/>
      <c r="T523" s="283"/>
      <c r="U523" s="283"/>
      <c r="V523" s="283"/>
      <c r="W523" s="176"/>
      <c r="X523" s="176"/>
      <c r="Y523" s="176"/>
      <c r="AA523" s="176"/>
    </row>
    <row r="524" spans="11:27" s="86" customFormat="1" x14ac:dyDescent="0.25">
      <c r="K524" s="176"/>
      <c r="L524" s="176"/>
      <c r="M524" s="176"/>
      <c r="O524" s="176"/>
      <c r="P524" s="176"/>
      <c r="Q524" s="176"/>
      <c r="S524" s="176"/>
      <c r="T524" s="283"/>
      <c r="U524" s="283"/>
      <c r="V524" s="283"/>
      <c r="W524" s="176"/>
      <c r="X524" s="176"/>
      <c r="Y524" s="176"/>
      <c r="AA524" s="176"/>
    </row>
    <row r="525" spans="11:27" s="86" customFormat="1" x14ac:dyDescent="0.25">
      <c r="K525" s="176"/>
      <c r="L525" s="176"/>
      <c r="M525" s="176"/>
      <c r="O525" s="176"/>
      <c r="P525" s="176"/>
      <c r="Q525" s="176"/>
      <c r="S525" s="176"/>
      <c r="T525" s="283"/>
      <c r="U525" s="283"/>
      <c r="V525" s="283"/>
      <c r="W525" s="176"/>
      <c r="X525" s="176"/>
      <c r="Y525" s="176"/>
      <c r="AA525" s="176"/>
    </row>
    <row r="526" spans="11:27" s="86" customFormat="1" x14ac:dyDescent="0.25">
      <c r="K526" s="176"/>
      <c r="L526" s="176"/>
      <c r="M526" s="176"/>
      <c r="O526" s="176"/>
      <c r="P526" s="176"/>
      <c r="Q526" s="176"/>
      <c r="S526" s="176"/>
      <c r="T526" s="283"/>
      <c r="U526" s="283"/>
      <c r="V526" s="283"/>
      <c r="W526" s="176"/>
      <c r="X526" s="176"/>
      <c r="Y526" s="176"/>
      <c r="AA526" s="176"/>
    </row>
    <row r="527" spans="11:27" s="86" customFormat="1" x14ac:dyDescent="0.25">
      <c r="K527" s="176"/>
      <c r="L527" s="176"/>
      <c r="M527" s="176"/>
      <c r="O527" s="176"/>
      <c r="P527" s="176"/>
      <c r="Q527" s="176"/>
      <c r="S527" s="176"/>
      <c r="T527" s="283"/>
      <c r="U527" s="283"/>
      <c r="V527" s="283"/>
      <c r="W527" s="176"/>
      <c r="X527" s="176"/>
      <c r="Y527" s="176"/>
      <c r="AA527" s="176"/>
    </row>
    <row r="528" spans="11:27" s="86" customFormat="1" x14ac:dyDescent="0.25">
      <c r="K528" s="176"/>
      <c r="L528" s="176"/>
      <c r="M528" s="176"/>
      <c r="O528" s="176"/>
      <c r="P528" s="176"/>
      <c r="Q528" s="176"/>
      <c r="S528" s="176"/>
      <c r="T528" s="283"/>
      <c r="U528" s="283"/>
      <c r="V528" s="283"/>
      <c r="W528" s="176"/>
      <c r="X528" s="176"/>
      <c r="Y528" s="176"/>
      <c r="AA528" s="176"/>
    </row>
    <row r="529" spans="11:27" s="86" customFormat="1" x14ac:dyDescent="0.25">
      <c r="K529" s="176"/>
      <c r="L529" s="176"/>
      <c r="M529" s="176"/>
      <c r="O529" s="176"/>
      <c r="P529" s="176"/>
      <c r="Q529" s="176"/>
      <c r="S529" s="176"/>
      <c r="T529" s="283"/>
      <c r="U529" s="283"/>
      <c r="V529" s="283"/>
      <c r="W529" s="176"/>
      <c r="X529" s="176"/>
      <c r="Y529" s="176"/>
      <c r="AA529" s="176"/>
    </row>
    <row r="530" spans="11:27" s="86" customFormat="1" x14ac:dyDescent="0.25">
      <c r="K530" s="176"/>
      <c r="L530" s="176"/>
      <c r="M530" s="176"/>
      <c r="O530" s="176"/>
      <c r="P530" s="176"/>
      <c r="Q530" s="176"/>
      <c r="S530" s="176"/>
      <c r="T530" s="283"/>
      <c r="U530" s="283"/>
      <c r="V530" s="283"/>
      <c r="W530" s="176"/>
      <c r="X530" s="176"/>
      <c r="Y530" s="176"/>
      <c r="AA530" s="176"/>
    </row>
    <row r="531" spans="11:27" s="86" customFormat="1" x14ac:dyDescent="0.25">
      <c r="K531" s="176"/>
      <c r="L531" s="176"/>
      <c r="M531" s="176"/>
      <c r="O531" s="176"/>
      <c r="P531" s="176"/>
      <c r="Q531" s="176"/>
      <c r="S531" s="176"/>
      <c r="T531" s="283"/>
      <c r="U531" s="283"/>
      <c r="V531" s="283"/>
      <c r="W531" s="176"/>
      <c r="X531" s="176"/>
      <c r="Y531" s="176"/>
      <c r="AA531" s="176"/>
    </row>
    <row r="532" spans="11:27" s="86" customFormat="1" x14ac:dyDescent="0.25">
      <c r="K532" s="176"/>
      <c r="L532" s="176"/>
      <c r="M532" s="176"/>
      <c r="O532" s="176"/>
      <c r="P532" s="176"/>
      <c r="Q532" s="176"/>
      <c r="S532" s="176"/>
      <c r="T532" s="283"/>
      <c r="U532" s="283"/>
      <c r="V532" s="283"/>
      <c r="W532" s="176"/>
      <c r="X532" s="176"/>
      <c r="Y532" s="176"/>
      <c r="AA532" s="176"/>
    </row>
    <row r="533" spans="11:27" s="86" customFormat="1" x14ac:dyDescent="0.25">
      <c r="K533" s="176"/>
      <c r="L533" s="176"/>
      <c r="M533" s="176"/>
      <c r="O533" s="176"/>
      <c r="P533" s="176"/>
      <c r="Q533" s="176"/>
      <c r="S533" s="176"/>
      <c r="T533" s="283"/>
      <c r="U533" s="283"/>
      <c r="V533" s="283"/>
      <c r="W533" s="176"/>
      <c r="X533" s="176"/>
      <c r="Y533" s="176"/>
      <c r="AA533" s="176"/>
    </row>
    <row r="534" spans="11:27" s="86" customFormat="1" x14ac:dyDescent="0.25">
      <c r="K534" s="176"/>
      <c r="L534" s="176"/>
      <c r="M534" s="176"/>
      <c r="O534" s="176"/>
      <c r="P534" s="176"/>
      <c r="Q534" s="176"/>
      <c r="S534" s="176"/>
      <c r="T534" s="283"/>
      <c r="U534" s="283"/>
      <c r="V534" s="283"/>
      <c r="W534" s="176"/>
      <c r="X534" s="176"/>
      <c r="Y534" s="176"/>
      <c r="AA534" s="176"/>
    </row>
    <row r="535" spans="11:27" s="86" customFormat="1" x14ac:dyDescent="0.25">
      <c r="K535" s="176"/>
      <c r="L535" s="176"/>
      <c r="M535" s="176"/>
      <c r="O535" s="176"/>
      <c r="P535" s="176"/>
      <c r="Q535" s="176"/>
      <c r="S535" s="176"/>
      <c r="T535" s="283"/>
      <c r="U535" s="283"/>
      <c r="V535" s="283"/>
      <c r="W535" s="176"/>
      <c r="X535" s="176"/>
      <c r="Y535" s="176"/>
      <c r="AA535" s="176"/>
    </row>
    <row r="536" spans="11:27" s="86" customFormat="1" x14ac:dyDescent="0.25">
      <c r="K536" s="176"/>
      <c r="L536" s="176"/>
      <c r="M536" s="176"/>
      <c r="O536" s="176"/>
      <c r="P536" s="176"/>
      <c r="Q536" s="176"/>
      <c r="S536" s="176"/>
      <c r="T536" s="283"/>
      <c r="U536" s="283"/>
      <c r="V536" s="283"/>
      <c r="W536" s="176"/>
      <c r="X536" s="176"/>
      <c r="Y536" s="176"/>
      <c r="AA536" s="176"/>
    </row>
    <row r="537" spans="11:27" s="86" customFormat="1" x14ac:dyDescent="0.25">
      <c r="K537" s="176"/>
      <c r="L537" s="176"/>
      <c r="M537" s="176"/>
      <c r="O537" s="176"/>
      <c r="P537" s="176"/>
      <c r="Q537" s="176"/>
      <c r="S537" s="176"/>
      <c r="T537" s="283"/>
      <c r="U537" s="283"/>
      <c r="V537" s="283"/>
      <c r="W537" s="176"/>
      <c r="X537" s="176"/>
      <c r="Y537" s="176"/>
      <c r="AA537" s="176"/>
    </row>
    <row r="538" spans="11:27" s="86" customFormat="1" x14ac:dyDescent="0.25">
      <c r="K538" s="176"/>
      <c r="L538" s="176"/>
      <c r="M538" s="176"/>
      <c r="O538" s="176"/>
      <c r="P538" s="176"/>
      <c r="Q538" s="176"/>
      <c r="S538" s="176"/>
      <c r="T538" s="283"/>
      <c r="U538" s="283"/>
      <c r="V538" s="283"/>
      <c r="W538" s="176"/>
      <c r="X538" s="176"/>
      <c r="Y538" s="176"/>
      <c r="AA538" s="176"/>
    </row>
    <row r="539" spans="11:27" s="86" customFormat="1" x14ac:dyDescent="0.25">
      <c r="K539" s="176"/>
      <c r="L539" s="176"/>
      <c r="M539" s="176"/>
      <c r="O539" s="176"/>
      <c r="P539" s="176"/>
      <c r="Q539" s="176"/>
      <c r="S539" s="176"/>
      <c r="T539" s="283"/>
      <c r="U539" s="283"/>
      <c r="V539" s="283"/>
      <c r="W539" s="176"/>
      <c r="X539" s="176"/>
      <c r="Y539" s="176"/>
      <c r="AA539" s="176"/>
    </row>
    <row r="540" spans="11:27" s="86" customFormat="1" x14ac:dyDescent="0.25">
      <c r="K540" s="176"/>
      <c r="L540" s="176"/>
      <c r="M540" s="176"/>
      <c r="O540" s="176"/>
      <c r="P540" s="176"/>
      <c r="Q540" s="176"/>
      <c r="S540" s="176"/>
      <c r="T540" s="283"/>
      <c r="U540" s="283"/>
      <c r="V540" s="283"/>
      <c r="W540" s="176"/>
      <c r="X540" s="176"/>
      <c r="Y540" s="176"/>
      <c r="AA540" s="176"/>
    </row>
    <row r="541" spans="11:27" s="86" customFormat="1" x14ac:dyDescent="0.25">
      <c r="K541" s="176"/>
      <c r="L541" s="176"/>
      <c r="M541" s="176"/>
      <c r="O541" s="176"/>
      <c r="P541" s="176"/>
      <c r="Q541" s="176"/>
      <c r="S541" s="176"/>
      <c r="T541" s="283"/>
      <c r="U541" s="283"/>
      <c r="V541" s="283"/>
      <c r="W541" s="176"/>
      <c r="X541" s="176"/>
      <c r="Y541" s="176"/>
      <c r="AA541" s="176"/>
    </row>
    <row r="542" spans="11:27" s="86" customFormat="1" x14ac:dyDescent="0.25">
      <c r="K542" s="176"/>
      <c r="L542" s="176"/>
      <c r="M542" s="176"/>
      <c r="O542" s="176"/>
      <c r="P542" s="176"/>
      <c r="Q542" s="176"/>
      <c r="S542" s="176"/>
      <c r="T542" s="283"/>
      <c r="U542" s="283"/>
      <c r="V542" s="283"/>
      <c r="W542" s="176"/>
      <c r="X542" s="176"/>
      <c r="Y542" s="176"/>
      <c r="AA542" s="176"/>
    </row>
    <row r="543" spans="11:27" s="86" customFormat="1" x14ac:dyDescent="0.25">
      <c r="K543" s="176"/>
      <c r="L543" s="176"/>
      <c r="M543" s="176"/>
      <c r="O543" s="176"/>
      <c r="P543" s="176"/>
      <c r="Q543" s="176"/>
      <c r="S543" s="176"/>
      <c r="T543" s="283"/>
      <c r="U543" s="283"/>
      <c r="V543" s="283"/>
      <c r="W543" s="176"/>
      <c r="X543" s="176"/>
      <c r="Y543" s="176"/>
      <c r="AA543" s="176"/>
    </row>
    <row r="544" spans="11:27" s="86" customFormat="1" x14ac:dyDescent="0.25">
      <c r="K544" s="176"/>
      <c r="L544" s="176"/>
      <c r="M544" s="176"/>
      <c r="O544" s="176"/>
      <c r="P544" s="176"/>
      <c r="Q544" s="176"/>
      <c r="S544" s="176"/>
      <c r="T544" s="283"/>
      <c r="U544" s="283"/>
      <c r="V544" s="283"/>
      <c r="W544" s="176"/>
      <c r="X544" s="176"/>
      <c r="Y544" s="176"/>
      <c r="AA544" s="176"/>
    </row>
    <row r="545" spans="11:27" s="86" customFormat="1" x14ac:dyDescent="0.25">
      <c r="K545" s="176"/>
      <c r="L545" s="176"/>
      <c r="M545" s="176"/>
      <c r="O545" s="176"/>
      <c r="P545" s="176"/>
      <c r="Q545" s="176"/>
      <c r="S545" s="176"/>
      <c r="T545" s="283"/>
      <c r="U545" s="283"/>
      <c r="V545" s="283"/>
      <c r="W545" s="176"/>
      <c r="X545" s="176"/>
      <c r="Y545" s="176"/>
      <c r="AA545" s="176"/>
    </row>
    <row r="546" spans="11:27" s="86" customFormat="1" x14ac:dyDescent="0.25">
      <c r="K546" s="176"/>
      <c r="L546" s="176"/>
      <c r="M546" s="176"/>
      <c r="O546" s="176"/>
      <c r="P546" s="176"/>
      <c r="Q546" s="176"/>
      <c r="S546" s="176"/>
      <c r="T546" s="283"/>
      <c r="U546" s="283"/>
      <c r="V546" s="283"/>
      <c r="W546" s="176"/>
      <c r="X546" s="176"/>
      <c r="Y546" s="176"/>
      <c r="AA546" s="176"/>
    </row>
    <row r="547" spans="11:27" s="86" customFormat="1" x14ac:dyDescent="0.25">
      <c r="K547" s="176"/>
      <c r="L547" s="176"/>
      <c r="M547" s="176"/>
      <c r="O547" s="176"/>
      <c r="P547" s="176"/>
      <c r="Q547" s="176"/>
      <c r="S547" s="176"/>
      <c r="T547" s="283"/>
      <c r="U547" s="283"/>
      <c r="V547" s="283"/>
      <c r="W547" s="176"/>
      <c r="X547" s="176"/>
      <c r="Y547" s="176"/>
      <c r="AA547" s="176"/>
    </row>
    <row r="548" spans="11:27" s="86" customFormat="1" x14ac:dyDescent="0.25">
      <c r="K548" s="176"/>
      <c r="L548" s="176"/>
      <c r="M548" s="176"/>
      <c r="O548" s="176"/>
      <c r="P548" s="176"/>
      <c r="Q548" s="176"/>
      <c r="S548" s="176"/>
      <c r="T548" s="283"/>
      <c r="U548" s="283"/>
      <c r="V548" s="283"/>
      <c r="W548" s="176"/>
      <c r="X548" s="176"/>
      <c r="Y548" s="176"/>
      <c r="AA548" s="176"/>
    </row>
    <row r="549" spans="11:27" s="86" customFormat="1" x14ac:dyDescent="0.25">
      <c r="K549" s="176"/>
      <c r="L549" s="176"/>
      <c r="M549" s="176"/>
      <c r="O549" s="176"/>
      <c r="P549" s="176"/>
      <c r="Q549" s="176"/>
      <c r="S549" s="176"/>
      <c r="T549" s="283"/>
      <c r="U549" s="283"/>
      <c r="V549" s="283"/>
      <c r="W549" s="176"/>
      <c r="X549" s="176"/>
      <c r="Y549" s="176"/>
      <c r="AA549" s="176"/>
    </row>
    <row r="550" spans="11:27" s="86" customFormat="1" x14ac:dyDescent="0.25">
      <c r="K550" s="176"/>
      <c r="L550" s="176"/>
      <c r="M550" s="176"/>
      <c r="O550" s="176"/>
      <c r="P550" s="176"/>
      <c r="Q550" s="176"/>
      <c r="S550" s="176"/>
      <c r="T550" s="283"/>
      <c r="U550" s="283"/>
      <c r="V550" s="283"/>
      <c r="W550" s="176"/>
      <c r="X550" s="176"/>
      <c r="Y550" s="176"/>
      <c r="AA550" s="176"/>
    </row>
    <row r="551" spans="11:27" s="86" customFormat="1" x14ac:dyDescent="0.25">
      <c r="K551" s="176"/>
      <c r="L551" s="176"/>
      <c r="M551" s="176"/>
      <c r="O551" s="176"/>
      <c r="P551" s="176"/>
      <c r="Q551" s="176"/>
      <c r="S551" s="176"/>
      <c r="T551" s="283"/>
      <c r="U551" s="283"/>
      <c r="V551" s="283"/>
      <c r="W551" s="176"/>
      <c r="X551" s="176"/>
      <c r="Y551" s="176"/>
      <c r="AA551" s="176"/>
    </row>
    <row r="552" spans="11:27" s="86" customFormat="1" x14ac:dyDescent="0.25">
      <c r="K552" s="176"/>
      <c r="L552" s="176"/>
      <c r="M552" s="176"/>
      <c r="O552" s="176"/>
      <c r="P552" s="176"/>
      <c r="Q552" s="176"/>
      <c r="S552" s="176"/>
      <c r="T552" s="283"/>
      <c r="U552" s="283"/>
      <c r="V552" s="283"/>
      <c r="W552" s="176"/>
      <c r="X552" s="176"/>
      <c r="Y552" s="176"/>
      <c r="AA552" s="176"/>
    </row>
    <row r="553" spans="11:27" s="86" customFormat="1" x14ac:dyDescent="0.25">
      <c r="K553" s="176"/>
      <c r="L553" s="176"/>
      <c r="M553" s="176"/>
      <c r="O553" s="176"/>
      <c r="P553" s="176"/>
      <c r="Q553" s="176"/>
      <c r="S553" s="176"/>
      <c r="T553" s="283"/>
      <c r="U553" s="283"/>
      <c r="V553" s="283"/>
      <c r="W553" s="176"/>
      <c r="X553" s="176"/>
      <c r="Y553" s="176"/>
      <c r="AA553" s="176"/>
    </row>
    <row r="554" spans="11:27" s="86" customFormat="1" x14ac:dyDescent="0.25">
      <c r="K554" s="176"/>
      <c r="L554" s="176"/>
      <c r="M554" s="176"/>
      <c r="O554" s="176"/>
      <c r="P554" s="176"/>
      <c r="Q554" s="176"/>
      <c r="S554" s="176"/>
      <c r="T554" s="283"/>
      <c r="U554" s="283"/>
      <c r="V554" s="283"/>
      <c r="W554" s="176"/>
      <c r="X554" s="176"/>
      <c r="Y554" s="176"/>
      <c r="AA554" s="176"/>
    </row>
    <row r="555" spans="11:27" s="86" customFormat="1" x14ac:dyDescent="0.25">
      <c r="K555" s="176"/>
      <c r="L555" s="176"/>
      <c r="M555" s="176"/>
      <c r="O555" s="176"/>
      <c r="P555" s="176"/>
      <c r="Q555" s="176"/>
      <c r="S555" s="176"/>
      <c r="T555" s="283"/>
      <c r="U555" s="283"/>
      <c r="V555" s="283"/>
      <c r="W555" s="176"/>
      <c r="X555" s="176"/>
      <c r="Y555" s="176"/>
      <c r="AA555" s="176"/>
    </row>
    <row r="556" spans="11:27" s="86" customFormat="1" x14ac:dyDescent="0.25">
      <c r="K556" s="176"/>
      <c r="L556" s="176"/>
      <c r="M556" s="176"/>
      <c r="O556" s="176"/>
      <c r="P556" s="176"/>
      <c r="Q556" s="176"/>
      <c r="S556" s="176"/>
      <c r="T556" s="283"/>
      <c r="U556" s="283"/>
      <c r="V556" s="283"/>
      <c r="W556" s="176"/>
      <c r="X556" s="176"/>
      <c r="Y556" s="176"/>
      <c r="AA556" s="176"/>
    </row>
    <row r="557" spans="11:27" s="86" customFormat="1" x14ac:dyDescent="0.25">
      <c r="K557" s="176"/>
      <c r="L557" s="176"/>
      <c r="M557" s="176"/>
      <c r="O557" s="176"/>
      <c r="P557" s="176"/>
      <c r="Q557" s="176"/>
      <c r="S557" s="176"/>
      <c r="T557" s="283"/>
      <c r="U557" s="283"/>
      <c r="V557" s="283"/>
      <c r="W557" s="176"/>
      <c r="X557" s="176"/>
      <c r="Y557" s="176"/>
      <c r="AA557" s="176"/>
    </row>
    <row r="558" spans="11:27" s="86" customFormat="1" x14ac:dyDescent="0.25">
      <c r="K558" s="176"/>
      <c r="L558" s="176"/>
      <c r="M558" s="176"/>
      <c r="O558" s="176"/>
      <c r="P558" s="176"/>
      <c r="Q558" s="176"/>
      <c r="S558" s="176"/>
      <c r="T558" s="283"/>
      <c r="U558" s="283"/>
      <c r="V558" s="283"/>
      <c r="W558" s="176"/>
      <c r="X558" s="176"/>
      <c r="Y558" s="176"/>
      <c r="AA558" s="176"/>
    </row>
    <row r="559" spans="11:27" s="86" customFormat="1" x14ac:dyDescent="0.25">
      <c r="K559" s="176"/>
      <c r="L559" s="176"/>
      <c r="M559" s="176"/>
      <c r="O559" s="176"/>
      <c r="P559" s="176"/>
      <c r="Q559" s="176"/>
      <c r="S559" s="176"/>
      <c r="T559" s="283"/>
      <c r="U559" s="283"/>
      <c r="V559" s="283"/>
      <c r="W559" s="176"/>
      <c r="X559" s="176"/>
      <c r="Y559" s="176"/>
      <c r="AA559" s="176"/>
    </row>
    <row r="560" spans="11:27" s="86" customFormat="1" x14ac:dyDescent="0.25">
      <c r="K560" s="176"/>
      <c r="L560" s="176"/>
      <c r="M560" s="176"/>
      <c r="O560" s="176"/>
      <c r="P560" s="176"/>
      <c r="Q560" s="176"/>
      <c r="S560" s="176"/>
      <c r="T560" s="283"/>
      <c r="U560" s="283"/>
      <c r="V560" s="283"/>
      <c r="W560" s="176"/>
      <c r="X560" s="176"/>
      <c r="Y560" s="176"/>
      <c r="AA560" s="176"/>
    </row>
    <row r="561" spans="11:27" s="86" customFormat="1" x14ac:dyDescent="0.25">
      <c r="K561" s="176"/>
      <c r="L561" s="176"/>
      <c r="M561" s="176"/>
      <c r="O561" s="176"/>
      <c r="P561" s="176"/>
      <c r="Q561" s="176"/>
      <c r="S561" s="176"/>
      <c r="T561" s="283"/>
      <c r="U561" s="283"/>
      <c r="V561" s="283"/>
      <c r="W561" s="176"/>
      <c r="X561" s="176"/>
      <c r="Y561" s="176"/>
      <c r="AA561" s="176"/>
    </row>
    <row r="562" spans="11:27" s="86" customFormat="1" x14ac:dyDescent="0.25">
      <c r="K562" s="176"/>
      <c r="L562" s="176"/>
      <c r="M562" s="176"/>
      <c r="O562" s="176"/>
      <c r="P562" s="176"/>
      <c r="Q562" s="176"/>
      <c r="S562" s="176"/>
      <c r="T562" s="283"/>
      <c r="U562" s="283"/>
      <c r="V562" s="283"/>
      <c r="W562" s="176"/>
      <c r="X562" s="176"/>
      <c r="Y562" s="176"/>
      <c r="AA562" s="176"/>
    </row>
    <row r="563" spans="11:27" s="86" customFormat="1" x14ac:dyDescent="0.25">
      <c r="K563" s="176"/>
      <c r="L563" s="176"/>
      <c r="M563" s="176"/>
      <c r="O563" s="176"/>
      <c r="P563" s="176"/>
      <c r="Q563" s="176"/>
      <c r="S563" s="176"/>
      <c r="T563" s="283"/>
      <c r="U563" s="283"/>
      <c r="V563" s="283"/>
      <c r="W563" s="176"/>
      <c r="X563" s="176"/>
      <c r="Y563" s="176"/>
      <c r="AA563" s="176"/>
    </row>
    <row r="564" spans="11:27" s="86" customFormat="1" x14ac:dyDescent="0.25">
      <c r="K564" s="176"/>
      <c r="L564" s="176"/>
      <c r="M564" s="176"/>
      <c r="O564" s="176"/>
      <c r="P564" s="176"/>
      <c r="Q564" s="176"/>
      <c r="S564" s="176"/>
      <c r="T564" s="283"/>
      <c r="U564" s="283"/>
      <c r="V564" s="283"/>
      <c r="W564" s="176"/>
      <c r="X564" s="176"/>
      <c r="Y564" s="176"/>
      <c r="AA564" s="176"/>
    </row>
    <row r="565" spans="11:27" s="86" customFormat="1" x14ac:dyDescent="0.25">
      <c r="K565" s="176"/>
      <c r="L565" s="176"/>
      <c r="M565" s="176"/>
      <c r="O565" s="176"/>
      <c r="P565" s="176"/>
      <c r="Q565" s="176"/>
      <c r="S565" s="176"/>
      <c r="T565" s="283"/>
      <c r="U565" s="283"/>
      <c r="V565" s="283"/>
      <c r="W565" s="176"/>
      <c r="X565" s="176"/>
      <c r="Y565" s="176"/>
      <c r="AA565" s="176"/>
    </row>
    <row r="566" spans="11:27" s="86" customFormat="1" x14ac:dyDescent="0.25">
      <c r="K566" s="176"/>
      <c r="L566" s="176"/>
      <c r="M566" s="176"/>
      <c r="O566" s="176"/>
      <c r="P566" s="176"/>
      <c r="Q566" s="176"/>
      <c r="S566" s="176"/>
      <c r="T566" s="283"/>
      <c r="U566" s="283"/>
      <c r="V566" s="283"/>
      <c r="W566" s="176"/>
      <c r="X566" s="176"/>
      <c r="Y566" s="176"/>
      <c r="AA566" s="176"/>
    </row>
    <row r="567" spans="11:27" s="86" customFormat="1" x14ac:dyDescent="0.25">
      <c r="K567" s="176"/>
      <c r="L567" s="176"/>
      <c r="M567" s="176"/>
      <c r="O567" s="176"/>
      <c r="P567" s="176"/>
      <c r="Q567" s="176"/>
      <c r="S567" s="176"/>
      <c r="T567" s="283"/>
      <c r="U567" s="283"/>
      <c r="V567" s="283"/>
      <c r="W567" s="176"/>
      <c r="X567" s="176"/>
      <c r="Y567" s="176"/>
      <c r="AA567" s="176"/>
    </row>
    <row r="568" spans="11:27" s="86" customFormat="1" x14ac:dyDescent="0.25">
      <c r="K568" s="176"/>
      <c r="L568" s="176"/>
      <c r="M568" s="176"/>
      <c r="O568" s="176"/>
      <c r="P568" s="176"/>
      <c r="Q568" s="176"/>
      <c r="S568" s="176"/>
      <c r="T568" s="283"/>
      <c r="U568" s="283"/>
      <c r="V568" s="283"/>
      <c r="W568" s="176"/>
      <c r="X568" s="176"/>
      <c r="Y568" s="176"/>
      <c r="AA568" s="176"/>
    </row>
    <row r="569" spans="11:27" s="86" customFormat="1" x14ac:dyDescent="0.25">
      <c r="K569" s="176"/>
      <c r="L569" s="176"/>
      <c r="M569" s="176"/>
      <c r="O569" s="176"/>
      <c r="P569" s="176"/>
      <c r="Q569" s="176"/>
      <c r="S569" s="176"/>
      <c r="T569" s="283"/>
      <c r="U569" s="283"/>
      <c r="V569" s="283"/>
      <c r="W569" s="176"/>
      <c r="X569" s="176"/>
      <c r="Y569" s="176"/>
      <c r="AA569" s="176"/>
    </row>
    <row r="570" spans="11:27" s="86" customFormat="1" x14ac:dyDescent="0.25">
      <c r="K570" s="176"/>
      <c r="L570" s="176"/>
      <c r="M570" s="176"/>
      <c r="O570" s="176"/>
      <c r="P570" s="176"/>
      <c r="Q570" s="176"/>
      <c r="S570" s="176"/>
      <c r="T570" s="283"/>
      <c r="U570" s="283"/>
      <c r="V570" s="283"/>
      <c r="W570" s="176"/>
      <c r="X570" s="176"/>
      <c r="Y570" s="176"/>
      <c r="AA570" s="176"/>
    </row>
    <row r="571" spans="11:27" s="86" customFormat="1" x14ac:dyDescent="0.25">
      <c r="K571" s="176"/>
      <c r="L571" s="176"/>
      <c r="M571" s="176"/>
      <c r="O571" s="176"/>
      <c r="P571" s="176"/>
      <c r="Q571" s="176"/>
      <c r="S571" s="176"/>
      <c r="T571" s="283"/>
      <c r="U571" s="283"/>
      <c r="V571" s="283"/>
      <c r="W571" s="176"/>
      <c r="X571" s="176"/>
      <c r="Y571" s="176"/>
      <c r="AA571" s="176"/>
    </row>
    <row r="572" spans="11:27" s="86" customFormat="1" x14ac:dyDescent="0.25">
      <c r="K572" s="176"/>
      <c r="L572" s="176"/>
      <c r="M572" s="176"/>
      <c r="O572" s="176"/>
      <c r="P572" s="176"/>
      <c r="Q572" s="176"/>
      <c r="S572" s="176"/>
      <c r="T572" s="283"/>
      <c r="U572" s="283"/>
      <c r="V572" s="283"/>
      <c r="W572" s="176"/>
      <c r="X572" s="176"/>
      <c r="Y572" s="176"/>
      <c r="AA572" s="176"/>
    </row>
    <row r="573" spans="11:27" s="86" customFormat="1" x14ac:dyDescent="0.25">
      <c r="K573" s="176"/>
      <c r="L573" s="176"/>
      <c r="M573" s="176"/>
      <c r="O573" s="176"/>
      <c r="P573" s="176"/>
      <c r="Q573" s="176"/>
      <c r="S573" s="176"/>
      <c r="T573" s="283"/>
      <c r="U573" s="283"/>
      <c r="V573" s="283"/>
      <c r="W573" s="176"/>
      <c r="X573" s="176"/>
      <c r="Y573" s="176"/>
      <c r="AA573" s="176"/>
    </row>
    <row r="574" spans="11:27" s="86" customFormat="1" x14ac:dyDescent="0.25">
      <c r="K574" s="176"/>
      <c r="L574" s="176"/>
      <c r="M574" s="176"/>
      <c r="O574" s="176"/>
      <c r="P574" s="176"/>
      <c r="Q574" s="176"/>
      <c r="S574" s="176"/>
      <c r="T574" s="283"/>
      <c r="U574" s="283"/>
      <c r="V574" s="283"/>
      <c r="W574" s="176"/>
      <c r="X574" s="176"/>
      <c r="Y574" s="176"/>
      <c r="AA574" s="176"/>
    </row>
    <row r="575" spans="11:27" s="86" customFormat="1" x14ac:dyDescent="0.25">
      <c r="K575" s="176"/>
      <c r="L575" s="176"/>
      <c r="M575" s="176"/>
      <c r="O575" s="176"/>
      <c r="P575" s="176"/>
      <c r="Q575" s="176"/>
      <c r="S575" s="176"/>
      <c r="T575" s="283"/>
      <c r="U575" s="283"/>
      <c r="V575" s="283"/>
      <c r="W575" s="176"/>
      <c r="X575" s="176"/>
      <c r="Y575" s="176"/>
      <c r="AA575" s="176"/>
    </row>
    <row r="576" spans="11:27" s="86" customFormat="1" x14ac:dyDescent="0.25">
      <c r="K576" s="176"/>
      <c r="L576" s="176"/>
      <c r="M576" s="176"/>
      <c r="O576" s="176"/>
      <c r="P576" s="176"/>
      <c r="Q576" s="176"/>
      <c r="S576" s="176"/>
      <c r="T576" s="283"/>
      <c r="U576" s="283"/>
      <c r="V576" s="283"/>
      <c r="W576" s="176"/>
      <c r="X576" s="176"/>
      <c r="Y576" s="176"/>
      <c r="AA576" s="176"/>
    </row>
    <row r="577" spans="11:27" s="86" customFormat="1" x14ac:dyDescent="0.25">
      <c r="K577" s="176"/>
      <c r="L577" s="176"/>
      <c r="M577" s="176"/>
      <c r="O577" s="176"/>
      <c r="P577" s="176"/>
      <c r="Q577" s="176"/>
      <c r="S577" s="176"/>
      <c r="T577" s="283"/>
      <c r="U577" s="283"/>
      <c r="V577" s="283"/>
      <c r="W577" s="176"/>
      <c r="X577" s="176"/>
      <c r="Y577" s="176"/>
      <c r="AA577" s="176"/>
    </row>
    <row r="578" spans="11:27" s="86" customFormat="1" x14ac:dyDescent="0.25">
      <c r="K578" s="176"/>
      <c r="L578" s="176"/>
      <c r="M578" s="176"/>
      <c r="O578" s="176"/>
      <c r="P578" s="176"/>
      <c r="Q578" s="176"/>
      <c r="S578" s="176"/>
      <c r="T578" s="283"/>
      <c r="U578" s="283"/>
      <c r="V578" s="283"/>
      <c r="W578" s="176"/>
      <c r="X578" s="176"/>
      <c r="Y578" s="176"/>
      <c r="AA578" s="176"/>
    </row>
    <row r="579" spans="11:27" s="86" customFormat="1" x14ac:dyDescent="0.25">
      <c r="K579" s="176"/>
      <c r="L579" s="176"/>
      <c r="M579" s="176"/>
      <c r="O579" s="176"/>
      <c r="P579" s="176"/>
      <c r="Q579" s="176"/>
      <c r="S579" s="176"/>
      <c r="T579" s="283"/>
      <c r="U579" s="283"/>
      <c r="V579" s="283"/>
      <c r="W579" s="176"/>
      <c r="X579" s="176"/>
      <c r="Y579" s="176"/>
      <c r="AA579" s="176"/>
    </row>
    <row r="580" spans="11:27" s="86" customFormat="1" x14ac:dyDescent="0.25">
      <c r="K580" s="176"/>
      <c r="L580" s="176"/>
      <c r="M580" s="176"/>
      <c r="O580" s="176"/>
      <c r="P580" s="176"/>
      <c r="Q580" s="176"/>
      <c r="S580" s="176"/>
      <c r="T580" s="283"/>
      <c r="U580" s="283"/>
      <c r="V580" s="283"/>
      <c r="W580" s="176"/>
      <c r="X580" s="176"/>
      <c r="Y580" s="176"/>
      <c r="AA580" s="176"/>
    </row>
    <row r="581" spans="11:27" s="86" customFormat="1" x14ac:dyDescent="0.25">
      <c r="K581" s="176"/>
      <c r="L581" s="176"/>
      <c r="M581" s="176"/>
      <c r="O581" s="176"/>
      <c r="P581" s="176"/>
      <c r="Q581" s="176"/>
      <c r="S581" s="176"/>
      <c r="T581" s="283"/>
      <c r="U581" s="283"/>
      <c r="V581" s="283"/>
      <c r="W581" s="176"/>
      <c r="X581" s="176"/>
      <c r="Y581" s="176"/>
      <c r="AA581" s="176"/>
    </row>
    <row r="582" spans="11:27" s="86" customFormat="1" x14ac:dyDescent="0.25">
      <c r="K582" s="176"/>
      <c r="L582" s="176"/>
      <c r="M582" s="176"/>
      <c r="O582" s="176"/>
      <c r="P582" s="176"/>
      <c r="Q582" s="176"/>
      <c r="S582" s="176"/>
      <c r="T582" s="283"/>
      <c r="U582" s="283"/>
      <c r="V582" s="283"/>
      <c r="W582" s="176"/>
      <c r="X582" s="176"/>
      <c r="Y582" s="176"/>
      <c r="AA582" s="176"/>
    </row>
    <row r="583" spans="11:27" s="86" customFormat="1" x14ac:dyDescent="0.25">
      <c r="K583" s="176"/>
      <c r="L583" s="176"/>
      <c r="M583" s="176"/>
      <c r="O583" s="176"/>
      <c r="P583" s="176"/>
      <c r="Q583" s="176"/>
      <c r="S583" s="176"/>
      <c r="T583" s="283"/>
      <c r="U583" s="283"/>
      <c r="V583" s="283"/>
      <c r="W583" s="176"/>
      <c r="X583" s="176"/>
      <c r="Y583" s="176"/>
      <c r="AA583" s="176"/>
    </row>
    <row r="584" spans="11:27" s="86" customFormat="1" x14ac:dyDescent="0.25">
      <c r="K584" s="176"/>
      <c r="L584" s="176"/>
      <c r="M584" s="176"/>
      <c r="O584" s="176"/>
      <c r="P584" s="176"/>
      <c r="Q584" s="176"/>
      <c r="S584" s="176"/>
      <c r="T584" s="283"/>
      <c r="U584" s="283"/>
      <c r="V584" s="283"/>
      <c r="W584" s="176"/>
      <c r="X584" s="176"/>
      <c r="Y584" s="176"/>
      <c r="AA584" s="176"/>
    </row>
    <row r="585" spans="11:27" s="86" customFormat="1" x14ac:dyDescent="0.25">
      <c r="K585" s="176"/>
      <c r="L585" s="176"/>
      <c r="M585" s="176"/>
      <c r="O585" s="176"/>
      <c r="P585" s="176"/>
      <c r="Q585" s="176"/>
      <c r="S585" s="176"/>
      <c r="T585" s="283"/>
      <c r="U585" s="283"/>
      <c r="V585" s="283"/>
      <c r="W585" s="176"/>
      <c r="X585" s="176"/>
      <c r="Y585" s="176"/>
      <c r="AA585" s="176"/>
    </row>
    <row r="586" spans="11:27" s="86" customFormat="1" x14ac:dyDescent="0.25">
      <c r="K586" s="176"/>
      <c r="L586" s="176"/>
      <c r="M586" s="176"/>
      <c r="O586" s="176"/>
      <c r="P586" s="176"/>
      <c r="Q586" s="176"/>
      <c r="S586" s="176"/>
      <c r="T586" s="283"/>
      <c r="U586" s="283"/>
      <c r="V586" s="283"/>
      <c r="W586" s="176"/>
      <c r="X586" s="176"/>
      <c r="Y586" s="176"/>
      <c r="AA586" s="176"/>
    </row>
    <row r="587" spans="11:27" s="86" customFormat="1" x14ac:dyDescent="0.25">
      <c r="K587" s="176"/>
      <c r="L587" s="176"/>
      <c r="M587" s="176"/>
      <c r="O587" s="176"/>
      <c r="P587" s="176"/>
      <c r="Q587" s="176"/>
      <c r="S587" s="176"/>
      <c r="T587" s="283"/>
      <c r="U587" s="283"/>
      <c r="V587" s="283"/>
      <c r="W587" s="176"/>
      <c r="X587" s="176"/>
      <c r="Y587" s="176"/>
      <c r="AA587" s="176"/>
    </row>
    <row r="588" spans="11:27" s="86" customFormat="1" x14ac:dyDescent="0.25">
      <c r="K588" s="176"/>
      <c r="L588" s="176"/>
      <c r="M588" s="176"/>
      <c r="O588" s="176"/>
      <c r="P588" s="176"/>
      <c r="Q588" s="176"/>
      <c r="S588" s="176"/>
      <c r="T588" s="283"/>
      <c r="U588" s="283"/>
      <c r="V588" s="283"/>
      <c r="W588" s="176"/>
      <c r="X588" s="176"/>
      <c r="Y588" s="176"/>
      <c r="AA588" s="176"/>
    </row>
    <row r="589" spans="11:27" s="86" customFormat="1" x14ac:dyDescent="0.25">
      <c r="K589" s="176"/>
      <c r="L589" s="176"/>
      <c r="M589" s="176"/>
      <c r="O589" s="176"/>
      <c r="P589" s="176"/>
      <c r="Q589" s="176"/>
      <c r="S589" s="176"/>
      <c r="T589" s="283"/>
      <c r="U589" s="283"/>
      <c r="V589" s="283"/>
      <c r="W589" s="176"/>
      <c r="X589" s="176"/>
      <c r="Y589" s="176"/>
      <c r="AA589" s="176"/>
    </row>
    <row r="590" spans="11:27" s="86" customFormat="1" x14ac:dyDescent="0.25">
      <c r="K590" s="176"/>
      <c r="L590" s="176"/>
      <c r="M590" s="176"/>
      <c r="O590" s="176"/>
      <c r="P590" s="176"/>
      <c r="Q590" s="176"/>
      <c r="S590" s="176"/>
      <c r="T590" s="283"/>
      <c r="U590" s="283"/>
      <c r="V590" s="283"/>
      <c r="W590" s="176"/>
      <c r="X590" s="176"/>
      <c r="Y590" s="176"/>
      <c r="AA590" s="176"/>
    </row>
    <row r="591" spans="11:27" s="86" customFormat="1" x14ac:dyDescent="0.25">
      <c r="K591" s="176"/>
      <c r="L591" s="176"/>
      <c r="M591" s="176"/>
      <c r="O591" s="176"/>
      <c r="P591" s="176"/>
      <c r="Q591" s="176"/>
      <c r="S591" s="176"/>
      <c r="T591" s="283"/>
      <c r="U591" s="283"/>
      <c r="V591" s="283"/>
      <c r="W591" s="176"/>
      <c r="X591" s="176"/>
      <c r="Y591" s="176"/>
      <c r="AA591" s="176"/>
    </row>
    <row r="592" spans="11:27" s="86" customFormat="1" x14ac:dyDescent="0.25">
      <c r="K592" s="176"/>
      <c r="L592" s="176"/>
      <c r="M592" s="176"/>
      <c r="O592" s="176"/>
      <c r="P592" s="176"/>
      <c r="Q592" s="176"/>
      <c r="S592" s="176"/>
      <c r="T592" s="283"/>
      <c r="U592" s="283"/>
      <c r="V592" s="283"/>
      <c r="W592" s="176"/>
      <c r="X592" s="176"/>
      <c r="Y592" s="176"/>
      <c r="AA592" s="176"/>
    </row>
    <row r="593" spans="11:27" s="86" customFormat="1" x14ac:dyDescent="0.25">
      <c r="K593" s="176"/>
      <c r="L593" s="176"/>
      <c r="M593" s="176"/>
      <c r="O593" s="176"/>
      <c r="P593" s="176"/>
      <c r="Q593" s="176"/>
      <c r="S593" s="176"/>
      <c r="T593" s="283"/>
      <c r="U593" s="283"/>
      <c r="V593" s="283"/>
      <c r="W593" s="176"/>
      <c r="X593" s="176"/>
      <c r="Y593" s="176"/>
      <c r="AA593" s="176"/>
    </row>
    <row r="594" spans="11:27" s="86" customFormat="1" x14ac:dyDescent="0.25">
      <c r="K594" s="176"/>
      <c r="L594" s="176"/>
      <c r="M594" s="176"/>
      <c r="O594" s="176"/>
      <c r="P594" s="176"/>
      <c r="Q594" s="176"/>
      <c r="S594" s="176"/>
      <c r="T594" s="283"/>
      <c r="U594" s="283"/>
      <c r="V594" s="283"/>
      <c r="W594" s="176"/>
      <c r="X594" s="176"/>
      <c r="Y594" s="176"/>
      <c r="AA594" s="176"/>
    </row>
    <row r="595" spans="11:27" s="86" customFormat="1" x14ac:dyDescent="0.25">
      <c r="K595" s="176"/>
      <c r="L595" s="176"/>
      <c r="M595" s="176"/>
      <c r="O595" s="176"/>
      <c r="P595" s="176"/>
      <c r="Q595" s="176"/>
      <c r="S595" s="176"/>
      <c r="T595" s="283"/>
      <c r="U595" s="283"/>
      <c r="V595" s="283"/>
      <c r="W595" s="176"/>
      <c r="X595" s="176"/>
      <c r="Y595" s="176"/>
      <c r="AA595" s="176"/>
    </row>
    <row r="596" spans="11:27" s="86" customFormat="1" x14ac:dyDescent="0.25">
      <c r="K596" s="176"/>
      <c r="L596" s="176"/>
      <c r="M596" s="176"/>
      <c r="O596" s="176"/>
      <c r="P596" s="176"/>
      <c r="Q596" s="176"/>
      <c r="S596" s="176"/>
      <c r="T596" s="283"/>
      <c r="U596" s="283"/>
      <c r="V596" s="283"/>
      <c r="W596" s="176"/>
      <c r="X596" s="176"/>
      <c r="Y596" s="176"/>
      <c r="AA596" s="176"/>
    </row>
    <row r="597" spans="11:27" s="86" customFormat="1" x14ac:dyDescent="0.25">
      <c r="K597" s="176"/>
      <c r="L597" s="176"/>
      <c r="M597" s="176"/>
      <c r="O597" s="176"/>
      <c r="P597" s="176"/>
      <c r="Q597" s="176"/>
      <c r="S597" s="176"/>
      <c r="T597" s="283"/>
      <c r="U597" s="283"/>
      <c r="V597" s="283"/>
      <c r="W597" s="176"/>
      <c r="X597" s="176"/>
      <c r="Y597" s="176"/>
      <c r="AA597" s="176"/>
    </row>
    <row r="598" spans="11:27" s="86" customFormat="1" x14ac:dyDescent="0.25">
      <c r="K598" s="176"/>
      <c r="L598" s="176"/>
      <c r="M598" s="176"/>
      <c r="O598" s="176"/>
      <c r="P598" s="176"/>
      <c r="Q598" s="176"/>
      <c r="S598" s="176"/>
      <c r="T598" s="283"/>
      <c r="U598" s="283"/>
      <c r="V598" s="283"/>
      <c r="W598" s="176"/>
      <c r="X598" s="176"/>
      <c r="Y598" s="176"/>
      <c r="AA598" s="176"/>
    </row>
    <row r="599" spans="11:27" s="86" customFormat="1" x14ac:dyDescent="0.25">
      <c r="K599" s="176"/>
      <c r="L599" s="176"/>
      <c r="M599" s="176"/>
      <c r="O599" s="176"/>
      <c r="P599" s="176"/>
      <c r="Q599" s="176"/>
      <c r="S599" s="176"/>
      <c r="T599" s="283"/>
      <c r="U599" s="283"/>
      <c r="V599" s="283"/>
      <c r="W599" s="176"/>
      <c r="X599" s="176"/>
      <c r="Y599" s="176"/>
      <c r="AA599" s="176"/>
    </row>
    <row r="600" spans="11:27" s="86" customFormat="1" x14ac:dyDescent="0.25">
      <c r="K600" s="176"/>
      <c r="L600" s="176"/>
      <c r="M600" s="176"/>
      <c r="O600" s="176"/>
      <c r="P600" s="176"/>
      <c r="Q600" s="176"/>
      <c r="S600" s="176"/>
      <c r="T600" s="283"/>
      <c r="U600" s="283"/>
      <c r="V600" s="283"/>
      <c r="W600" s="176"/>
      <c r="X600" s="176"/>
      <c r="Y600" s="176"/>
      <c r="AA600" s="176"/>
    </row>
    <row r="601" spans="11:27" s="86" customFormat="1" x14ac:dyDescent="0.25">
      <c r="K601" s="176"/>
      <c r="L601" s="176"/>
      <c r="M601" s="176"/>
      <c r="O601" s="176"/>
      <c r="P601" s="176"/>
      <c r="Q601" s="176"/>
      <c r="S601" s="176"/>
      <c r="T601" s="283"/>
      <c r="U601" s="283"/>
      <c r="V601" s="283"/>
      <c r="W601" s="176"/>
      <c r="X601" s="176"/>
      <c r="Y601" s="176"/>
      <c r="AA601" s="176"/>
    </row>
    <row r="602" spans="11:27" s="86" customFormat="1" x14ac:dyDescent="0.25">
      <c r="K602" s="176"/>
      <c r="L602" s="176"/>
      <c r="M602" s="176"/>
      <c r="O602" s="176"/>
      <c r="P602" s="176"/>
      <c r="Q602" s="176"/>
      <c r="S602" s="176"/>
      <c r="T602" s="283"/>
      <c r="U602" s="283"/>
      <c r="V602" s="283"/>
      <c r="W602" s="176"/>
      <c r="X602" s="176"/>
      <c r="Y602" s="176"/>
      <c r="AA602" s="176"/>
    </row>
    <row r="603" spans="11:27" s="86" customFormat="1" x14ac:dyDescent="0.25">
      <c r="K603" s="176"/>
      <c r="L603" s="176"/>
      <c r="M603" s="176"/>
      <c r="O603" s="176"/>
      <c r="P603" s="176"/>
      <c r="Q603" s="176"/>
      <c r="S603" s="176"/>
      <c r="T603" s="283"/>
      <c r="U603" s="283"/>
      <c r="V603" s="283"/>
      <c r="W603" s="176"/>
      <c r="X603" s="176"/>
      <c r="Y603" s="176"/>
      <c r="AA603" s="176"/>
    </row>
    <row r="604" spans="11:27" s="86" customFormat="1" x14ac:dyDescent="0.25">
      <c r="K604" s="176"/>
      <c r="L604" s="176"/>
      <c r="M604" s="176"/>
      <c r="O604" s="176"/>
      <c r="P604" s="176"/>
      <c r="Q604" s="176"/>
      <c r="S604" s="176"/>
      <c r="T604" s="283"/>
      <c r="U604" s="283"/>
      <c r="V604" s="283"/>
      <c r="W604" s="176"/>
      <c r="X604" s="176"/>
      <c r="Y604" s="176"/>
      <c r="AA604" s="176"/>
    </row>
    <row r="605" spans="11:27" s="86" customFormat="1" x14ac:dyDescent="0.25">
      <c r="K605" s="176"/>
      <c r="L605" s="176"/>
      <c r="M605" s="176"/>
      <c r="O605" s="176"/>
      <c r="P605" s="176"/>
      <c r="Q605" s="176"/>
      <c r="S605" s="176"/>
      <c r="T605" s="283"/>
      <c r="U605" s="283"/>
      <c r="V605" s="283"/>
      <c r="W605" s="176"/>
      <c r="X605" s="176"/>
      <c r="Y605" s="176"/>
      <c r="AA605" s="176"/>
    </row>
    <row r="606" spans="11:27" s="86" customFormat="1" x14ac:dyDescent="0.25">
      <c r="K606" s="176"/>
      <c r="L606" s="176"/>
      <c r="M606" s="176"/>
      <c r="O606" s="176"/>
      <c r="P606" s="176"/>
      <c r="Q606" s="176"/>
      <c r="S606" s="176"/>
      <c r="T606" s="283"/>
      <c r="U606" s="283"/>
      <c r="V606" s="283"/>
      <c r="W606" s="176"/>
      <c r="X606" s="176"/>
      <c r="Y606" s="176"/>
      <c r="AA606" s="176"/>
    </row>
    <row r="607" spans="11:27" s="86" customFormat="1" x14ac:dyDescent="0.25">
      <c r="K607" s="176"/>
      <c r="L607" s="176"/>
      <c r="M607" s="176"/>
      <c r="O607" s="176"/>
      <c r="P607" s="176"/>
      <c r="Q607" s="176"/>
      <c r="S607" s="176"/>
      <c r="T607" s="283"/>
      <c r="U607" s="283"/>
      <c r="V607" s="283"/>
      <c r="W607" s="176"/>
      <c r="X607" s="176"/>
      <c r="Y607" s="176"/>
      <c r="AA607" s="176"/>
    </row>
    <row r="608" spans="11:27" s="86" customFormat="1" x14ac:dyDescent="0.25">
      <c r="K608" s="176"/>
      <c r="L608" s="176"/>
      <c r="M608" s="176"/>
      <c r="O608" s="176"/>
      <c r="P608" s="176"/>
      <c r="Q608" s="176"/>
      <c r="S608" s="176"/>
      <c r="T608" s="283"/>
      <c r="U608" s="283"/>
      <c r="V608" s="283"/>
      <c r="W608" s="176"/>
      <c r="X608" s="176"/>
      <c r="Y608" s="176"/>
      <c r="AA608" s="176"/>
    </row>
    <row r="609" spans="11:27" s="86" customFormat="1" x14ac:dyDescent="0.25">
      <c r="K609" s="176"/>
      <c r="L609" s="176"/>
      <c r="M609" s="176"/>
      <c r="O609" s="176"/>
      <c r="P609" s="176"/>
      <c r="Q609" s="176"/>
      <c r="S609" s="176"/>
      <c r="T609" s="283"/>
      <c r="U609" s="283"/>
      <c r="V609" s="283"/>
      <c r="W609" s="176"/>
      <c r="X609" s="176"/>
      <c r="Y609" s="176"/>
      <c r="AA609" s="176"/>
    </row>
    <row r="610" spans="11:27" s="86" customFormat="1" x14ac:dyDescent="0.25">
      <c r="K610" s="176"/>
      <c r="L610" s="176"/>
      <c r="M610" s="176"/>
      <c r="O610" s="176"/>
      <c r="P610" s="176"/>
      <c r="Q610" s="176"/>
      <c r="S610" s="176"/>
      <c r="T610" s="283"/>
      <c r="U610" s="283"/>
      <c r="V610" s="283"/>
      <c r="W610" s="176"/>
      <c r="X610" s="176"/>
      <c r="Y610" s="176"/>
      <c r="AA610" s="176"/>
    </row>
    <row r="611" spans="11:27" s="86" customFormat="1" x14ac:dyDescent="0.25">
      <c r="K611" s="176"/>
      <c r="L611" s="176"/>
      <c r="M611" s="176"/>
      <c r="O611" s="176"/>
      <c r="P611" s="176"/>
      <c r="Q611" s="176"/>
      <c r="S611" s="176"/>
      <c r="T611" s="283"/>
      <c r="U611" s="283"/>
      <c r="V611" s="283"/>
      <c r="W611" s="176"/>
      <c r="X611" s="176"/>
      <c r="Y611" s="176"/>
      <c r="AA611" s="176"/>
    </row>
    <row r="612" spans="11:27" s="86" customFormat="1" x14ac:dyDescent="0.25">
      <c r="K612" s="176"/>
      <c r="L612" s="176"/>
      <c r="M612" s="176"/>
      <c r="O612" s="176"/>
      <c r="P612" s="176"/>
      <c r="Q612" s="176"/>
      <c r="S612" s="176"/>
      <c r="T612" s="283"/>
      <c r="U612" s="283"/>
      <c r="V612" s="283"/>
      <c r="W612" s="176"/>
      <c r="X612" s="176"/>
      <c r="Y612" s="176"/>
      <c r="AA612" s="176"/>
    </row>
    <row r="613" spans="11:27" s="86" customFormat="1" x14ac:dyDescent="0.25">
      <c r="K613" s="176"/>
      <c r="L613" s="176"/>
      <c r="M613" s="176"/>
      <c r="O613" s="176"/>
      <c r="P613" s="176"/>
      <c r="Q613" s="176"/>
      <c r="S613" s="176"/>
      <c r="T613" s="283"/>
      <c r="U613" s="283"/>
      <c r="V613" s="283"/>
      <c r="W613" s="176"/>
      <c r="X613" s="176"/>
      <c r="Y613" s="176"/>
      <c r="AA613" s="176"/>
    </row>
    <row r="614" spans="11:27" s="86" customFormat="1" x14ac:dyDescent="0.25">
      <c r="K614" s="176"/>
      <c r="L614" s="176"/>
      <c r="M614" s="176"/>
      <c r="O614" s="176"/>
      <c r="P614" s="176"/>
      <c r="Q614" s="176"/>
      <c r="S614" s="176"/>
      <c r="T614" s="283"/>
      <c r="U614" s="283"/>
      <c r="V614" s="283"/>
      <c r="W614" s="176"/>
      <c r="X614" s="176"/>
      <c r="Y614" s="176"/>
      <c r="AA614" s="176"/>
    </row>
    <row r="615" spans="11:27" s="86" customFormat="1" x14ac:dyDescent="0.25">
      <c r="K615" s="176"/>
      <c r="L615" s="176"/>
      <c r="M615" s="176"/>
      <c r="O615" s="176"/>
      <c r="P615" s="176"/>
      <c r="Q615" s="176"/>
      <c r="S615" s="176"/>
      <c r="T615" s="283"/>
      <c r="U615" s="283"/>
      <c r="V615" s="283"/>
      <c r="W615" s="176"/>
      <c r="X615" s="176"/>
      <c r="Y615" s="176"/>
      <c r="AA615" s="176"/>
    </row>
    <row r="616" spans="11:27" s="86" customFormat="1" x14ac:dyDescent="0.25">
      <c r="K616" s="176"/>
      <c r="L616" s="176"/>
      <c r="M616" s="176"/>
      <c r="O616" s="176"/>
      <c r="P616" s="176"/>
      <c r="Q616" s="176"/>
      <c r="S616" s="176"/>
      <c r="T616" s="283"/>
      <c r="U616" s="283"/>
      <c r="V616" s="283"/>
      <c r="W616" s="176"/>
      <c r="X616" s="176"/>
      <c r="Y616" s="176"/>
      <c r="AA616" s="176"/>
    </row>
    <row r="617" spans="11:27" s="86" customFormat="1" x14ac:dyDescent="0.25">
      <c r="K617" s="176"/>
      <c r="L617" s="176"/>
      <c r="M617" s="176"/>
      <c r="O617" s="176"/>
      <c r="P617" s="176"/>
      <c r="Q617" s="176"/>
      <c r="S617" s="176"/>
      <c r="T617" s="283"/>
      <c r="U617" s="283"/>
      <c r="V617" s="283"/>
      <c r="W617" s="176"/>
      <c r="X617" s="176"/>
      <c r="Y617" s="176"/>
      <c r="AA617" s="176"/>
    </row>
    <row r="618" spans="11:27" s="86" customFormat="1" x14ac:dyDescent="0.25">
      <c r="K618" s="176"/>
      <c r="L618" s="176"/>
      <c r="M618" s="176"/>
      <c r="O618" s="176"/>
      <c r="P618" s="176"/>
      <c r="Q618" s="176"/>
      <c r="S618" s="176"/>
      <c r="T618" s="283"/>
      <c r="U618" s="283"/>
      <c r="V618" s="283"/>
      <c r="W618" s="176"/>
      <c r="X618" s="176"/>
      <c r="Y618" s="176"/>
      <c r="AA618" s="176"/>
    </row>
    <row r="619" spans="11:27" s="86" customFormat="1" x14ac:dyDescent="0.25">
      <c r="K619" s="176"/>
      <c r="L619" s="176"/>
      <c r="M619" s="176"/>
      <c r="O619" s="176"/>
      <c r="P619" s="176"/>
      <c r="Q619" s="176"/>
      <c r="S619" s="176"/>
      <c r="T619" s="283"/>
      <c r="U619" s="283"/>
      <c r="V619" s="283"/>
      <c r="W619" s="176"/>
      <c r="X619" s="176"/>
      <c r="Y619" s="176"/>
      <c r="AA619" s="176"/>
    </row>
    <row r="620" spans="11:27" s="86" customFormat="1" x14ac:dyDescent="0.25">
      <c r="K620" s="176"/>
      <c r="L620" s="176"/>
      <c r="M620" s="176"/>
      <c r="O620" s="176"/>
      <c r="P620" s="176"/>
      <c r="Q620" s="176"/>
      <c r="S620" s="176"/>
      <c r="T620" s="283"/>
      <c r="U620" s="283"/>
      <c r="V620" s="283"/>
      <c r="W620" s="176"/>
      <c r="X620" s="176"/>
      <c r="Y620" s="176"/>
      <c r="AA620" s="176"/>
    </row>
    <row r="621" spans="11:27" s="86" customFormat="1" x14ac:dyDescent="0.25">
      <c r="K621" s="176"/>
      <c r="L621" s="176"/>
      <c r="M621" s="176"/>
      <c r="O621" s="176"/>
      <c r="P621" s="176"/>
      <c r="Q621" s="176"/>
      <c r="S621" s="176"/>
      <c r="T621" s="283"/>
      <c r="U621" s="283"/>
      <c r="V621" s="283"/>
      <c r="W621" s="176"/>
      <c r="X621" s="176"/>
      <c r="Y621" s="176"/>
      <c r="AA621" s="176"/>
    </row>
    <row r="622" spans="11:27" s="86" customFormat="1" x14ac:dyDescent="0.25">
      <c r="K622" s="176"/>
      <c r="L622" s="176"/>
      <c r="M622" s="176"/>
      <c r="O622" s="176"/>
      <c r="P622" s="176"/>
      <c r="Q622" s="176"/>
      <c r="S622" s="176"/>
      <c r="T622" s="283"/>
      <c r="U622" s="283"/>
      <c r="V622" s="283"/>
      <c r="W622" s="176"/>
      <c r="X622" s="176"/>
      <c r="Y622" s="176"/>
      <c r="AA622" s="176"/>
    </row>
    <row r="623" spans="11:27" s="86" customFormat="1" x14ac:dyDescent="0.25">
      <c r="K623" s="176"/>
      <c r="L623" s="176"/>
      <c r="M623" s="176"/>
      <c r="O623" s="176"/>
      <c r="P623" s="176"/>
      <c r="Q623" s="176"/>
      <c r="S623" s="176"/>
      <c r="T623" s="283"/>
      <c r="U623" s="283"/>
      <c r="V623" s="283"/>
      <c r="W623" s="176"/>
      <c r="X623" s="176"/>
      <c r="Y623" s="176"/>
      <c r="AA623" s="176"/>
    </row>
    <row r="624" spans="11:27" s="86" customFormat="1" x14ac:dyDescent="0.25">
      <c r="K624" s="176"/>
      <c r="L624" s="176"/>
      <c r="M624" s="176"/>
      <c r="O624" s="176"/>
      <c r="P624" s="176"/>
      <c r="Q624" s="176"/>
      <c r="S624" s="176"/>
      <c r="T624" s="283"/>
      <c r="U624" s="283"/>
      <c r="V624" s="283"/>
      <c r="W624" s="176"/>
      <c r="X624" s="176"/>
      <c r="Y624" s="176"/>
      <c r="AA624" s="176"/>
    </row>
    <row r="625" spans="11:27" s="86" customFormat="1" x14ac:dyDescent="0.25">
      <c r="K625" s="176"/>
      <c r="L625" s="176"/>
      <c r="M625" s="176"/>
      <c r="O625" s="176"/>
      <c r="P625" s="176"/>
      <c r="Q625" s="176"/>
      <c r="S625" s="176"/>
      <c r="T625" s="283"/>
      <c r="U625" s="283"/>
      <c r="V625" s="283"/>
      <c r="W625" s="176"/>
      <c r="X625" s="176"/>
      <c r="Y625" s="176"/>
      <c r="AA625" s="176"/>
    </row>
    <row r="626" spans="11:27" s="86" customFormat="1" x14ac:dyDescent="0.25">
      <c r="K626" s="176"/>
      <c r="L626" s="176"/>
      <c r="M626" s="176"/>
      <c r="O626" s="176"/>
      <c r="P626" s="176"/>
      <c r="Q626" s="176"/>
      <c r="S626" s="176"/>
      <c r="T626" s="283"/>
      <c r="U626" s="283"/>
      <c r="V626" s="283"/>
      <c r="W626" s="176"/>
      <c r="X626" s="176"/>
      <c r="Y626" s="176"/>
      <c r="AA626" s="176"/>
    </row>
    <row r="627" spans="11:27" s="86" customFormat="1" x14ac:dyDescent="0.25">
      <c r="K627" s="176"/>
      <c r="L627" s="176"/>
      <c r="M627" s="176"/>
      <c r="O627" s="176"/>
      <c r="P627" s="176"/>
      <c r="Q627" s="176"/>
      <c r="S627" s="176"/>
      <c r="T627" s="283"/>
      <c r="U627" s="283"/>
      <c r="V627" s="283"/>
      <c r="W627" s="176"/>
      <c r="X627" s="176"/>
      <c r="Y627" s="176"/>
      <c r="AA627" s="176"/>
    </row>
    <row r="628" spans="11:27" s="86" customFormat="1" x14ac:dyDescent="0.25">
      <c r="K628" s="176"/>
      <c r="L628" s="176"/>
      <c r="M628" s="176"/>
      <c r="O628" s="176"/>
      <c r="P628" s="176"/>
      <c r="Q628" s="176"/>
      <c r="S628" s="176"/>
      <c r="T628" s="283"/>
      <c r="U628" s="283"/>
      <c r="V628" s="283"/>
      <c r="W628" s="176"/>
      <c r="X628" s="176"/>
      <c r="Y628" s="176"/>
      <c r="AA628" s="176"/>
    </row>
    <row r="629" spans="11:27" s="86" customFormat="1" x14ac:dyDescent="0.25">
      <c r="K629" s="176"/>
      <c r="L629" s="176"/>
      <c r="M629" s="176"/>
      <c r="O629" s="176"/>
      <c r="P629" s="176"/>
      <c r="Q629" s="176"/>
      <c r="S629" s="176"/>
      <c r="T629" s="283"/>
      <c r="U629" s="283"/>
      <c r="V629" s="283"/>
      <c r="W629" s="176"/>
      <c r="X629" s="176"/>
      <c r="Y629" s="176"/>
      <c r="AA629" s="176"/>
    </row>
    <row r="630" spans="11:27" s="86" customFormat="1" x14ac:dyDescent="0.25">
      <c r="K630" s="176"/>
      <c r="L630" s="176"/>
      <c r="M630" s="176"/>
      <c r="O630" s="176"/>
      <c r="P630" s="176"/>
      <c r="Q630" s="176"/>
      <c r="S630" s="176"/>
      <c r="T630" s="283"/>
      <c r="U630" s="283"/>
      <c r="V630" s="283"/>
      <c r="W630" s="176"/>
      <c r="X630" s="176"/>
      <c r="Y630" s="176"/>
      <c r="AA630" s="176"/>
    </row>
    <row r="631" spans="11:27" s="86" customFormat="1" x14ac:dyDescent="0.25">
      <c r="K631" s="176"/>
      <c r="L631" s="176"/>
      <c r="M631" s="176"/>
      <c r="O631" s="176"/>
      <c r="P631" s="176"/>
      <c r="Q631" s="176"/>
      <c r="S631" s="176"/>
      <c r="T631" s="283"/>
      <c r="U631" s="283"/>
      <c r="V631" s="283"/>
      <c r="W631" s="176"/>
      <c r="X631" s="176"/>
      <c r="Y631" s="176"/>
      <c r="AA631" s="176"/>
    </row>
    <row r="632" spans="11:27" s="86" customFormat="1" x14ac:dyDescent="0.25">
      <c r="K632" s="176"/>
      <c r="L632" s="176"/>
      <c r="M632" s="176"/>
      <c r="O632" s="176"/>
      <c r="P632" s="176"/>
      <c r="Q632" s="176"/>
      <c r="S632" s="176"/>
      <c r="T632" s="283"/>
      <c r="U632" s="283"/>
      <c r="V632" s="283"/>
      <c r="W632" s="176"/>
      <c r="X632" s="176"/>
      <c r="Y632" s="176"/>
      <c r="AA632" s="176"/>
    </row>
    <row r="633" spans="11:27" s="86" customFormat="1" x14ac:dyDescent="0.25">
      <c r="K633" s="176"/>
      <c r="L633" s="176"/>
      <c r="M633" s="176"/>
      <c r="O633" s="176"/>
      <c r="P633" s="176"/>
      <c r="Q633" s="176"/>
      <c r="S633" s="176"/>
      <c r="T633" s="283"/>
      <c r="U633" s="283"/>
      <c r="V633" s="283"/>
      <c r="W633" s="176"/>
      <c r="X633" s="176"/>
      <c r="Y633" s="176"/>
      <c r="AA633" s="176"/>
    </row>
    <row r="634" spans="11:27" s="86" customFormat="1" x14ac:dyDescent="0.25">
      <c r="K634" s="176"/>
      <c r="L634" s="176"/>
      <c r="M634" s="176"/>
      <c r="O634" s="176"/>
      <c r="P634" s="176"/>
      <c r="Q634" s="176"/>
      <c r="S634" s="176"/>
      <c r="T634" s="283"/>
      <c r="U634" s="283"/>
      <c r="V634" s="283"/>
      <c r="W634" s="176"/>
      <c r="X634" s="176"/>
      <c r="Y634" s="176"/>
      <c r="AA634" s="176"/>
    </row>
    <row r="635" spans="11:27" s="86" customFormat="1" x14ac:dyDescent="0.25">
      <c r="K635" s="176"/>
      <c r="L635" s="176"/>
      <c r="M635" s="176"/>
      <c r="O635" s="176"/>
      <c r="P635" s="176"/>
      <c r="Q635" s="176"/>
      <c r="S635" s="176"/>
      <c r="T635" s="283"/>
      <c r="U635" s="283"/>
      <c r="V635" s="283"/>
      <c r="W635" s="176"/>
      <c r="X635" s="176"/>
      <c r="Y635" s="176"/>
      <c r="AA635" s="176"/>
    </row>
    <row r="636" spans="11:27" s="86" customFormat="1" x14ac:dyDescent="0.25">
      <c r="K636" s="176"/>
      <c r="L636" s="176"/>
      <c r="M636" s="176"/>
      <c r="O636" s="176"/>
      <c r="P636" s="176"/>
      <c r="Q636" s="176"/>
      <c r="S636" s="176"/>
      <c r="T636" s="283"/>
      <c r="U636" s="283"/>
      <c r="V636" s="283"/>
      <c r="W636" s="176"/>
      <c r="X636" s="176"/>
      <c r="Y636" s="176"/>
      <c r="AA636" s="176"/>
    </row>
    <row r="637" spans="11:27" s="86" customFormat="1" x14ac:dyDescent="0.25">
      <c r="K637" s="176"/>
      <c r="L637" s="176"/>
      <c r="M637" s="176"/>
      <c r="O637" s="176"/>
      <c r="P637" s="176"/>
      <c r="Q637" s="176"/>
      <c r="S637" s="176"/>
      <c r="T637" s="283"/>
      <c r="U637" s="283"/>
      <c r="V637" s="283"/>
      <c r="W637" s="176"/>
      <c r="X637" s="176"/>
      <c r="Y637" s="176"/>
      <c r="AA637" s="176"/>
    </row>
    <row r="638" spans="11:27" s="86" customFormat="1" x14ac:dyDescent="0.25">
      <c r="K638" s="176"/>
      <c r="L638" s="176"/>
      <c r="M638" s="176"/>
      <c r="O638" s="176"/>
      <c r="P638" s="176"/>
      <c r="Q638" s="176"/>
      <c r="S638" s="176"/>
      <c r="T638" s="283"/>
      <c r="U638" s="283"/>
      <c r="V638" s="283"/>
      <c r="W638" s="176"/>
      <c r="X638" s="176"/>
      <c r="Y638" s="176"/>
      <c r="AA638" s="176"/>
    </row>
    <row r="639" spans="11:27" s="86" customFormat="1" x14ac:dyDescent="0.25">
      <c r="K639" s="176"/>
      <c r="L639" s="176"/>
      <c r="M639" s="176"/>
      <c r="O639" s="176"/>
      <c r="P639" s="176"/>
      <c r="Q639" s="176"/>
      <c r="S639" s="176"/>
      <c r="T639" s="283"/>
      <c r="U639" s="283"/>
      <c r="V639" s="283"/>
      <c r="W639" s="176"/>
      <c r="X639" s="176"/>
      <c r="Y639" s="176"/>
      <c r="AA639" s="176"/>
    </row>
    <row r="640" spans="11:27" s="86" customFormat="1" x14ac:dyDescent="0.25">
      <c r="K640" s="176"/>
      <c r="L640" s="176"/>
      <c r="M640" s="176"/>
      <c r="O640" s="176"/>
      <c r="P640" s="176"/>
      <c r="Q640" s="176"/>
      <c r="S640" s="176"/>
      <c r="T640" s="283"/>
      <c r="U640" s="283"/>
      <c r="V640" s="283"/>
      <c r="W640" s="176"/>
      <c r="X640" s="176"/>
      <c r="Y640" s="176"/>
      <c r="AA640" s="176"/>
    </row>
    <row r="641" spans="11:27" s="86" customFormat="1" x14ac:dyDescent="0.25">
      <c r="K641" s="176"/>
      <c r="L641" s="176"/>
      <c r="M641" s="176"/>
      <c r="O641" s="176"/>
      <c r="P641" s="176"/>
      <c r="Q641" s="176"/>
      <c r="S641" s="176"/>
      <c r="T641" s="283"/>
      <c r="U641" s="283"/>
      <c r="V641" s="283"/>
      <c r="W641" s="176"/>
      <c r="X641" s="176"/>
      <c r="Y641" s="176"/>
      <c r="AA641" s="176"/>
    </row>
    <row r="642" spans="11:27" s="86" customFormat="1" x14ac:dyDescent="0.25">
      <c r="K642" s="176"/>
      <c r="L642" s="176"/>
      <c r="M642" s="176"/>
      <c r="O642" s="176"/>
      <c r="P642" s="176"/>
      <c r="Q642" s="176"/>
      <c r="S642" s="176"/>
      <c r="T642" s="283"/>
      <c r="U642" s="283"/>
      <c r="V642" s="283"/>
      <c r="W642" s="176"/>
      <c r="X642" s="176"/>
      <c r="Y642" s="176"/>
      <c r="AA642" s="176"/>
    </row>
    <row r="643" spans="11:27" s="86" customFormat="1" x14ac:dyDescent="0.25">
      <c r="K643" s="176"/>
      <c r="L643" s="176"/>
      <c r="M643" s="176"/>
      <c r="O643" s="176"/>
      <c r="P643" s="176"/>
      <c r="Q643" s="176"/>
      <c r="S643" s="176"/>
      <c r="T643" s="283"/>
      <c r="U643" s="283"/>
      <c r="V643" s="283"/>
      <c r="W643" s="176"/>
      <c r="X643" s="176"/>
      <c r="Y643" s="176"/>
      <c r="AA643" s="176"/>
    </row>
    <row r="644" spans="11:27" s="86" customFormat="1" x14ac:dyDescent="0.25">
      <c r="K644" s="176"/>
      <c r="L644" s="176"/>
      <c r="M644" s="176"/>
      <c r="O644" s="176"/>
      <c r="P644" s="176"/>
      <c r="Q644" s="176"/>
      <c r="S644" s="176"/>
      <c r="T644" s="283"/>
      <c r="U644" s="283"/>
      <c r="V644" s="283"/>
      <c r="W644" s="176"/>
      <c r="X644" s="176"/>
      <c r="Y644" s="176"/>
      <c r="AA644" s="176"/>
    </row>
    <row r="645" spans="11:27" s="86" customFormat="1" x14ac:dyDescent="0.25">
      <c r="K645" s="176"/>
      <c r="L645" s="176"/>
      <c r="M645" s="176"/>
      <c r="O645" s="176"/>
      <c r="P645" s="176"/>
      <c r="Q645" s="176"/>
      <c r="S645" s="176"/>
      <c r="T645" s="283"/>
      <c r="U645" s="283"/>
      <c r="V645" s="283"/>
      <c r="W645" s="176"/>
      <c r="X645" s="176"/>
      <c r="Y645" s="176"/>
      <c r="AA645" s="176"/>
    </row>
    <row r="646" spans="11:27" s="86" customFormat="1" x14ac:dyDescent="0.25">
      <c r="K646" s="176"/>
      <c r="L646" s="176"/>
      <c r="M646" s="176"/>
      <c r="O646" s="176"/>
      <c r="P646" s="176"/>
      <c r="Q646" s="176"/>
      <c r="S646" s="176"/>
      <c r="T646" s="283"/>
      <c r="U646" s="283"/>
      <c r="V646" s="283"/>
      <c r="W646" s="176"/>
      <c r="X646" s="176"/>
      <c r="Y646" s="176"/>
      <c r="AA646" s="176"/>
    </row>
    <row r="647" spans="11:27" s="86" customFormat="1" x14ac:dyDescent="0.25">
      <c r="K647" s="176"/>
      <c r="L647" s="176"/>
      <c r="M647" s="176"/>
      <c r="O647" s="176"/>
      <c r="P647" s="176"/>
      <c r="Q647" s="176"/>
      <c r="S647" s="176"/>
      <c r="T647" s="283"/>
      <c r="U647" s="283"/>
      <c r="V647" s="283"/>
      <c r="W647" s="176"/>
      <c r="X647" s="176"/>
      <c r="Y647" s="176"/>
      <c r="AA647" s="176"/>
    </row>
    <row r="648" spans="11:27" s="86" customFormat="1" x14ac:dyDescent="0.25">
      <c r="K648" s="176"/>
      <c r="L648" s="176"/>
      <c r="M648" s="176"/>
      <c r="O648" s="176"/>
      <c r="P648" s="176"/>
      <c r="Q648" s="176"/>
      <c r="S648" s="176"/>
      <c r="T648" s="283"/>
      <c r="U648" s="283"/>
      <c r="V648" s="283"/>
      <c r="W648" s="176"/>
      <c r="X648" s="176"/>
      <c r="Y648" s="176"/>
      <c r="AA648" s="176"/>
    </row>
    <row r="649" spans="11:27" s="86" customFormat="1" x14ac:dyDescent="0.25">
      <c r="K649" s="176"/>
      <c r="L649" s="176"/>
      <c r="M649" s="176"/>
      <c r="O649" s="176"/>
      <c r="P649" s="176"/>
      <c r="Q649" s="176"/>
      <c r="S649" s="176"/>
      <c r="T649" s="283"/>
      <c r="U649" s="283"/>
      <c r="V649" s="283"/>
      <c r="W649" s="176"/>
      <c r="X649" s="176"/>
      <c r="Y649" s="176"/>
      <c r="AA649" s="176"/>
    </row>
    <row r="650" spans="11:27" s="86" customFormat="1" x14ac:dyDescent="0.25">
      <c r="K650" s="176"/>
      <c r="L650" s="176"/>
      <c r="M650" s="176"/>
      <c r="O650" s="176"/>
      <c r="P650" s="176"/>
      <c r="Q650" s="176"/>
      <c r="S650" s="176"/>
      <c r="T650" s="283"/>
      <c r="U650" s="283"/>
      <c r="V650" s="283"/>
      <c r="W650" s="176"/>
      <c r="X650" s="176"/>
      <c r="Y650" s="176"/>
      <c r="AA650" s="176"/>
    </row>
    <row r="651" spans="11:27" s="86" customFormat="1" x14ac:dyDescent="0.25">
      <c r="K651" s="176"/>
      <c r="L651" s="176"/>
      <c r="M651" s="176"/>
      <c r="O651" s="176"/>
      <c r="P651" s="176"/>
      <c r="Q651" s="176"/>
      <c r="S651" s="176"/>
      <c r="T651" s="283"/>
      <c r="U651" s="283"/>
      <c r="V651" s="283"/>
      <c r="W651" s="176"/>
      <c r="X651" s="176"/>
      <c r="Y651" s="176"/>
      <c r="AA651" s="176"/>
    </row>
    <row r="652" spans="11:27" s="86" customFormat="1" x14ac:dyDescent="0.25">
      <c r="K652" s="176"/>
      <c r="L652" s="176"/>
      <c r="M652" s="176"/>
      <c r="O652" s="176"/>
      <c r="P652" s="176"/>
      <c r="Q652" s="176"/>
      <c r="S652" s="176"/>
      <c r="T652" s="283"/>
      <c r="U652" s="283"/>
      <c r="V652" s="283"/>
      <c r="W652" s="176"/>
      <c r="X652" s="176"/>
      <c r="Y652" s="176"/>
      <c r="AA652" s="176"/>
    </row>
    <row r="653" spans="11:27" s="86" customFormat="1" x14ac:dyDescent="0.25">
      <c r="K653" s="176"/>
      <c r="L653" s="176"/>
      <c r="M653" s="176"/>
      <c r="O653" s="176"/>
      <c r="P653" s="176"/>
      <c r="Q653" s="176"/>
      <c r="S653" s="176"/>
      <c r="T653" s="283"/>
      <c r="U653" s="283"/>
      <c r="V653" s="283"/>
      <c r="W653" s="176"/>
      <c r="X653" s="176"/>
      <c r="Y653" s="176"/>
      <c r="AA653" s="176"/>
    </row>
    <row r="654" spans="11:27" s="86" customFormat="1" x14ac:dyDescent="0.25">
      <c r="K654" s="176"/>
      <c r="L654" s="176"/>
      <c r="M654" s="176"/>
      <c r="O654" s="176"/>
      <c r="P654" s="176"/>
      <c r="Q654" s="176"/>
      <c r="S654" s="176"/>
      <c r="T654" s="283"/>
      <c r="U654" s="283"/>
      <c r="V654" s="283"/>
      <c r="W654" s="176"/>
      <c r="X654" s="176"/>
      <c r="Y654" s="176"/>
      <c r="AA654" s="176"/>
    </row>
    <row r="655" spans="11:27" s="86" customFormat="1" x14ac:dyDescent="0.25">
      <c r="K655" s="176"/>
      <c r="L655" s="176"/>
      <c r="M655" s="176"/>
      <c r="O655" s="176"/>
      <c r="P655" s="176"/>
      <c r="Q655" s="176"/>
      <c r="S655" s="176"/>
      <c r="T655" s="283"/>
      <c r="U655" s="283"/>
      <c r="V655" s="283"/>
      <c r="W655" s="176"/>
      <c r="X655" s="176"/>
      <c r="Y655" s="176"/>
      <c r="AA655" s="176"/>
    </row>
    <row r="656" spans="11:27" s="86" customFormat="1" x14ac:dyDescent="0.25">
      <c r="K656" s="176"/>
      <c r="L656" s="176"/>
      <c r="M656" s="176"/>
      <c r="O656" s="176"/>
      <c r="P656" s="176"/>
      <c r="Q656" s="176"/>
      <c r="S656" s="176"/>
      <c r="T656" s="283"/>
      <c r="U656" s="283"/>
      <c r="V656" s="283"/>
      <c r="W656" s="176"/>
      <c r="X656" s="176"/>
      <c r="Y656" s="176"/>
      <c r="AA656" s="176"/>
    </row>
    <row r="657" spans="11:27" s="86" customFormat="1" x14ac:dyDescent="0.25">
      <c r="K657" s="176"/>
      <c r="L657" s="176"/>
      <c r="M657" s="176"/>
      <c r="O657" s="176"/>
      <c r="P657" s="176"/>
      <c r="Q657" s="176"/>
      <c r="S657" s="176"/>
      <c r="T657" s="283"/>
      <c r="U657" s="283"/>
      <c r="V657" s="283"/>
      <c r="W657" s="176"/>
      <c r="X657" s="176"/>
      <c r="Y657" s="176"/>
      <c r="AA657" s="176"/>
    </row>
    <row r="658" spans="11:27" s="86" customFormat="1" x14ac:dyDescent="0.25">
      <c r="K658" s="176"/>
      <c r="L658" s="176"/>
      <c r="M658" s="176"/>
      <c r="O658" s="176"/>
      <c r="P658" s="176"/>
      <c r="Q658" s="176"/>
      <c r="S658" s="176"/>
      <c r="T658" s="283"/>
      <c r="U658" s="283"/>
      <c r="V658" s="283"/>
      <c r="W658" s="176"/>
      <c r="X658" s="176"/>
      <c r="Y658" s="176"/>
      <c r="AA658" s="176"/>
    </row>
    <row r="659" spans="11:27" s="86" customFormat="1" x14ac:dyDescent="0.25">
      <c r="K659" s="176"/>
      <c r="L659" s="176"/>
      <c r="M659" s="176"/>
      <c r="O659" s="176"/>
      <c r="P659" s="176"/>
      <c r="Q659" s="176"/>
      <c r="S659" s="176"/>
      <c r="T659" s="283"/>
      <c r="U659" s="283"/>
      <c r="V659" s="283"/>
      <c r="W659" s="176"/>
      <c r="X659" s="176"/>
      <c r="Y659" s="176"/>
      <c r="AA659" s="176"/>
    </row>
    <row r="660" spans="11:27" s="86" customFormat="1" x14ac:dyDescent="0.25">
      <c r="K660" s="176"/>
      <c r="L660" s="176"/>
      <c r="M660" s="176"/>
      <c r="O660" s="176"/>
      <c r="P660" s="176"/>
      <c r="Q660" s="176"/>
      <c r="S660" s="176"/>
      <c r="T660" s="283"/>
      <c r="U660" s="283"/>
      <c r="V660" s="283"/>
      <c r="W660" s="176"/>
      <c r="X660" s="176"/>
      <c r="Y660" s="176"/>
      <c r="AA660" s="176"/>
    </row>
    <row r="661" spans="11:27" s="86" customFormat="1" x14ac:dyDescent="0.25">
      <c r="K661" s="176"/>
      <c r="L661" s="176"/>
      <c r="M661" s="176"/>
      <c r="O661" s="176"/>
      <c r="P661" s="176"/>
      <c r="Q661" s="176"/>
      <c r="S661" s="176"/>
      <c r="T661" s="283"/>
      <c r="U661" s="283"/>
      <c r="V661" s="283"/>
      <c r="W661" s="176"/>
      <c r="X661" s="176"/>
      <c r="Y661" s="176"/>
      <c r="AA661" s="176"/>
    </row>
    <row r="662" spans="11:27" s="86" customFormat="1" x14ac:dyDescent="0.25">
      <c r="K662" s="176"/>
      <c r="L662" s="176"/>
      <c r="M662" s="176"/>
      <c r="O662" s="176"/>
      <c r="P662" s="176"/>
      <c r="Q662" s="176"/>
      <c r="S662" s="176"/>
      <c r="T662" s="283"/>
      <c r="U662" s="283"/>
      <c r="V662" s="283"/>
      <c r="W662" s="176"/>
      <c r="X662" s="176"/>
      <c r="Y662" s="176"/>
      <c r="AA662" s="176"/>
    </row>
    <row r="663" spans="11:27" s="86" customFormat="1" x14ac:dyDescent="0.25">
      <c r="K663" s="176"/>
      <c r="L663" s="176"/>
      <c r="M663" s="176"/>
      <c r="O663" s="176"/>
      <c r="P663" s="176"/>
      <c r="Q663" s="176"/>
      <c r="S663" s="176"/>
      <c r="T663" s="283"/>
      <c r="U663" s="283"/>
      <c r="V663" s="283"/>
      <c r="W663" s="176"/>
      <c r="X663" s="176"/>
      <c r="Y663" s="176"/>
      <c r="AA663" s="176"/>
    </row>
    <row r="664" spans="11:27" s="86" customFormat="1" x14ac:dyDescent="0.25">
      <c r="K664" s="176"/>
      <c r="L664" s="176"/>
      <c r="M664" s="176"/>
      <c r="O664" s="176"/>
      <c r="P664" s="176"/>
      <c r="Q664" s="176"/>
      <c r="S664" s="176"/>
      <c r="T664" s="283"/>
      <c r="U664" s="283"/>
      <c r="V664" s="283"/>
      <c r="W664" s="176"/>
      <c r="X664" s="176"/>
      <c r="Y664" s="176"/>
      <c r="AA664" s="176"/>
    </row>
    <row r="665" spans="11:27" s="86" customFormat="1" x14ac:dyDescent="0.25">
      <c r="K665" s="176"/>
      <c r="L665" s="176"/>
      <c r="M665" s="176"/>
      <c r="O665" s="176"/>
      <c r="P665" s="176"/>
      <c r="Q665" s="176"/>
      <c r="S665" s="176"/>
      <c r="T665" s="283"/>
      <c r="U665" s="283"/>
      <c r="V665" s="283"/>
      <c r="W665" s="176"/>
      <c r="X665" s="176"/>
      <c r="Y665" s="176"/>
      <c r="AA665" s="176"/>
    </row>
    <row r="666" spans="11:27" s="86" customFormat="1" x14ac:dyDescent="0.25">
      <c r="K666" s="176"/>
      <c r="L666" s="176"/>
      <c r="M666" s="176"/>
      <c r="O666" s="176"/>
      <c r="P666" s="176"/>
      <c r="Q666" s="176"/>
      <c r="S666" s="176"/>
      <c r="T666" s="283"/>
      <c r="U666" s="283"/>
      <c r="V666" s="283"/>
      <c r="W666" s="176"/>
      <c r="X666" s="176"/>
      <c r="Y666" s="176"/>
      <c r="AA666" s="176"/>
    </row>
    <row r="667" spans="11:27" s="86" customFormat="1" x14ac:dyDescent="0.25">
      <c r="K667" s="176"/>
      <c r="L667" s="176"/>
      <c r="M667" s="176"/>
      <c r="O667" s="176"/>
      <c r="P667" s="176"/>
      <c r="Q667" s="176"/>
      <c r="S667" s="176"/>
      <c r="T667" s="283"/>
      <c r="U667" s="283"/>
      <c r="V667" s="283"/>
      <c r="W667" s="176"/>
      <c r="X667" s="176"/>
      <c r="Y667" s="176"/>
      <c r="AA667" s="176"/>
    </row>
    <row r="668" spans="11:27" s="86" customFormat="1" x14ac:dyDescent="0.25">
      <c r="K668" s="176"/>
      <c r="L668" s="176"/>
      <c r="M668" s="176"/>
      <c r="O668" s="176"/>
      <c r="P668" s="176"/>
      <c r="Q668" s="176"/>
      <c r="S668" s="176"/>
      <c r="T668" s="283"/>
      <c r="U668" s="283"/>
      <c r="V668" s="283"/>
      <c r="W668" s="176"/>
      <c r="X668" s="176"/>
      <c r="Y668" s="176"/>
      <c r="AA668" s="176"/>
    </row>
    <row r="669" spans="11:27" s="86" customFormat="1" x14ac:dyDescent="0.25">
      <c r="K669" s="176"/>
      <c r="L669" s="176"/>
      <c r="M669" s="176"/>
      <c r="O669" s="176"/>
      <c r="P669" s="176"/>
      <c r="Q669" s="176"/>
      <c r="S669" s="176"/>
      <c r="T669" s="283"/>
      <c r="U669" s="283"/>
      <c r="V669" s="283"/>
      <c r="W669" s="176"/>
      <c r="X669" s="176"/>
      <c r="Y669" s="176"/>
      <c r="AA669" s="176"/>
    </row>
    <row r="670" spans="11:27" s="86" customFormat="1" x14ac:dyDescent="0.25">
      <c r="K670" s="176"/>
      <c r="L670" s="176"/>
      <c r="M670" s="176"/>
      <c r="O670" s="176"/>
      <c r="P670" s="176"/>
      <c r="Q670" s="176"/>
      <c r="S670" s="176"/>
      <c r="T670" s="283"/>
      <c r="U670" s="283"/>
      <c r="V670" s="283"/>
      <c r="W670" s="176"/>
      <c r="X670" s="176"/>
      <c r="Y670" s="176"/>
      <c r="AA670" s="176"/>
    </row>
    <row r="671" spans="11:27" s="86" customFormat="1" x14ac:dyDescent="0.25">
      <c r="K671" s="176"/>
      <c r="L671" s="176"/>
      <c r="M671" s="176"/>
      <c r="O671" s="176"/>
      <c r="P671" s="176"/>
      <c r="Q671" s="176"/>
      <c r="S671" s="176"/>
      <c r="T671" s="283"/>
      <c r="U671" s="283"/>
      <c r="V671" s="283"/>
      <c r="W671" s="176"/>
      <c r="X671" s="176"/>
      <c r="Y671" s="176"/>
      <c r="AA671" s="176"/>
    </row>
    <row r="672" spans="11:27" s="86" customFormat="1" x14ac:dyDescent="0.25">
      <c r="K672" s="176"/>
      <c r="L672" s="176"/>
      <c r="M672" s="176"/>
      <c r="O672" s="176"/>
      <c r="P672" s="176"/>
      <c r="Q672" s="176"/>
      <c r="S672" s="176"/>
      <c r="T672" s="283"/>
      <c r="U672" s="283"/>
      <c r="V672" s="283"/>
      <c r="W672" s="176"/>
      <c r="X672" s="176"/>
      <c r="Y672" s="176"/>
      <c r="AA672" s="176"/>
    </row>
    <row r="673" spans="11:27" s="86" customFormat="1" x14ac:dyDescent="0.25">
      <c r="K673" s="176"/>
      <c r="L673" s="176"/>
      <c r="M673" s="176"/>
      <c r="O673" s="176"/>
      <c r="P673" s="176"/>
      <c r="Q673" s="176"/>
      <c r="S673" s="176"/>
      <c r="T673" s="283"/>
      <c r="U673" s="283"/>
      <c r="V673" s="283"/>
      <c r="W673" s="176"/>
      <c r="X673" s="176"/>
      <c r="Y673" s="176"/>
      <c r="AA673" s="176"/>
    </row>
    <row r="674" spans="11:27" s="86" customFormat="1" x14ac:dyDescent="0.25">
      <c r="K674" s="176"/>
      <c r="L674" s="176"/>
      <c r="M674" s="176"/>
      <c r="O674" s="176"/>
      <c r="P674" s="176"/>
      <c r="Q674" s="176"/>
      <c r="S674" s="176"/>
      <c r="T674" s="283"/>
      <c r="U674" s="283"/>
      <c r="V674" s="283"/>
      <c r="W674" s="176"/>
      <c r="X674" s="176"/>
      <c r="Y674" s="176"/>
      <c r="AA674" s="176"/>
    </row>
    <row r="675" spans="11:27" s="86" customFormat="1" x14ac:dyDescent="0.25">
      <c r="K675" s="176"/>
      <c r="L675" s="176"/>
      <c r="M675" s="176"/>
      <c r="O675" s="176"/>
      <c r="P675" s="176"/>
      <c r="Q675" s="176"/>
      <c r="S675" s="176"/>
      <c r="T675" s="283"/>
      <c r="U675" s="283"/>
      <c r="V675" s="283"/>
      <c r="W675" s="176"/>
      <c r="X675" s="176"/>
      <c r="Y675" s="176"/>
      <c r="AA675" s="176"/>
    </row>
    <row r="676" spans="11:27" s="86" customFormat="1" x14ac:dyDescent="0.25">
      <c r="K676" s="176"/>
      <c r="L676" s="176"/>
      <c r="M676" s="176"/>
      <c r="O676" s="176"/>
      <c r="P676" s="176"/>
      <c r="Q676" s="176"/>
      <c r="S676" s="176"/>
      <c r="T676" s="283"/>
      <c r="U676" s="283"/>
      <c r="V676" s="283"/>
      <c r="W676" s="176"/>
      <c r="X676" s="176"/>
      <c r="Y676" s="176"/>
      <c r="AA676" s="176"/>
    </row>
    <row r="677" spans="11:27" s="86" customFormat="1" x14ac:dyDescent="0.25">
      <c r="K677" s="176"/>
      <c r="L677" s="176"/>
      <c r="M677" s="176"/>
      <c r="O677" s="176"/>
      <c r="P677" s="176"/>
      <c r="Q677" s="176"/>
      <c r="S677" s="176"/>
      <c r="T677" s="283"/>
      <c r="U677" s="283"/>
      <c r="V677" s="283"/>
      <c r="W677" s="176"/>
      <c r="X677" s="176"/>
      <c r="Y677" s="176"/>
      <c r="AA677" s="176"/>
    </row>
    <row r="678" spans="11:27" s="86" customFormat="1" x14ac:dyDescent="0.25">
      <c r="K678" s="176"/>
      <c r="L678" s="176"/>
      <c r="M678" s="176"/>
      <c r="O678" s="176"/>
      <c r="P678" s="176"/>
      <c r="Q678" s="176"/>
      <c r="S678" s="176"/>
      <c r="T678" s="283"/>
      <c r="U678" s="283"/>
      <c r="V678" s="283"/>
      <c r="W678" s="176"/>
      <c r="X678" s="176"/>
      <c r="Y678" s="176"/>
      <c r="AA678" s="176"/>
    </row>
    <row r="679" spans="11:27" s="86" customFormat="1" x14ac:dyDescent="0.25">
      <c r="K679" s="176"/>
      <c r="L679" s="176"/>
      <c r="M679" s="176"/>
      <c r="O679" s="176"/>
      <c r="P679" s="176"/>
      <c r="Q679" s="176"/>
      <c r="S679" s="176"/>
      <c r="T679" s="283"/>
      <c r="U679" s="283"/>
      <c r="V679" s="283"/>
      <c r="W679" s="176"/>
      <c r="X679" s="176"/>
      <c r="Y679" s="176"/>
      <c r="AA679" s="176"/>
    </row>
    <row r="680" spans="11:27" s="86" customFormat="1" x14ac:dyDescent="0.25">
      <c r="K680" s="176"/>
      <c r="L680" s="176"/>
      <c r="M680" s="176"/>
      <c r="O680" s="176"/>
      <c r="P680" s="176"/>
      <c r="Q680" s="176"/>
      <c r="S680" s="176"/>
      <c r="T680" s="283"/>
      <c r="U680" s="283"/>
      <c r="V680" s="283"/>
      <c r="W680" s="176"/>
      <c r="X680" s="176"/>
      <c r="Y680" s="176"/>
      <c r="AA680" s="176"/>
    </row>
    <row r="681" spans="11:27" s="86" customFormat="1" x14ac:dyDescent="0.25">
      <c r="K681" s="176"/>
      <c r="L681" s="176"/>
      <c r="M681" s="176"/>
      <c r="O681" s="176"/>
      <c r="P681" s="176"/>
      <c r="Q681" s="176"/>
      <c r="S681" s="176"/>
      <c r="T681" s="283"/>
      <c r="U681" s="283"/>
      <c r="V681" s="283"/>
      <c r="W681" s="176"/>
      <c r="X681" s="176"/>
      <c r="Y681" s="176"/>
      <c r="AA681" s="176"/>
    </row>
    <row r="682" spans="11:27" s="86" customFormat="1" x14ac:dyDescent="0.25">
      <c r="K682" s="176"/>
      <c r="L682" s="176"/>
      <c r="M682" s="176"/>
      <c r="O682" s="176"/>
      <c r="P682" s="176"/>
      <c r="Q682" s="176"/>
      <c r="S682" s="176"/>
      <c r="T682" s="283"/>
      <c r="U682" s="283"/>
      <c r="V682" s="283"/>
      <c r="W682" s="176"/>
      <c r="X682" s="176"/>
      <c r="Y682" s="176"/>
      <c r="AA682" s="176"/>
    </row>
    <row r="683" spans="11:27" s="86" customFormat="1" x14ac:dyDescent="0.25">
      <c r="K683" s="176"/>
      <c r="L683" s="176"/>
      <c r="M683" s="176"/>
      <c r="O683" s="176"/>
      <c r="P683" s="176"/>
      <c r="Q683" s="176"/>
      <c r="S683" s="176"/>
      <c r="T683" s="283"/>
      <c r="U683" s="283"/>
      <c r="V683" s="283"/>
      <c r="W683" s="176"/>
      <c r="X683" s="176"/>
      <c r="Y683" s="176"/>
      <c r="AA683" s="176"/>
    </row>
    <row r="684" spans="11:27" s="86" customFormat="1" x14ac:dyDescent="0.25">
      <c r="K684" s="176"/>
      <c r="L684" s="176"/>
      <c r="M684" s="176"/>
      <c r="O684" s="176"/>
      <c r="P684" s="176"/>
      <c r="Q684" s="176"/>
      <c r="S684" s="176"/>
      <c r="T684" s="283"/>
      <c r="U684" s="283"/>
      <c r="V684" s="283"/>
      <c r="W684" s="176"/>
      <c r="X684" s="176"/>
      <c r="Y684" s="176"/>
      <c r="AA684" s="176"/>
    </row>
    <row r="685" spans="11:27" s="86" customFormat="1" x14ac:dyDescent="0.25">
      <c r="K685" s="176"/>
      <c r="L685" s="176"/>
      <c r="M685" s="176"/>
      <c r="O685" s="176"/>
      <c r="P685" s="176"/>
      <c r="Q685" s="176"/>
      <c r="S685" s="176"/>
      <c r="T685" s="283"/>
      <c r="U685" s="283"/>
      <c r="V685" s="283"/>
      <c r="W685" s="176"/>
      <c r="X685" s="176"/>
      <c r="Y685" s="176"/>
      <c r="AA685" s="176"/>
    </row>
    <row r="686" spans="11:27" s="86" customFormat="1" x14ac:dyDescent="0.25">
      <c r="K686" s="176"/>
      <c r="L686" s="176"/>
      <c r="M686" s="176"/>
      <c r="O686" s="176"/>
      <c r="P686" s="176"/>
      <c r="Q686" s="176"/>
      <c r="S686" s="176"/>
      <c r="T686" s="283"/>
      <c r="U686" s="283"/>
      <c r="V686" s="283"/>
      <c r="W686" s="176"/>
      <c r="X686" s="176"/>
      <c r="Y686" s="176"/>
      <c r="AA686" s="176"/>
    </row>
    <row r="687" spans="11:27" s="86" customFormat="1" x14ac:dyDescent="0.25">
      <c r="K687" s="176"/>
      <c r="L687" s="176"/>
      <c r="M687" s="176"/>
      <c r="O687" s="176"/>
      <c r="P687" s="176"/>
      <c r="Q687" s="176"/>
      <c r="S687" s="176"/>
      <c r="T687" s="283"/>
      <c r="U687" s="283"/>
      <c r="V687" s="283"/>
      <c r="W687" s="176"/>
      <c r="X687" s="176"/>
      <c r="Y687" s="176"/>
      <c r="AA687" s="176"/>
    </row>
    <row r="688" spans="11:27" s="86" customFormat="1" x14ac:dyDescent="0.25">
      <c r="K688" s="176"/>
      <c r="L688" s="176"/>
      <c r="M688" s="176"/>
      <c r="O688" s="176"/>
      <c r="P688" s="176"/>
      <c r="Q688" s="176"/>
      <c r="S688" s="176"/>
      <c r="T688" s="283"/>
      <c r="U688" s="283"/>
      <c r="V688" s="283"/>
      <c r="W688" s="176"/>
      <c r="X688" s="176"/>
      <c r="Y688" s="176"/>
      <c r="AA688" s="176"/>
    </row>
    <row r="689" spans="11:27" s="86" customFormat="1" x14ac:dyDescent="0.25">
      <c r="K689" s="176"/>
      <c r="L689" s="176"/>
      <c r="M689" s="176"/>
      <c r="O689" s="176"/>
      <c r="P689" s="176"/>
      <c r="Q689" s="176"/>
      <c r="S689" s="176"/>
      <c r="T689" s="283"/>
      <c r="U689" s="283"/>
      <c r="V689" s="283"/>
      <c r="W689" s="176"/>
      <c r="X689" s="176"/>
      <c r="Y689" s="176"/>
      <c r="AA689" s="176"/>
    </row>
    <row r="690" spans="11:27" s="86" customFormat="1" x14ac:dyDescent="0.25">
      <c r="K690" s="176"/>
      <c r="L690" s="176"/>
      <c r="M690" s="176"/>
      <c r="O690" s="176"/>
      <c r="P690" s="176"/>
      <c r="Q690" s="176"/>
      <c r="S690" s="176"/>
      <c r="T690" s="283"/>
      <c r="U690" s="283"/>
      <c r="V690" s="283"/>
      <c r="W690" s="176"/>
      <c r="X690" s="176"/>
      <c r="Y690" s="176"/>
      <c r="AA690" s="176"/>
    </row>
    <row r="691" spans="11:27" s="86" customFormat="1" x14ac:dyDescent="0.25">
      <c r="K691" s="176"/>
      <c r="L691" s="176"/>
      <c r="M691" s="176"/>
      <c r="O691" s="176"/>
      <c r="P691" s="176"/>
      <c r="Q691" s="176"/>
      <c r="S691" s="176"/>
      <c r="T691" s="283"/>
      <c r="U691" s="283"/>
      <c r="V691" s="283"/>
      <c r="W691" s="176"/>
      <c r="X691" s="176"/>
      <c r="Y691" s="176"/>
      <c r="AA691" s="176"/>
    </row>
    <row r="692" spans="11:27" s="86" customFormat="1" x14ac:dyDescent="0.25">
      <c r="K692" s="176"/>
      <c r="L692" s="176"/>
      <c r="M692" s="176"/>
      <c r="O692" s="176"/>
      <c r="P692" s="176"/>
      <c r="Q692" s="176"/>
      <c r="S692" s="176"/>
      <c r="T692" s="283"/>
      <c r="U692" s="283"/>
      <c r="V692" s="283"/>
      <c r="W692" s="176"/>
      <c r="X692" s="176"/>
      <c r="Y692" s="176"/>
      <c r="AA692" s="176"/>
    </row>
    <row r="693" spans="11:27" s="86" customFormat="1" x14ac:dyDescent="0.25">
      <c r="K693" s="176"/>
      <c r="L693" s="176"/>
      <c r="M693" s="176"/>
      <c r="O693" s="176"/>
      <c r="P693" s="176"/>
      <c r="Q693" s="176"/>
      <c r="S693" s="176"/>
      <c r="T693" s="283"/>
      <c r="U693" s="283"/>
      <c r="V693" s="283"/>
      <c r="W693" s="176"/>
      <c r="X693" s="176"/>
      <c r="Y693" s="176"/>
      <c r="AA693" s="176"/>
    </row>
    <row r="694" spans="11:27" s="86" customFormat="1" x14ac:dyDescent="0.25">
      <c r="K694" s="176"/>
      <c r="L694" s="176"/>
      <c r="M694" s="176"/>
      <c r="O694" s="176"/>
      <c r="P694" s="176"/>
      <c r="Q694" s="176"/>
      <c r="S694" s="176"/>
      <c r="T694" s="283"/>
      <c r="U694" s="283"/>
      <c r="V694" s="283"/>
      <c r="W694" s="176"/>
      <c r="X694" s="176"/>
      <c r="Y694" s="176"/>
      <c r="AA694" s="176"/>
    </row>
    <row r="695" spans="11:27" s="86" customFormat="1" x14ac:dyDescent="0.25">
      <c r="K695" s="176"/>
      <c r="L695" s="176"/>
      <c r="M695" s="176"/>
      <c r="O695" s="176"/>
      <c r="P695" s="176"/>
      <c r="Q695" s="176"/>
      <c r="S695" s="176"/>
      <c r="T695" s="283"/>
      <c r="U695" s="283"/>
      <c r="V695" s="283"/>
      <c r="W695" s="176"/>
      <c r="X695" s="176"/>
      <c r="Y695" s="176"/>
      <c r="AA695" s="176"/>
    </row>
    <row r="696" spans="11:27" s="86" customFormat="1" x14ac:dyDescent="0.25">
      <c r="K696" s="176"/>
      <c r="L696" s="176"/>
      <c r="M696" s="176"/>
      <c r="O696" s="176"/>
      <c r="P696" s="176"/>
      <c r="Q696" s="176"/>
      <c r="S696" s="176"/>
      <c r="T696" s="283"/>
      <c r="U696" s="283"/>
      <c r="V696" s="283"/>
      <c r="W696" s="176"/>
      <c r="X696" s="176"/>
      <c r="Y696" s="176"/>
      <c r="AA696" s="176"/>
    </row>
    <row r="697" spans="11:27" s="86" customFormat="1" x14ac:dyDescent="0.25">
      <c r="K697" s="176"/>
      <c r="L697" s="176"/>
      <c r="M697" s="176"/>
      <c r="O697" s="176"/>
      <c r="P697" s="176"/>
      <c r="Q697" s="176"/>
      <c r="S697" s="176"/>
      <c r="T697" s="283"/>
      <c r="U697" s="283"/>
      <c r="V697" s="283"/>
      <c r="W697" s="176"/>
      <c r="X697" s="176"/>
      <c r="Y697" s="176"/>
      <c r="AA697" s="176"/>
    </row>
    <row r="698" spans="11:27" s="86" customFormat="1" x14ac:dyDescent="0.25">
      <c r="K698" s="176"/>
      <c r="L698" s="176"/>
      <c r="M698" s="176"/>
      <c r="O698" s="176"/>
      <c r="P698" s="176"/>
      <c r="Q698" s="176"/>
      <c r="S698" s="176"/>
      <c r="T698" s="283"/>
      <c r="U698" s="283"/>
      <c r="V698" s="283"/>
      <c r="W698" s="176"/>
      <c r="X698" s="176"/>
      <c r="Y698" s="176"/>
      <c r="AA698" s="176"/>
    </row>
    <row r="699" spans="11:27" s="86" customFormat="1" x14ac:dyDescent="0.25">
      <c r="K699" s="176"/>
      <c r="L699" s="176"/>
      <c r="M699" s="176"/>
      <c r="O699" s="176"/>
      <c r="P699" s="176"/>
      <c r="Q699" s="176"/>
      <c r="S699" s="176"/>
      <c r="T699" s="283"/>
      <c r="U699" s="283"/>
      <c r="V699" s="283"/>
      <c r="W699" s="176"/>
      <c r="X699" s="176"/>
      <c r="Y699" s="176"/>
      <c r="AA699" s="176"/>
    </row>
    <row r="700" spans="11:27" s="86" customFormat="1" x14ac:dyDescent="0.25">
      <c r="K700" s="176"/>
      <c r="L700" s="176"/>
      <c r="M700" s="176"/>
      <c r="O700" s="176"/>
      <c r="P700" s="176"/>
      <c r="Q700" s="176"/>
      <c r="S700" s="176"/>
      <c r="T700" s="283"/>
      <c r="U700" s="283"/>
      <c r="V700" s="283"/>
      <c r="W700" s="176"/>
      <c r="X700" s="176"/>
      <c r="Y700" s="176"/>
      <c r="AA700" s="176"/>
    </row>
    <row r="701" spans="11:27" s="86" customFormat="1" x14ac:dyDescent="0.25">
      <c r="K701" s="176"/>
      <c r="L701" s="176"/>
      <c r="M701" s="176"/>
      <c r="O701" s="176"/>
      <c r="P701" s="176"/>
      <c r="Q701" s="176"/>
      <c r="S701" s="176"/>
      <c r="T701" s="283"/>
      <c r="U701" s="283"/>
      <c r="V701" s="283"/>
      <c r="W701" s="176"/>
      <c r="X701" s="176"/>
      <c r="Y701" s="176"/>
      <c r="AA701" s="176"/>
    </row>
    <row r="702" spans="11:27" s="86" customFormat="1" x14ac:dyDescent="0.25">
      <c r="K702" s="176"/>
      <c r="L702" s="176"/>
      <c r="M702" s="176"/>
      <c r="O702" s="176"/>
      <c r="P702" s="176"/>
      <c r="Q702" s="176"/>
      <c r="S702" s="176"/>
      <c r="T702" s="283"/>
      <c r="U702" s="283"/>
      <c r="V702" s="283"/>
      <c r="W702" s="176"/>
      <c r="X702" s="176"/>
      <c r="Y702" s="176"/>
      <c r="AA702" s="176"/>
    </row>
    <row r="703" spans="11:27" s="86" customFormat="1" x14ac:dyDescent="0.25">
      <c r="K703" s="176"/>
      <c r="L703" s="176"/>
      <c r="M703" s="176"/>
      <c r="O703" s="176"/>
      <c r="P703" s="176"/>
      <c r="Q703" s="176"/>
      <c r="S703" s="176"/>
      <c r="T703" s="283"/>
      <c r="U703" s="283"/>
      <c r="V703" s="283"/>
      <c r="W703" s="176"/>
      <c r="X703" s="176"/>
      <c r="Y703" s="176"/>
      <c r="AA703" s="176"/>
    </row>
    <row r="704" spans="11:27" s="86" customFormat="1" x14ac:dyDescent="0.25">
      <c r="K704" s="176"/>
      <c r="L704" s="176"/>
      <c r="M704" s="176"/>
      <c r="O704" s="176"/>
      <c r="P704" s="176"/>
      <c r="Q704" s="176"/>
      <c r="S704" s="176"/>
      <c r="T704" s="283"/>
      <c r="U704" s="283"/>
      <c r="V704" s="283"/>
      <c r="W704" s="176"/>
      <c r="X704" s="176"/>
      <c r="Y704" s="176"/>
      <c r="AA704" s="176"/>
    </row>
    <row r="705" spans="11:27" s="86" customFormat="1" x14ac:dyDescent="0.25">
      <c r="K705" s="176"/>
      <c r="L705" s="176"/>
      <c r="M705" s="176"/>
      <c r="O705" s="176"/>
      <c r="P705" s="176"/>
      <c r="Q705" s="176"/>
      <c r="S705" s="176"/>
      <c r="T705" s="283"/>
      <c r="U705" s="283"/>
      <c r="V705" s="283"/>
      <c r="W705" s="176"/>
      <c r="X705" s="176"/>
      <c r="Y705" s="176"/>
      <c r="AA705" s="176"/>
    </row>
    <row r="706" spans="11:27" s="86" customFormat="1" x14ac:dyDescent="0.25">
      <c r="K706" s="176"/>
      <c r="L706" s="176"/>
      <c r="M706" s="176"/>
      <c r="O706" s="176"/>
      <c r="P706" s="176"/>
      <c r="Q706" s="176"/>
      <c r="S706" s="176"/>
      <c r="T706" s="283"/>
      <c r="U706" s="283"/>
      <c r="V706" s="283"/>
      <c r="W706" s="176"/>
      <c r="X706" s="176"/>
      <c r="Y706" s="176"/>
      <c r="AA706" s="176"/>
    </row>
    <row r="707" spans="11:27" s="86" customFormat="1" x14ac:dyDescent="0.25">
      <c r="K707" s="176"/>
      <c r="L707" s="176"/>
      <c r="M707" s="176"/>
      <c r="O707" s="176"/>
      <c r="P707" s="176"/>
      <c r="Q707" s="176"/>
      <c r="S707" s="176"/>
      <c r="T707" s="283"/>
      <c r="U707" s="283"/>
      <c r="V707" s="283"/>
      <c r="W707" s="176"/>
      <c r="X707" s="176"/>
      <c r="Y707" s="176"/>
      <c r="AA707" s="176"/>
    </row>
    <row r="708" spans="11:27" s="86" customFormat="1" x14ac:dyDescent="0.25">
      <c r="K708" s="176"/>
      <c r="L708" s="176"/>
      <c r="M708" s="176"/>
      <c r="O708" s="176"/>
      <c r="P708" s="176"/>
      <c r="Q708" s="176"/>
      <c r="S708" s="176"/>
      <c r="T708" s="283"/>
      <c r="U708" s="283"/>
      <c r="V708" s="283"/>
      <c r="W708" s="176"/>
      <c r="X708" s="176"/>
      <c r="Y708" s="176"/>
      <c r="AA708" s="176"/>
    </row>
    <row r="709" spans="11:27" s="86" customFormat="1" x14ac:dyDescent="0.25">
      <c r="K709" s="176"/>
      <c r="L709" s="176"/>
      <c r="M709" s="176"/>
      <c r="O709" s="176"/>
      <c r="P709" s="176"/>
      <c r="Q709" s="176"/>
      <c r="S709" s="176"/>
      <c r="T709" s="283"/>
      <c r="U709" s="283"/>
      <c r="V709" s="283"/>
      <c r="W709" s="176"/>
      <c r="X709" s="176"/>
      <c r="Y709" s="176"/>
      <c r="AA709" s="176"/>
    </row>
    <row r="710" spans="11:27" s="86" customFormat="1" x14ac:dyDescent="0.25">
      <c r="K710" s="176"/>
      <c r="L710" s="176"/>
      <c r="M710" s="176"/>
      <c r="O710" s="176"/>
      <c r="P710" s="176"/>
      <c r="Q710" s="176"/>
      <c r="S710" s="176"/>
      <c r="T710" s="283"/>
      <c r="U710" s="283"/>
      <c r="V710" s="283"/>
      <c r="W710" s="176"/>
      <c r="X710" s="176"/>
      <c r="Y710" s="176"/>
      <c r="AA710" s="176"/>
    </row>
    <row r="711" spans="11:27" s="86" customFormat="1" x14ac:dyDescent="0.25">
      <c r="K711" s="176"/>
      <c r="L711" s="176"/>
      <c r="M711" s="176"/>
      <c r="O711" s="176"/>
      <c r="P711" s="176"/>
      <c r="Q711" s="176"/>
      <c r="S711" s="176"/>
      <c r="T711" s="283"/>
      <c r="U711" s="283"/>
      <c r="V711" s="283"/>
      <c r="W711" s="176"/>
      <c r="X711" s="176"/>
      <c r="Y711" s="176"/>
      <c r="AA711" s="176"/>
    </row>
    <row r="712" spans="11:27" s="86" customFormat="1" x14ac:dyDescent="0.25">
      <c r="K712" s="176"/>
      <c r="L712" s="176"/>
      <c r="M712" s="176"/>
      <c r="O712" s="176"/>
      <c r="P712" s="176"/>
      <c r="Q712" s="176"/>
      <c r="S712" s="176"/>
      <c r="T712" s="283"/>
      <c r="U712" s="283"/>
      <c r="V712" s="283"/>
      <c r="W712" s="176"/>
      <c r="X712" s="176"/>
      <c r="Y712" s="176"/>
      <c r="AA712" s="176"/>
    </row>
    <row r="713" spans="11:27" s="86" customFormat="1" x14ac:dyDescent="0.25">
      <c r="K713" s="176"/>
      <c r="L713" s="176"/>
      <c r="M713" s="176"/>
      <c r="O713" s="176"/>
      <c r="P713" s="176"/>
      <c r="Q713" s="176"/>
      <c r="S713" s="176"/>
      <c r="T713" s="283"/>
      <c r="U713" s="283"/>
      <c r="V713" s="283"/>
      <c r="W713" s="176"/>
      <c r="X713" s="176"/>
      <c r="Y713" s="176"/>
      <c r="AA713" s="176"/>
    </row>
    <row r="714" spans="11:27" s="86" customFormat="1" x14ac:dyDescent="0.25">
      <c r="K714" s="176"/>
      <c r="L714" s="176"/>
      <c r="M714" s="176"/>
      <c r="O714" s="176"/>
      <c r="P714" s="176"/>
      <c r="Q714" s="176"/>
      <c r="S714" s="176"/>
      <c r="T714" s="283"/>
      <c r="U714" s="283"/>
      <c r="V714" s="283"/>
      <c r="W714" s="176"/>
      <c r="X714" s="176"/>
      <c r="Y714" s="176"/>
      <c r="AA714" s="176"/>
    </row>
    <row r="715" spans="11:27" s="86" customFormat="1" x14ac:dyDescent="0.25">
      <c r="K715" s="176"/>
      <c r="L715" s="176"/>
      <c r="M715" s="176"/>
      <c r="O715" s="176"/>
      <c r="P715" s="176"/>
      <c r="Q715" s="176"/>
      <c r="S715" s="176"/>
      <c r="T715" s="283"/>
      <c r="U715" s="283"/>
      <c r="V715" s="283"/>
      <c r="W715" s="176"/>
      <c r="X715" s="176"/>
      <c r="Y715" s="176"/>
      <c r="AA715" s="176"/>
    </row>
    <row r="716" spans="11:27" s="86" customFormat="1" x14ac:dyDescent="0.25">
      <c r="K716" s="176"/>
      <c r="L716" s="176"/>
      <c r="M716" s="176"/>
      <c r="O716" s="176"/>
      <c r="P716" s="176"/>
      <c r="Q716" s="176"/>
      <c r="S716" s="176"/>
      <c r="T716" s="283"/>
      <c r="U716" s="283"/>
      <c r="V716" s="283"/>
      <c r="W716" s="176"/>
      <c r="X716" s="176"/>
      <c r="Y716" s="176"/>
      <c r="AA716" s="176"/>
    </row>
    <row r="717" spans="11:27" s="86" customFormat="1" x14ac:dyDescent="0.25">
      <c r="K717" s="176"/>
      <c r="L717" s="176"/>
      <c r="M717" s="176"/>
      <c r="O717" s="176"/>
      <c r="P717" s="176"/>
      <c r="Q717" s="176"/>
      <c r="S717" s="176"/>
      <c r="T717" s="283"/>
      <c r="U717" s="283"/>
      <c r="V717" s="283"/>
      <c r="W717" s="176"/>
      <c r="X717" s="176"/>
      <c r="Y717" s="176"/>
      <c r="AA717" s="176"/>
    </row>
    <row r="718" spans="11:27" s="86" customFormat="1" x14ac:dyDescent="0.25">
      <c r="K718" s="176"/>
      <c r="L718" s="176"/>
      <c r="M718" s="176"/>
      <c r="O718" s="176"/>
      <c r="P718" s="176"/>
      <c r="Q718" s="176"/>
      <c r="S718" s="176"/>
      <c r="T718" s="283"/>
      <c r="U718" s="283"/>
      <c r="V718" s="283"/>
      <c r="W718" s="176"/>
      <c r="X718" s="176"/>
      <c r="Y718" s="176"/>
      <c r="AA718" s="176"/>
    </row>
    <row r="719" spans="11:27" s="86" customFormat="1" x14ac:dyDescent="0.25">
      <c r="K719" s="176"/>
      <c r="L719" s="176"/>
      <c r="M719" s="176"/>
      <c r="O719" s="176"/>
      <c r="P719" s="176"/>
      <c r="Q719" s="176"/>
      <c r="S719" s="176"/>
      <c r="T719" s="283"/>
      <c r="U719" s="283"/>
      <c r="V719" s="283"/>
      <c r="W719" s="176"/>
      <c r="X719" s="176"/>
      <c r="Y719" s="176"/>
      <c r="AA719" s="176"/>
    </row>
    <row r="720" spans="11:27" s="86" customFormat="1" x14ac:dyDescent="0.25">
      <c r="K720" s="176"/>
      <c r="L720" s="176"/>
      <c r="M720" s="176"/>
      <c r="O720" s="176"/>
      <c r="P720" s="176"/>
      <c r="Q720" s="176"/>
      <c r="S720" s="176"/>
      <c r="T720" s="283"/>
      <c r="U720" s="283"/>
      <c r="V720" s="283"/>
      <c r="W720" s="176"/>
      <c r="X720" s="176"/>
      <c r="Y720" s="176"/>
      <c r="AA720" s="176"/>
    </row>
    <row r="721" spans="11:27" s="86" customFormat="1" x14ac:dyDescent="0.25">
      <c r="K721" s="176"/>
      <c r="L721" s="176"/>
      <c r="M721" s="176"/>
      <c r="O721" s="176"/>
      <c r="P721" s="176"/>
      <c r="Q721" s="176"/>
      <c r="S721" s="176"/>
      <c r="T721" s="283"/>
      <c r="U721" s="283"/>
      <c r="V721" s="283"/>
      <c r="W721" s="176"/>
      <c r="X721" s="176"/>
      <c r="Y721" s="176"/>
      <c r="AA721" s="176"/>
    </row>
    <row r="722" spans="11:27" s="86" customFormat="1" x14ac:dyDescent="0.25">
      <c r="K722" s="176"/>
      <c r="L722" s="176"/>
      <c r="M722" s="176"/>
      <c r="O722" s="176"/>
      <c r="P722" s="176"/>
      <c r="Q722" s="176"/>
      <c r="S722" s="176"/>
      <c r="T722" s="283"/>
      <c r="U722" s="283"/>
      <c r="V722" s="283"/>
      <c r="W722" s="176"/>
      <c r="X722" s="176"/>
      <c r="Y722" s="176"/>
      <c r="AA722" s="176"/>
    </row>
    <row r="723" spans="11:27" s="86" customFormat="1" x14ac:dyDescent="0.25">
      <c r="K723" s="176"/>
      <c r="L723" s="176"/>
      <c r="M723" s="176"/>
      <c r="O723" s="176"/>
      <c r="P723" s="176"/>
      <c r="Q723" s="176"/>
      <c r="S723" s="176"/>
      <c r="T723" s="283"/>
      <c r="U723" s="283"/>
      <c r="V723" s="283"/>
      <c r="W723" s="176"/>
      <c r="X723" s="176"/>
      <c r="Y723" s="176"/>
      <c r="AA723" s="176"/>
    </row>
    <row r="724" spans="11:27" s="86" customFormat="1" x14ac:dyDescent="0.25">
      <c r="K724" s="176"/>
      <c r="L724" s="176"/>
      <c r="M724" s="176"/>
      <c r="O724" s="176"/>
      <c r="P724" s="176"/>
      <c r="Q724" s="176"/>
      <c r="S724" s="176"/>
      <c r="T724" s="283"/>
      <c r="U724" s="283"/>
      <c r="V724" s="283"/>
      <c r="W724" s="176"/>
      <c r="X724" s="176"/>
      <c r="Y724" s="176"/>
      <c r="AA724" s="176"/>
    </row>
    <row r="725" spans="11:27" s="86" customFormat="1" x14ac:dyDescent="0.25">
      <c r="K725" s="176"/>
      <c r="L725" s="176"/>
      <c r="M725" s="176"/>
      <c r="O725" s="176"/>
      <c r="P725" s="176"/>
      <c r="Q725" s="176"/>
      <c r="S725" s="176"/>
      <c r="T725" s="283"/>
      <c r="U725" s="283"/>
      <c r="V725" s="283"/>
      <c r="W725" s="176"/>
      <c r="X725" s="176"/>
      <c r="Y725" s="176"/>
      <c r="AA725" s="176"/>
    </row>
    <row r="726" spans="11:27" s="86" customFormat="1" x14ac:dyDescent="0.25">
      <c r="K726" s="176"/>
      <c r="L726" s="176"/>
      <c r="M726" s="176"/>
      <c r="O726" s="176"/>
      <c r="P726" s="176"/>
      <c r="Q726" s="176"/>
      <c r="S726" s="176"/>
      <c r="T726" s="283"/>
      <c r="U726" s="283"/>
      <c r="V726" s="283"/>
      <c r="W726" s="176"/>
      <c r="X726" s="176"/>
      <c r="Y726" s="176"/>
      <c r="AA726" s="176"/>
    </row>
    <row r="727" spans="11:27" s="86" customFormat="1" x14ac:dyDescent="0.25">
      <c r="K727" s="176"/>
      <c r="L727" s="176"/>
      <c r="M727" s="176"/>
      <c r="O727" s="176"/>
      <c r="P727" s="176"/>
      <c r="Q727" s="176"/>
      <c r="S727" s="176"/>
      <c r="T727" s="283"/>
      <c r="U727" s="283"/>
      <c r="V727" s="283"/>
      <c r="W727" s="176"/>
      <c r="X727" s="176"/>
      <c r="Y727" s="176"/>
      <c r="AA727" s="176"/>
    </row>
    <row r="728" spans="11:27" s="86" customFormat="1" x14ac:dyDescent="0.25">
      <c r="K728" s="176"/>
      <c r="L728" s="176"/>
      <c r="M728" s="176"/>
      <c r="O728" s="176"/>
      <c r="P728" s="176"/>
      <c r="Q728" s="176"/>
      <c r="S728" s="176"/>
      <c r="T728" s="283"/>
      <c r="U728" s="283"/>
      <c r="V728" s="283"/>
      <c r="W728" s="176"/>
      <c r="X728" s="176"/>
      <c r="Y728" s="176"/>
      <c r="AA728" s="176"/>
    </row>
    <row r="729" spans="11:27" s="86" customFormat="1" x14ac:dyDescent="0.25">
      <c r="K729" s="176"/>
      <c r="L729" s="176"/>
      <c r="M729" s="176"/>
      <c r="O729" s="176"/>
      <c r="P729" s="176"/>
      <c r="Q729" s="176"/>
      <c r="S729" s="176"/>
      <c r="T729" s="283"/>
      <c r="U729" s="283"/>
      <c r="V729" s="283"/>
      <c r="W729" s="176"/>
      <c r="X729" s="176"/>
      <c r="Y729" s="176"/>
      <c r="AA729" s="176"/>
    </row>
    <row r="730" spans="11:27" s="86" customFormat="1" x14ac:dyDescent="0.25">
      <c r="K730" s="176"/>
      <c r="L730" s="176"/>
      <c r="M730" s="176"/>
      <c r="O730" s="176"/>
      <c r="P730" s="176"/>
      <c r="Q730" s="176"/>
      <c r="S730" s="176"/>
      <c r="T730" s="283"/>
      <c r="U730" s="283"/>
      <c r="V730" s="283"/>
      <c r="W730" s="176"/>
      <c r="X730" s="176"/>
      <c r="Y730" s="176"/>
      <c r="AA730" s="176"/>
    </row>
    <row r="731" spans="11:27" s="86" customFormat="1" x14ac:dyDescent="0.25">
      <c r="K731" s="176"/>
      <c r="L731" s="176"/>
      <c r="M731" s="176"/>
      <c r="O731" s="176"/>
      <c r="P731" s="176"/>
      <c r="Q731" s="176"/>
      <c r="S731" s="176"/>
      <c r="T731" s="283"/>
      <c r="U731" s="283"/>
      <c r="V731" s="283"/>
      <c r="W731" s="176"/>
      <c r="X731" s="176"/>
      <c r="Y731" s="176"/>
      <c r="AA731" s="176"/>
    </row>
    <row r="732" spans="11:27" s="86" customFormat="1" x14ac:dyDescent="0.25">
      <c r="K732" s="176"/>
      <c r="L732" s="176"/>
      <c r="M732" s="176"/>
      <c r="O732" s="176"/>
      <c r="P732" s="176"/>
      <c r="Q732" s="176"/>
      <c r="S732" s="176"/>
      <c r="T732" s="283"/>
      <c r="U732" s="283"/>
      <c r="V732" s="283"/>
      <c r="W732" s="176"/>
      <c r="X732" s="176"/>
      <c r="Y732" s="176"/>
      <c r="AA732" s="176"/>
    </row>
    <row r="733" spans="11:27" s="86" customFormat="1" x14ac:dyDescent="0.25">
      <c r="K733" s="176"/>
      <c r="L733" s="176"/>
      <c r="M733" s="176"/>
      <c r="O733" s="176"/>
      <c r="P733" s="176"/>
      <c r="Q733" s="176"/>
      <c r="S733" s="176"/>
      <c r="T733" s="283"/>
      <c r="U733" s="283"/>
      <c r="V733" s="283"/>
      <c r="W733" s="176"/>
      <c r="X733" s="176"/>
      <c r="Y733" s="176"/>
      <c r="AA733" s="176"/>
    </row>
    <row r="734" spans="11:27" s="86" customFormat="1" x14ac:dyDescent="0.25">
      <c r="K734" s="176"/>
      <c r="L734" s="176"/>
      <c r="M734" s="176"/>
      <c r="O734" s="176"/>
      <c r="P734" s="176"/>
      <c r="Q734" s="176"/>
      <c r="S734" s="176"/>
      <c r="T734" s="283"/>
      <c r="U734" s="283"/>
      <c r="V734" s="283"/>
      <c r="W734" s="176"/>
      <c r="X734" s="176"/>
      <c r="Y734" s="176"/>
      <c r="AA734" s="176"/>
    </row>
    <row r="735" spans="11:27" s="86" customFormat="1" x14ac:dyDescent="0.25">
      <c r="K735" s="176"/>
      <c r="L735" s="176"/>
      <c r="M735" s="176"/>
      <c r="O735" s="176"/>
      <c r="P735" s="176"/>
      <c r="Q735" s="176"/>
      <c r="S735" s="176"/>
      <c r="T735" s="283"/>
      <c r="U735" s="283"/>
      <c r="V735" s="283"/>
      <c r="W735" s="176"/>
      <c r="X735" s="176"/>
      <c r="Y735" s="176"/>
      <c r="AA735" s="176"/>
    </row>
    <row r="736" spans="11:27" s="86" customFormat="1" x14ac:dyDescent="0.25">
      <c r="K736" s="176"/>
      <c r="L736" s="176"/>
      <c r="M736" s="176"/>
      <c r="O736" s="176"/>
      <c r="P736" s="176"/>
      <c r="Q736" s="176"/>
      <c r="S736" s="176"/>
      <c r="T736" s="283"/>
      <c r="U736" s="283"/>
      <c r="V736" s="283"/>
      <c r="W736" s="176"/>
      <c r="X736" s="176"/>
      <c r="Y736" s="176"/>
      <c r="AA736" s="176"/>
    </row>
    <row r="737" spans="11:27" s="86" customFormat="1" x14ac:dyDescent="0.25">
      <c r="K737" s="176"/>
      <c r="L737" s="176"/>
      <c r="M737" s="176"/>
      <c r="O737" s="176"/>
      <c r="P737" s="176"/>
      <c r="Q737" s="176"/>
      <c r="S737" s="176"/>
      <c r="T737" s="283"/>
      <c r="U737" s="283"/>
      <c r="V737" s="283"/>
      <c r="W737" s="176"/>
      <c r="X737" s="176"/>
      <c r="Y737" s="176"/>
      <c r="AA737" s="176"/>
    </row>
    <row r="738" spans="11:27" s="86" customFormat="1" x14ac:dyDescent="0.25">
      <c r="K738" s="176"/>
      <c r="L738" s="176"/>
      <c r="M738" s="176"/>
      <c r="O738" s="176"/>
      <c r="P738" s="176"/>
      <c r="Q738" s="176"/>
      <c r="S738" s="176"/>
      <c r="T738" s="283"/>
      <c r="U738" s="283"/>
      <c r="V738" s="283"/>
      <c r="W738" s="176"/>
      <c r="X738" s="176"/>
      <c r="Y738" s="176"/>
      <c r="AA738" s="176"/>
    </row>
    <row r="739" spans="11:27" s="86" customFormat="1" x14ac:dyDescent="0.25">
      <c r="K739" s="176"/>
      <c r="L739" s="176"/>
      <c r="M739" s="176"/>
      <c r="O739" s="176"/>
      <c r="P739" s="176"/>
      <c r="Q739" s="176"/>
      <c r="S739" s="176"/>
      <c r="T739" s="283"/>
      <c r="U739" s="283"/>
      <c r="V739" s="283"/>
      <c r="W739" s="176"/>
      <c r="X739" s="176"/>
      <c r="Y739" s="176"/>
      <c r="AA739" s="176"/>
    </row>
    <row r="740" spans="11:27" s="86" customFormat="1" x14ac:dyDescent="0.25">
      <c r="K740" s="176"/>
      <c r="L740" s="176"/>
      <c r="M740" s="176"/>
      <c r="O740" s="176"/>
      <c r="P740" s="176"/>
      <c r="Q740" s="176"/>
      <c r="S740" s="176"/>
      <c r="T740" s="283"/>
      <c r="U740" s="283"/>
      <c r="V740" s="283"/>
      <c r="W740" s="176"/>
      <c r="X740" s="176"/>
      <c r="Y740" s="176"/>
      <c r="AA740" s="176"/>
    </row>
    <row r="741" spans="11:27" s="86" customFormat="1" x14ac:dyDescent="0.25">
      <c r="K741" s="176"/>
      <c r="L741" s="176"/>
      <c r="M741" s="176"/>
      <c r="O741" s="176"/>
      <c r="P741" s="176"/>
      <c r="Q741" s="176"/>
      <c r="S741" s="176"/>
      <c r="T741" s="283"/>
      <c r="U741" s="283"/>
      <c r="V741" s="283"/>
      <c r="W741" s="176"/>
      <c r="X741" s="176"/>
      <c r="Y741" s="176"/>
      <c r="AA741" s="176"/>
    </row>
    <row r="742" spans="11:27" s="86" customFormat="1" x14ac:dyDescent="0.25">
      <c r="K742" s="176"/>
      <c r="L742" s="176"/>
      <c r="M742" s="176"/>
      <c r="O742" s="176"/>
      <c r="P742" s="176"/>
      <c r="Q742" s="176"/>
      <c r="S742" s="176"/>
      <c r="T742" s="283"/>
      <c r="U742" s="283"/>
      <c r="V742" s="283"/>
      <c r="W742" s="176"/>
      <c r="X742" s="176"/>
      <c r="Y742" s="176"/>
      <c r="AA742" s="176"/>
    </row>
    <row r="743" spans="11:27" s="86" customFormat="1" x14ac:dyDescent="0.25">
      <c r="K743" s="176"/>
      <c r="L743" s="176"/>
      <c r="M743" s="176"/>
      <c r="O743" s="176"/>
      <c r="P743" s="176"/>
      <c r="Q743" s="176"/>
      <c r="S743" s="176"/>
      <c r="T743" s="283"/>
      <c r="U743" s="283"/>
      <c r="V743" s="283"/>
      <c r="W743" s="176"/>
      <c r="X743" s="176"/>
      <c r="Y743" s="176"/>
      <c r="AA743" s="176"/>
    </row>
    <row r="744" spans="11:27" s="86" customFormat="1" x14ac:dyDescent="0.25">
      <c r="K744" s="176"/>
      <c r="L744" s="176"/>
      <c r="M744" s="176"/>
      <c r="O744" s="176"/>
      <c r="P744" s="176"/>
      <c r="Q744" s="176"/>
      <c r="S744" s="176"/>
      <c r="T744" s="283"/>
      <c r="U744" s="283"/>
      <c r="V744" s="283"/>
      <c r="W744" s="176"/>
      <c r="X744" s="176"/>
      <c r="Y744" s="176"/>
      <c r="AA744" s="176"/>
    </row>
    <row r="745" spans="11:27" s="86" customFormat="1" x14ac:dyDescent="0.25">
      <c r="K745" s="176"/>
      <c r="L745" s="176"/>
      <c r="M745" s="176"/>
      <c r="O745" s="176"/>
      <c r="P745" s="176"/>
      <c r="Q745" s="176"/>
      <c r="S745" s="176"/>
      <c r="T745" s="283"/>
      <c r="U745" s="283"/>
      <c r="V745" s="283"/>
      <c r="W745" s="176"/>
      <c r="X745" s="176"/>
      <c r="Y745" s="176"/>
      <c r="AA745" s="176"/>
    </row>
    <row r="746" spans="11:27" s="86" customFormat="1" x14ac:dyDescent="0.25">
      <c r="K746" s="176"/>
      <c r="L746" s="176"/>
      <c r="M746" s="176"/>
      <c r="O746" s="176"/>
      <c r="P746" s="176"/>
      <c r="Q746" s="176"/>
      <c r="S746" s="176"/>
      <c r="T746" s="283"/>
      <c r="U746" s="283"/>
      <c r="V746" s="283"/>
      <c r="W746" s="176"/>
      <c r="X746" s="176"/>
      <c r="Y746" s="176"/>
      <c r="AA746" s="176"/>
    </row>
    <row r="747" spans="11:27" s="86" customFormat="1" x14ac:dyDescent="0.25">
      <c r="K747" s="176"/>
      <c r="L747" s="176"/>
      <c r="M747" s="176"/>
      <c r="O747" s="176"/>
      <c r="P747" s="176"/>
      <c r="Q747" s="176"/>
      <c r="S747" s="176"/>
      <c r="T747" s="283"/>
      <c r="U747" s="283"/>
      <c r="V747" s="283"/>
      <c r="W747" s="176"/>
      <c r="X747" s="176"/>
      <c r="Y747" s="176"/>
      <c r="AA747" s="176"/>
    </row>
    <row r="748" spans="11:27" s="86" customFormat="1" x14ac:dyDescent="0.25">
      <c r="K748" s="176"/>
      <c r="L748" s="176"/>
      <c r="M748" s="176"/>
      <c r="O748" s="176"/>
      <c r="P748" s="176"/>
      <c r="Q748" s="176"/>
      <c r="S748" s="176"/>
      <c r="T748" s="283"/>
      <c r="U748" s="283"/>
      <c r="V748" s="283"/>
      <c r="W748" s="176"/>
      <c r="X748" s="176"/>
      <c r="Y748" s="176"/>
      <c r="AA748" s="176"/>
    </row>
    <row r="749" spans="11:27" s="86" customFormat="1" x14ac:dyDescent="0.25">
      <c r="K749" s="176"/>
      <c r="L749" s="176"/>
      <c r="M749" s="176"/>
      <c r="O749" s="176"/>
      <c r="P749" s="176"/>
      <c r="Q749" s="176"/>
      <c r="S749" s="176"/>
      <c r="T749" s="283"/>
      <c r="U749" s="283"/>
      <c r="V749" s="283"/>
      <c r="W749" s="176"/>
      <c r="X749" s="176"/>
      <c r="Y749" s="176"/>
      <c r="AA749" s="176"/>
    </row>
    <row r="750" spans="11:27" s="86" customFormat="1" x14ac:dyDescent="0.25">
      <c r="K750" s="176"/>
      <c r="L750" s="176"/>
      <c r="M750" s="176"/>
      <c r="O750" s="176"/>
      <c r="P750" s="176"/>
      <c r="Q750" s="176"/>
      <c r="S750" s="176"/>
      <c r="T750" s="283"/>
      <c r="U750" s="283"/>
      <c r="V750" s="283"/>
      <c r="W750" s="176"/>
      <c r="X750" s="176"/>
      <c r="Y750" s="176"/>
      <c r="AA750" s="176"/>
    </row>
    <row r="751" spans="11:27" s="86" customFormat="1" x14ac:dyDescent="0.25">
      <c r="K751" s="176"/>
      <c r="L751" s="176"/>
      <c r="M751" s="176"/>
      <c r="O751" s="176"/>
      <c r="P751" s="176"/>
      <c r="Q751" s="176"/>
      <c r="S751" s="176"/>
      <c r="T751" s="283"/>
      <c r="U751" s="283"/>
      <c r="V751" s="283"/>
      <c r="W751" s="176"/>
      <c r="X751" s="176"/>
      <c r="Y751" s="176"/>
      <c r="AA751" s="176"/>
    </row>
    <row r="752" spans="11:27" s="86" customFormat="1" x14ac:dyDescent="0.25">
      <c r="K752" s="176"/>
      <c r="L752" s="176"/>
      <c r="M752" s="176"/>
      <c r="O752" s="176"/>
      <c r="P752" s="176"/>
      <c r="Q752" s="176"/>
      <c r="S752" s="176"/>
      <c r="T752" s="283"/>
      <c r="U752" s="283"/>
      <c r="V752" s="283"/>
      <c r="W752" s="176"/>
      <c r="X752" s="176"/>
      <c r="Y752" s="176"/>
      <c r="AA752" s="176"/>
    </row>
    <row r="753" spans="11:27" s="86" customFormat="1" x14ac:dyDescent="0.25">
      <c r="K753" s="176"/>
      <c r="L753" s="176"/>
      <c r="M753" s="176"/>
      <c r="O753" s="176"/>
      <c r="P753" s="176"/>
      <c r="Q753" s="176"/>
      <c r="S753" s="176"/>
      <c r="T753" s="283"/>
      <c r="U753" s="283"/>
      <c r="V753" s="283"/>
      <c r="W753" s="176"/>
      <c r="X753" s="176"/>
      <c r="Y753" s="176"/>
      <c r="AA753" s="176"/>
    </row>
    <row r="754" spans="11:27" s="86" customFormat="1" x14ac:dyDescent="0.25">
      <c r="K754" s="176"/>
      <c r="L754" s="176"/>
      <c r="M754" s="176"/>
      <c r="O754" s="176"/>
      <c r="P754" s="176"/>
      <c r="Q754" s="176"/>
      <c r="S754" s="176"/>
      <c r="T754" s="283"/>
      <c r="U754" s="283"/>
      <c r="V754" s="283"/>
      <c r="W754" s="176"/>
      <c r="X754" s="176"/>
      <c r="Y754" s="176"/>
      <c r="AA754" s="176"/>
    </row>
    <row r="755" spans="11:27" s="86" customFormat="1" x14ac:dyDescent="0.25">
      <c r="K755" s="176"/>
      <c r="L755" s="176"/>
      <c r="M755" s="176"/>
      <c r="O755" s="176"/>
      <c r="P755" s="176"/>
      <c r="Q755" s="176"/>
      <c r="S755" s="176"/>
      <c r="T755" s="283"/>
      <c r="U755" s="283"/>
      <c r="V755" s="283"/>
      <c r="W755" s="176"/>
      <c r="X755" s="176"/>
      <c r="Y755" s="176"/>
      <c r="AA755" s="176"/>
    </row>
    <row r="756" spans="11:27" s="86" customFormat="1" x14ac:dyDescent="0.25">
      <c r="K756" s="176"/>
      <c r="L756" s="176"/>
      <c r="M756" s="176"/>
      <c r="O756" s="176"/>
      <c r="P756" s="176"/>
      <c r="Q756" s="176"/>
      <c r="S756" s="176"/>
      <c r="T756" s="283"/>
      <c r="U756" s="283"/>
      <c r="V756" s="283"/>
      <c r="W756" s="176"/>
      <c r="X756" s="176"/>
      <c r="Y756" s="176"/>
      <c r="AA756" s="176"/>
    </row>
    <row r="757" spans="11:27" s="86" customFormat="1" x14ac:dyDescent="0.25">
      <c r="K757" s="176"/>
      <c r="L757" s="176"/>
      <c r="M757" s="176"/>
      <c r="O757" s="176"/>
      <c r="P757" s="176"/>
      <c r="Q757" s="176"/>
      <c r="S757" s="176"/>
      <c r="T757" s="283"/>
      <c r="U757" s="283"/>
      <c r="V757" s="283"/>
      <c r="W757" s="176"/>
      <c r="X757" s="176"/>
      <c r="Y757" s="176"/>
      <c r="AA757" s="176"/>
    </row>
    <row r="758" spans="11:27" s="86" customFormat="1" x14ac:dyDescent="0.25">
      <c r="K758" s="176"/>
      <c r="L758" s="176"/>
      <c r="M758" s="176"/>
      <c r="O758" s="176"/>
      <c r="P758" s="176"/>
      <c r="Q758" s="176"/>
      <c r="S758" s="176"/>
      <c r="T758" s="283"/>
      <c r="U758" s="283"/>
      <c r="V758" s="283"/>
      <c r="W758" s="176"/>
      <c r="X758" s="176"/>
      <c r="Y758" s="176"/>
      <c r="AA758" s="176"/>
    </row>
    <row r="759" spans="11:27" s="86" customFormat="1" x14ac:dyDescent="0.25">
      <c r="K759" s="176"/>
      <c r="L759" s="176"/>
      <c r="M759" s="176"/>
      <c r="O759" s="176"/>
      <c r="P759" s="176"/>
      <c r="Q759" s="176"/>
      <c r="S759" s="176"/>
      <c r="T759" s="283"/>
      <c r="U759" s="283"/>
      <c r="V759" s="283"/>
      <c r="W759" s="176"/>
      <c r="X759" s="176"/>
      <c r="Y759" s="176"/>
      <c r="AA759" s="176"/>
    </row>
    <row r="760" spans="11:27" s="86" customFormat="1" x14ac:dyDescent="0.25">
      <c r="K760" s="176"/>
      <c r="L760" s="176"/>
      <c r="M760" s="176"/>
      <c r="O760" s="176"/>
      <c r="P760" s="176"/>
      <c r="Q760" s="176"/>
      <c r="S760" s="176"/>
      <c r="T760" s="283"/>
      <c r="U760" s="283"/>
      <c r="V760" s="283"/>
      <c r="W760" s="176"/>
      <c r="X760" s="176"/>
      <c r="Y760" s="176"/>
      <c r="AA760" s="176"/>
    </row>
    <row r="761" spans="11:27" s="86" customFormat="1" x14ac:dyDescent="0.25">
      <c r="K761" s="176"/>
      <c r="L761" s="176"/>
      <c r="M761" s="176"/>
      <c r="O761" s="176"/>
      <c r="P761" s="176"/>
      <c r="Q761" s="176"/>
      <c r="S761" s="176"/>
      <c r="T761" s="283"/>
      <c r="U761" s="283"/>
      <c r="V761" s="283"/>
      <c r="W761" s="176"/>
      <c r="X761" s="176"/>
      <c r="Y761" s="176"/>
      <c r="AA761" s="176"/>
    </row>
    <row r="762" spans="11:27" s="86" customFormat="1" x14ac:dyDescent="0.25">
      <c r="K762" s="176"/>
      <c r="L762" s="176"/>
      <c r="M762" s="176"/>
      <c r="O762" s="176"/>
      <c r="P762" s="176"/>
      <c r="Q762" s="176"/>
      <c r="S762" s="176"/>
      <c r="T762" s="283"/>
      <c r="U762" s="283"/>
      <c r="V762" s="283"/>
      <c r="W762" s="176"/>
      <c r="X762" s="176"/>
      <c r="Y762" s="176"/>
      <c r="AA762" s="176"/>
    </row>
    <row r="763" spans="11:27" s="86" customFormat="1" x14ac:dyDescent="0.25">
      <c r="K763" s="176"/>
      <c r="L763" s="176"/>
      <c r="M763" s="176"/>
      <c r="O763" s="176"/>
      <c r="P763" s="176"/>
      <c r="Q763" s="176"/>
      <c r="S763" s="176"/>
      <c r="T763" s="283"/>
      <c r="U763" s="283"/>
      <c r="V763" s="283"/>
      <c r="W763" s="176"/>
      <c r="X763" s="176"/>
      <c r="Y763" s="176"/>
      <c r="AA763" s="176"/>
    </row>
    <row r="764" spans="11:27" s="86" customFormat="1" x14ac:dyDescent="0.25">
      <c r="K764" s="176"/>
      <c r="L764" s="176"/>
      <c r="M764" s="176"/>
      <c r="O764" s="176"/>
      <c r="P764" s="176"/>
      <c r="Q764" s="176"/>
      <c r="S764" s="176"/>
      <c r="T764" s="283"/>
      <c r="U764" s="283"/>
      <c r="V764" s="283"/>
      <c r="W764" s="176"/>
      <c r="X764" s="176"/>
      <c r="Y764" s="176"/>
      <c r="AA764" s="176"/>
    </row>
    <row r="765" spans="11:27" s="86" customFormat="1" x14ac:dyDescent="0.25">
      <c r="K765" s="176"/>
      <c r="L765" s="176"/>
      <c r="M765" s="176"/>
      <c r="O765" s="176"/>
      <c r="P765" s="176"/>
      <c r="Q765" s="176"/>
      <c r="S765" s="176"/>
      <c r="T765" s="283"/>
      <c r="U765" s="283"/>
      <c r="V765" s="283"/>
      <c r="W765" s="176"/>
      <c r="X765" s="176"/>
      <c r="Y765" s="176"/>
      <c r="AA765" s="176"/>
    </row>
    <row r="766" spans="11:27" s="86" customFormat="1" x14ac:dyDescent="0.25">
      <c r="K766" s="176"/>
      <c r="L766" s="176"/>
      <c r="M766" s="176"/>
      <c r="O766" s="176"/>
      <c r="P766" s="176"/>
      <c r="Q766" s="176"/>
      <c r="S766" s="176"/>
      <c r="T766" s="283"/>
      <c r="U766" s="283"/>
      <c r="V766" s="283"/>
      <c r="W766" s="176"/>
      <c r="X766" s="176"/>
      <c r="Y766" s="176"/>
      <c r="AA766" s="176"/>
    </row>
    <row r="767" spans="11:27" s="86" customFormat="1" x14ac:dyDescent="0.25">
      <c r="K767" s="176"/>
      <c r="L767" s="176"/>
      <c r="M767" s="176"/>
      <c r="O767" s="176"/>
      <c r="P767" s="176"/>
      <c r="Q767" s="176"/>
      <c r="S767" s="176"/>
      <c r="T767" s="283"/>
      <c r="U767" s="283"/>
      <c r="V767" s="283"/>
      <c r="W767" s="176"/>
      <c r="X767" s="176"/>
      <c r="Y767" s="176"/>
      <c r="AA767" s="176"/>
    </row>
    <row r="768" spans="11:27" s="86" customFormat="1" x14ac:dyDescent="0.25">
      <c r="K768" s="176"/>
      <c r="L768" s="176"/>
      <c r="M768" s="176"/>
      <c r="O768" s="176"/>
      <c r="P768" s="176"/>
      <c r="Q768" s="176"/>
      <c r="S768" s="176"/>
      <c r="T768" s="283"/>
      <c r="U768" s="283"/>
      <c r="V768" s="283"/>
      <c r="W768" s="176"/>
      <c r="X768" s="176"/>
      <c r="Y768" s="176"/>
      <c r="AA768" s="176"/>
    </row>
    <row r="769" spans="11:27" s="86" customFormat="1" x14ac:dyDescent="0.25">
      <c r="K769" s="176"/>
      <c r="L769" s="176"/>
      <c r="M769" s="176"/>
      <c r="O769" s="176"/>
      <c r="P769" s="176"/>
      <c r="Q769" s="176"/>
      <c r="S769" s="176"/>
      <c r="T769" s="283"/>
      <c r="U769" s="283"/>
      <c r="V769" s="283"/>
      <c r="W769" s="176"/>
      <c r="X769" s="176"/>
      <c r="Y769" s="176"/>
      <c r="AA769" s="176"/>
    </row>
    <row r="770" spans="11:27" s="86" customFormat="1" x14ac:dyDescent="0.25">
      <c r="K770" s="176"/>
      <c r="L770" s="176"/>
      <c r="M770" s="176"/>
      <c r="O770" s="176"/>
      <c r="P770" s="176"/>
      <c r="Q770" s="176"/>
      <c r="S770" s="176"/>
      <c r="T770" s="283"/>
      <c r="U770" s="283"/>
      <c r="V770" s="283"/>
      <c r="W770" s="176"/>
      <c r="X770" s="176"/>
      <c r="Y770" s="176"/>
      <c r="AA770" s="176"/>
    </row>
    <row r="771" spans="11:27" s="86" customFormat="1" x14ac:dyDescent="0.25">
      <c r="K771" s="176"/>
      <c r="L771" s="176"/>
      <c r="M771" s="176"/>
      <c r="O771" s="176"/>
      <c r="P771" s="176"/>
      <c r="Q771" s="176"/>
      <c r="S771" s="176"/>
      <c r="T771" s="283"/>
      <c r="U771" s="283"/>
      <c r="V771" s="283"/>
      <c r="W771" s="176"/>
      <c r="X771" s="176"/>
      <c r="Y771" s="176"/>
      <c r="AA771" s="176"/>
    </row>
    <row r="772" spans="11:27" s="86" customFormat="1" x14ac:dyDescent="0.25">
      <c r="K772" s="176"/>
      <c r="L772" s="176"/>
      <c r="M772" s="176"/>
      <c r="O772" s="176"/>
      <c r="P772" s="176"/>
      <c r="Q772" s="176"/>
      <c r="S772" s="176"/>
      <c r="T772" s="283"/>
      <c r="U772" s="283"/>
      <c r="V772" s="283"/>
      <c r="W772" s="176"/>
      <c r="X772" s="176"/>
      <c r="Y772" s="176"/>
      <c r="AA772" s="176"/>
    </row>
    <row r="773" spans="11:27" s="86" customFormat="1" x14ac:dyDescent="0.25">
      <c r="K773" s="176"/>
      <c r="L773" s="176"/>
      <c r="M773" s="176"/>
      <c r="O773" s="176"/>
      <c r="P773" s="176"/>
      <c r="Q773" s="176"/>
      <c r="S773" s="176"/>
      <c r="T773" s="283"/>
      <c r="U773" s="283"/>
      <c r="V773" s="283"/>
      <c r="W773" s="176"/>
      <c r="X773" s="176"/>
      <c r="Y773" s="176"/>
      <c r="AA773" s="176"/>
    </row>
    <row r="774" spans="11:27" s="86" customFormat="1" x14ac:dyDescent="0.25">
      <c r="K774" s="176"/>
      <c r="L774" s="176"/>
      <c r="M774" s="176"/>
      <c r="O774" s="176"/>
      <c r="P774" s="176"/>
      <c r="Q774" s="176"/>
      <c r="S774" s="176"/>
      <c r="T774" s="283"/>
      <c r="U774" s="283"/>
      <c r="V774" s="283"/>
      <c r="W774" s="176"/>
      <c r="X774" s="176"/>
      <c r="Y774" s="176"/>
      <c r="AA774" s="176"/>
    </row>
    <row r="775" spans="11:27" s="86" customFormat="1" x14ac:dyDescent="0.25">
      <c r="K775" s="176"/>
      <c r="L775" s="176"/>
      <c r="M775" s="176"/>
      <c r="O775" s="176"/>
      <c r="P775" s="176"/>
      <c r="Q775" s="176"/>
      <c r="S775" s="176"/>
      <c r="T775" s="283"/>
      <c r="U775" s="283"/>
      <c r="V775" s="283"/>
      <c r="W775" s="176"/>
      <c r="X775" s="176"/>
      <c r="Y775" s="176"/>
      <c r="AA775" s="176"/>
    </row>
    <row r="776" spans="11:27" s="86" customFormat="1" x14ac:dyDescent="0.25">
      <c r="K776" s="176"/>
      <c r="L776" s="176"/>
      <c r="M776" s="176"/>
      <c r="O776" s="176"/>
      <c r="P776" s="176"/>
      <c r="Q776" s="176"/>
      <c r="S776" s="176"/>
      <c r="T776" s="283"/>
      <c r="U776" s="283"/>
      <c r="V776" s="283"/>
      <c r="W776" s="176"/>
      <c r="X776" s="176"/>
      <c r="Y776" s="176"/>
      <c r="AA776" s="176"/>
    </row>
    <row r="777" spans="11:27" s="86" customFormat="1" x14ac:dyDescent="0.25">
      <c r="K777" s="176"/>
      <c r="L777" s="176"/>
      <c r="M777" s="176"/>
      <c r="O777" s="176"/>
      <c r="P777" s="176"/>
      <c r="Q777" s="176"/>
      <c r="S777" s="176"/>
      <c r="T777" s="283"/>
      <c r="U777" s="283"/>
      <c r="V777" s="283"/>
      <c r="W777" s="176"/>
      <c r="X777" s="176"/>
      <c r="Y777" s="176"/>
      <c r="AA777" s="176"/>
    </row>
    <row r="778" spans="11:27" s="86" customFormat="1" x14ac:dyDescent="0.25">
      <c r="K778" s="176"/>
      <c r="L778" s="176"/>
      <c r="M778" s="176"/>
      <c r="O778" s="176"/>
      <c r="P778" s="176"/>
      <c r="Q778" s="176"/>
      <c r="S778" s="176"/>
      <c r="T778" s="283"/>
      <c r="U778" s="283"/>
      <c r="V778" s="283"/>
      <c r="W778" s="176"/>
      <c r="X778" s="176"/>
      <c r="Y778" s="176"/>
      <c r="AA778" s="176"/>
    </row>
    <row r="779" spans="11:27" s="86" customFormat="1" x14ac:dyDescent="0.25">
      <c r="K779" s="176"/>
      <c r="L779" s="176"/>
      <c r="M779" s="176"/>
      <c r="O779" s="176"/>
      <c r="P779" s="176"/>
      <c r="Q779" s="176"/>
      <c r="S779" s="176"/>
      <c r="T779" s="283"/>
      <c r="U779" s="283"/>
      <c r="V779" s="283"/>
      <c r="W779" s="176"/>
      <c r="X779" s="176"/>
      <c r="Y779" s="176"/>
      <c r="AA779" s="176"/>
    </row>
    <row r="780" spans="11:27" s="86" customFormat="1" x14ac:dyDescent="0.25">
      <c r="K780" s="176"/>
      <c r="L780" s="176"/>
      <c r="M780" s="176"/>
      <c r="O780" s="176"/>
      <c r="P780" s="176"/>
      <c r="Q780" s="176"/>
      <c r="S780" s="176"/>
      <c r="T780" s="283"/>
      <c r="U780" s="283"/>
      <c r="V780" s="283"/>
      <c r="W780" s="176"/>
      <c r="X780" s="176"/>
      <c r="Y780" s="176"/>
      <c r="AA780" s="176"/>
    </row>
    <row r="781" spans="11:27" s="86" customFormat="1" x14ac:dyDescent="0.25">
      <c r="K781" s="176"/>
      <c r="L781" s="176"/>
      <c r="M781" s="176"/>
      <c r="O781" s="176"/>
      <c r="P781" s="176"/>
      <c r="Q781" s="176"/>
      <c r="S781" s="176"/>
      <c r="T781" s="283"/>
      <c r="U781" s="283"/>
      <c r="V781" s="283"/>
      <c r="W781" s="176"/>
      <c r="X781" s="176"/>
      <c r="Y781" s="176"/>
      <c r="AA781" s="176"/>
    </row>
    <row r="782" spans="11:27" s="86" customFormat="1" x14ac:dyDescent="0.25">
      <c r="K782" s="176"/>
      <c r="L782" s="176"/>
      <c r="M782" s="176"/>
      <c r="O782" s="176"/>
      <c r="P782" s="176"/>
      <c r="Q782" s="176"/>
      <c r="S782" s="176"/>
      <c r="T782" s="283"/>
      <c r="U782" s="283"/>
      <c r="V782" s="283"/>
      <c r="W782" s="176"/>
      <c r="X782" s="176"/>
      <c r="Y782" s="176"/>
      <c r="AA782" s="176"/>
    </row>
    <row r="783" spans="11:27" s="86" customFormat="1" x14ac:dyDescent="0.25">
      <c r="K783" s="176"/>
      <c r="L783" s="176"/>
      <c r="M783" s="176"/>
      <c r="O783" s="176"/>
      <c r="P783" s="176"/>
      <c r="Q783" s="176"/>
      <c r="S783" s="176"/>
      <c r="T783" s="283"/>
      <c r="U783" s="283"/>
      <c r="V783" s="283"/>
      <c r="W783" s="176"/>
      <c r="X783" s="176"/>
      <c r="Y783" s="176"/>
      <c r="AA783" s="176"/>
    </row>
    <row r="784" spans="11:27" s="86" customFormat="1" x14ac:dyDescent="0.25">
      <c r="K784" s="176"/>
      <c r="L784" s="176"/>
      <c r="M784" s="176"/>
      <c r="O784" s="176"/>
      <c r="P784" s="176"/>
      <c r="Q784" s="176"/>
      <c r="S784" s="176"/>
      <c r="T784" s="283"/>
      <c r="U784" s="283"/>
      <c r="V784" s="283"/>
      <c r="W784" s="176"/>
      <c r="X784" s="176"/>
      <c r="Y784" s="176"/>
      <c r="AA784" s="176"/>
    </row>
    <row r="785" spans="11:27" s="86" customFormat="1" x14ac:dyDescent="0.25">
      <c r="K785" s="176"/>
      <c r="L785" s="176"/>
      <c r="M785" s="176"/>
      <c r="O785" s="176"/>
      <c r="P785" s="176"/>
      <c r="Q785" s="176"/>
      <c r="S785" s="176"/>
      <c r="T785" s="283"/>
      <c r="U785" s="283"/>
      <c r="V785" s="283"/>
      <c r="W785" s="176"/>
      <c r="X785" s="176"/>
      <c r="Y785" s="176"/>
      <c r="AA785" s="176"/>
    </row>
    <row r="786" spans="11:27" s="86" customFormat="1" x14ac:dyDescent="0.25">
      <c r="K786" s="176"/>
      <c r="L786" s="176"/>
      <c r="M786" s="176"/>
      <c r="O786" s="176"/>
      <c r="P786" s="176"/>
      <c r="Q786" s="176"/>
      <c r="S786" s="176"/>
      <c r="T786" s="283"/>
      <c r="U786" s="283"/>
      <c r="V786" s="283"/>
      <c r="W786" s="176"/>
      <c r="X786" s="176"/>
      <c r="Y786" s="176"/>
      <c r="AA786" s="176"/>
    </row>
    <row r="787" spans="11:27" s="86" customFormat="1" x14ac:dyDescent="0.25">
      <c r="K787" s="176"/>
      <c r="L787" s="176"/>
      <c r="M787" s="176"/>
      <c r="O787" s="176"/>
      <c r="P787" s="176"/>
      <c r="Q787" s="176"/>
      <c r="S787" s="176"/>
      <c r="T787" s="283"/>
      <c r="U787" s="283"/>
      <c r="V787" s="283"/>
      <c r="W787" s="176"/>
      <c r="X787" s="176"/>
      <c r="Y787" s="176"/>
      <c r="AA787" s="176"/>
    </row>
    <row r="788" spans="11:27" s="86" customFormat="1" x14ac:dyDescent="0.25">
      <c r="K788" s="176"/>
      <c r="L788" s="176"/>
      <c r="M788" s="176"/>
      <c r="O788" s="176"/>
      <c r="P788" s="176"/>
      <c r="Q788" s="176"/>
      <c r="S788" s="176"/>
      <c r="T788" s="283"/>
      <c r="U788" s="283"/>
      <c r="V788" s="283"/>
      <c r="W788" s="176"/>
      <c r="X788" s="176"/>
      <c r="Y788" s="176"/>
      <c r="AA788" s="176"/>
    </row>
    <row r="789" spans="11:27" s="86" customFormat="1" x14ac:dyDescent="0.25">
      <c r="K789" s="176"/>
      <c r="L789" s="176"/>
      <c r="M789" s="176"/>
      <c r="O789" s="176"/>
      <c r="P789" s="176"/>
      <c r="Q789" s="176"/>
      <c r="S789" s="176"/>
      <c r="T789" s="283"/>
      <c r="U789" s="283"/>
      <c r="V789" s="283"/>
      <c r="W789" s="176"/>
      <c r="X789" s="176"/>
      <c r="Y789" s="176"/>
      <c r="AA789" s="176"/>
    </row>
    <row r="790" spans="11:27" s="86" customFormat="1" x14ac:dyDescent="0.25">
      <c r="K790" s="176"/>
      <c r="L790" s="176"/>
      <c r="M790" s="176"/>
      <c r="O790" s="176"/>
      <c r="P790" s="176"/>
      <c r="Q790" s="176"/>
      <c r="S790" s="176"/>
      <c r="T790" s="283"/>
      <c r="U790" s="283"/>
      <c r="V790" s="283"/>
      <c r="W790" s="176"/>
      <c r="X790" s="176"/>
      <c r="Y790" s="176"/>
      <c r="AA790" s="176"/>
    </row>
    <row r="791" spans="11:27" s="86" customFormat="1" x14ac:dyDescent="0.25">
      <c r="K791" s="176"/>
      <c r="L791" s="176"/>
      <c r="M791" s="176"/>
      <c r="O791" s="176"/>
      <c r="P791" s="176"/>
      <c r="Q791" s="176"/>
      <c r="S791" s="176"/>
      <c r="T791" s="283"/>
      <c r="U791" s="283"/>
      <c r="V791" s="283"/>
      <c r="W791" s="176"/>
      <c r="X791" s="176"/>
      <c r="Y791" s="176"/>
      <c r="AA791" s="176"/>
    </row>
    <row r="792" spans="11:27" s="86" customFormat="1" x14ac:dyDescent="0.25">
      <c r="K792" s="176"/>
      <c r="L792" s="176"/>
      <c r="M792" s="176"/>
      <c r="O792" s="176"/>
      <c r="P792" s="176"/>
      <c r="Q792" s="176"/>
      <c r="S792" s="176"/>
      <c r="T792" s="283"/>
      <c r="U792" s="283"/>
      <c r="V792" s="283"/>
      <c r="W792" s="176"/>
      <c r="X792" s="176"/>
      <c r="Y792" s="176"/>
      <c r="AA792" s="176"/>
    </row>
    <row r="793" spans="11:27" s="86" customFormat="1" x14ac:dyDescent="0.25">
      <c r="K793" s="176"/>
      <c r="L793" s="176"/>
      <c r="M793" s="176"/>
      <c r="O793" s="176"/>
      <c r="P793" s="176"/>
      <c r="Q793" s="176"/>
      <c r="S793" s="176"/>
      <c r="T793" s="283"/>
      <c r="U793" s="283"/>
      <c r="V793" s="283"/>
      <c r="W793" s="176"/>
      <c r="X793" s="176"/>
      <c r="Y793" s="176"/>
      <c r="AA793" s="176"/>
    </row>
    <row r="794" spans="11:27" s="86" customFormat="1" x14ac:dyDescent="0.25">
      <c r="K794" s="176"/>
      <c r="L794" s="176"/>
      <c r="M794" s="176"/>
      <c r="O794" s="176"/>
      <c r="P794" s="176"/>
      <c r="Q794" s="176"/>
      <c r="S794" s="176"/>
      <c r="T794" s="283"/>
      <c r="U794" s="283"/>
      <c r="V794" s="283"/>
      <c r="W794" s="176"/>
      <c r="X794" s="176"/>
      <c r="Y794" s="176"/>
      <c r="AA794" s="176"/>
    </row>
    <row r="795" spans="11:27" s="86" customFormat="1" x14ac:dyDescent="0.25">
      <c r="K795" s="176"/>
      <c r="L795" s="176"/>
      <c r="M795" s="176"/>
      <c r="O795" s="176"/>
      <c r="P795" s="176"/>
      <c r="Q795" s="176"/>
      <c r="S795" s="176"/>
      <c r="T795" s="283"/>
      <c r="U795" s="283"/>
      <c r="V795" s="283"/>
      <c r="W795" s="176"/>
      <c r="X795" s="176"/>
      <c r="Y795" s="176"/>
      <c r="AA795" s="176"/>
    </row>
    <row r="796" spans="11:27" s="86" customFormat="1" x14ac:dyDescent="0.25">
      <c r="K796" s="176"/>
      <c r="L796" s="176"/>
      <c r="M796" s="176"/>
      <c r="O796" s="176"/>
      <c r="P796" s="176"/>
      <c r="Q796" s="176"/>
      <c r="S796" s="176"/>
      <c r="T796" s="283"/>
      <c r="U796" s="283"/>
      <c r="V796" s="283"/>
      <c r="W796" s="176"/>
      <c r="X796" s="176"/>
      <c r="Y796" s="176"/>
      <c r="AA796" s="176"/>
    </row>
    <row r="797" spans="11:27" s="86" customFormat="1" x14ac:dyDescent="0.25">
      <c r="K797" s="176"/>
      <c r="L797" s="176"/>
      <c r="M797" s="176"/>
      <c r="O797" s="176"/>
      <c r="P797" s="176"/>
      <c r="Q797" s="176"/>
      <c r="S797" s="176"/>
      <c r="T797" s="283"/>
      <c r="U797" s="283"/>
      <c r="V797" s="283"/>
      <c r="W797" s="176"/>
      <c r="X797" s="176"/>
      <c r="Y797" s="176"/>
      <c r="AA797" s="176"/>
    </row>
    <row r="798" spans="11:27" s="86" customFormat="1" x14ac:dyDescent="0.25">
      <c r="K798" s="176"/>
      <c r="L798" s="176"/>
      <c r="M798" s="176"/>
      <c r="O798" s="176"/>
      <c r="P798" s="176"/>
      <c r="Q798" s="176"/>
      <c r="S798" s="176"/>
      <c r="T798" s="283"/>
      <c r="U798" s="283"/>
      <c r="V798" s="283"/>
      <c r="W798" s="176"/>
      <c r="X798" s="176"/>
      <c r="Y798" s="176"/>
      <c r="AA798" s="176"/>
    </row>
    <row r="799" spans="11:27" s="86" customFormat="1" x14ac:dyDescent="0.25">
      <c r="K799" s="176"/>
      <c r="L799" s="176"/>
      <c r="M799" s="176"/>
      <c r="O799" s="176"/>
      <c r="P799" s="176"/>
      <c r="Q799" s="176"/>
      <c r="S799" s="176"/>
      <c r="T799" s="283"/>
      <c r="U799" s="283"/>
      <c r="V799" s="283"/>
      <c r="W799" s="176"/>
      <c r="X799" s="176"/>
      <c r="Y799" s="176"/>
      <c r="AA799" s="176"/>
    </row>
    <row r="800" spans="11:27" s="86" customFormat="1" x14ac:dyDescent="0.25">
      <c r="K800" s="176"/>
      <c r="L800" s="176"/>
      <c r="M800" s="176"/>
      <c r="O800" s="176"/>
      <c r="P800" s="176"/>
      <c r="Q800" s="176"/>
      <c r="S800" s="176"/>
      <c r="T800" s="283"/>
      <c r="U800" s="283"/>
      <c r="V800" s="283"/>
      <c r="W800" s="176"/>
      <c r="X800" s="176"/>
      <c r="Y800" s="176"/>
      <c r="AA800" s="176"/>
    </row>
    <row r="801" spans="11:27" s="86" customFormat="1" x14ac:dyDescent="0.25">
      <c r="K801" s="176"/>
      <c r="L801" s="176"/>
      <c r="M801" s="176"/>
      <c r="O801" s="176"/>
      <c r="P801" s="176"/>
      <c r="Q801" s="176"/>
      <c r="S801" s="176"/>
      <c r="T801" s="283"/>
      <c r="U801" s="283"/>
      <c r="V801" s="283"/>
      <c r="W801" s="176"/>
      <c r="X801" s="176"/>
      <c r="Y801" s="176"/>
      <c r="AA801" s="176"/>
    </row>
    <row r="802" spans="11:27" s="86" customFormat="1" x14ac:dyDescent="0.25">
      <c r="K802" s="176"/>
      <c r="L802" s="176"/>
      <c r="M802" s="176"/>
      <c r="O802" s="176"/>
      <c r="P802" s="176"/>
      <c r="Q802" s="176"/>
      <c r="S802" s="176"/>
      <c r="T802" s="283"/>
      <c r="U802" s="283"/>
      <c r="V802" s="283"/>
      <c r="W802" s="176"/>
      <c r="X802" s="176"/>
      <c r="Y802" s="176"/>
      <c r="AA802" s="176"/>
    </row>
    <row r="803" spans="11:27" s="86" customFormat="1" x14ac:dyDescent="0.25">
      <c r="K803" s="176"/>
      <c r="L803" s="176"/>
      <c r="M803" s="176"/>
      <c r="O803" s="176"/>
      <c r="P803" s="176"/>
      <c r="Q803" s="176"/>
      <c r="S803" s="176"/>
      <c r="T803" s="283"/>
      <c r="U803" s="283"/>
      <c r="V803" s="283"/>
      <c r="W803" s="176"/>
      <c r="X803" s="176"/>
      <c r="Y803" s="176"/>
      <c r="AA803" s="176"/>
    </row>
    <row r="804" spans="11:27" s="86" customFormat="1" x14ac:dyDescent="0.25">
      <c r="K804" s="176"/>
      <c r="L804" s="176"/>
      <c r="M804" s="176"/>
      <c r="O804" s="176"/>
      <c r="P804" s="176"/>
      <c r="Q804" s="176"/>
      <c r="S804" s="176"/>
      <c r="T804" s="283"/>
      <c r="U804" s="283"/>
      <c r="V804" s="283"/>
      <c r="W804" s="176"/>
      <c r="X804" s="176"/>
      <c r="Y804" s="176"/>
      <c r="AA804" s="176"/>
    </row>
    <row r="805" spans="11:27" s="86" customFormat="1" x14ac:dyDescent="0.25">
      <c r="K805" s="176"/>
      <c r="L805" s="176"/>
      <c r="M805" s="176"/>
      <c r="O805" s="176"/>
      <c r="P805" s="176"/>
      <c r="Q805" s="176"/>
      <c r="S805" s="176"/>
      <c r="T805" s="283"/>
      <c r="U805" s="283"/>
      <c r="V805" s="283"/>
      <c r="W805" s="176"/>
      <c r="X805" s="176"/>
      <c r="Y805" s="176"/>
      <c r="AA805" s="176"/>
    </row>
    <row r="806" spans="11:27" s="86" customFormat="1" x14ac:dyDescent="0.25">
      <c r="K806" s="176"/>
      <c r="L806" s="176"/>
      <c r="M806" s="176"/>
      <c r="O806" s="176"/>
      <c r="P806" s="176"/>
      <c r="Q806" s="176"/>
      <c r="S806" s="176"/>
      <c r="T806" s="283"/>
      <c r="U806" s="283"/>
      <c r="V806" s="283"/>
      <c r="W806" s="176"/>
      <c r="X806" s="176"/>
      <c r="Y806" s="176"/>
      <c r="AA806" s="176"/>
    </row>
    <row r="807" spans="11:27" s="86" customFormat="1" x14ac:dyDescent="0.25">
      <c r="K807" s="176"/>
      <c r="L807" s="176"/>
      <c r="M807" s="176"/>
      <c r="O807" s="176"/>
      <c r="P807" s="176"/>
      <c r="Q807" s="176"/>
      <c r="S807" s="176"/>
      <c r="T807" s="283"/>
      <c r="U807" s="283"/>
      <c r="V807" s="283"/>
      <c r="W807" s="176"/>
      <c r="X807" s="176"/>
      <c r="Y807" s="176"/>
      <c r="AA807" s="176"/>
    </row>
    <row r="808" spans="11:27" s="86" customFormat="1" x14ac:dyDescent="0.25">
      <c r="K808" s="176"/>
      <c r="L808" s="176"/>
      <c r="M808" s="176"/>
      <c r="O808" s="176"/>
      <c r="P808" s="176"/>
      <c r="Q808" s="176"/>
      <c r="S808" s="176"/>
      <c r="T808" s="283"/>
      <c r="U808" s="283"/>
      <c r="V808" s="283"/>
      <c r="W808" s="176"/>
      <c r="X808" s="176"/>
      <c r="Y808" s="176"/>
      <c r="AA808" s="176"/>
    </row>
    <row r="809" spans="11:27" s="86" customFormat="1" x14ac:dyDescent="0.25">
      <c r="K809" s="176"/>
      <c r="L809" s="176"/>
      <c r="M809" s="176"/>
      <c r="O809" s="176"/>
      <c r="P809" s="176"/>
      <c r="Q809" s="176"/>
      <c r="S809" s="176"/>
      <c r="T809" s="283"/>
      <c r="U809" s="283"/>
      <c r="V809" s="283"/>
      <c r="W809" s="176"/>
      <c r="X809" s="176"/>
      <c r="Y809" s="176"/>
      <c r="AA809" s="176"/>
    </row>
    <row r="810" spans="11:27" s="86" customFormat="1" x14ac:dyDescent="0.25">
      <c r="K810" s="176"/>
      <c r="L810" s="176"/>
      <c r="M810" s="176"/>
      <c r="O810" s="176"/>
      <c r="P810" s="176"/>
      <c r="Q810" s="176"/>
      <c r="S810" s="176"/>
      <c r="T810" s="283"/>
      <c r="U810" s="283"/>
      <c r="V810" s="283"/>
      <c r="W810" s="176"/>
      <c r="X810" s="176"/>
      <c r="Y810" s="176"/>
      <c r="AA810" s="176"/>
    </row>
    <row r="811" spans="11:27" s="86" customFormat="1" x14ac:dyDescent="0.25">
      <c r="K811" s="176"/>
      <c r="L811" s="176"/>
      <c r="M811" s="176"/>
      <c r="O811" s="176"/>
      <c r="P811" s="176"/>
      <c r="Q811" s="176"/>
      <c r="S811" s="176"/>
      <c r="T811" s="283"/>
      <c r="U811" s="283"/>
      <c r="V811" s="283"/>
      <c r="W811" s="176"/>
      <c r="X811" s="176"/>
      <c r="Y811" s="176"/>
      <c r="AA811" s="176"/>
    </row>
    <row r="812" spans="11:27" s="86" customFormat="1" x14ac:dyDescent="0.25">
      <c r="K812" s="176"/>
      <c r="L812" s="176"/>
      <c r="M812" s="176"/>
      <c r="O812" s="176"/>
      <c r="P812" s="176"/>
      <c r="Q812" s="176"/>
      <c r="S812" s="176"/>
      <c r="T812" s="283"/>
      <c r="U812" s="283"/>
      <c r="V812" s="283"/>
      <c r="W812" s="176"/>
      <c r="X812" s="176"/>
      <c r="Y812" s="176"/>
      <c r="AA812" s="176"/>
    </row>
    <row r="813" spans="11:27" s="86" customFormat="1" x14ac:dyDescent="0.25">
      <c r="K813" s="176"/>
      <c r="L813" s="176"/>
      <c r="M813" s="176"/>
      <c r="O813" s="176"/>
      <c r="P813" s="176"/>
      <c r="Q813" s="176"/>
      <c r="S813" s="176"/>
      <c r="T813" s="283"/>
      <c r="U813" s="283"/>
      <c r="V813" s="283"/>
      <c r="W813" s="176"/>
      <c r="X813" s="176"/>
      <c r="Y813" s="176"/>
      <c r="AA813" s="176"/>
    </row>
    <row r="814" spans="11:27" s="86" customFormat="1" x14ac:dyDescent="0.25">
      <c r="K814" s="176"/>
      <c r="L814" s="176"/>
      <c r="M814" s="176"/>
      <c r="O814" s="176"/>
      <c r="P814" s="176"/>
      <c r="Q814" s="176"/>
      <c r="S814" s="176"/>
      <c r="T814" s="283"/>
      <c r="U814" s="283"/>
      <c r="V814" s="283"/>
      <c r="W814" s="176"/>
      <c r="X814" s="176"/>
      <c r="Y814" s="176"/>
      <c r="AA814" s="176"/>
    </row>
    <row r="815" spans="11:27" s="86" customFormat="1" x14ac:dyDescent="0.25">
      <c r="K815" s="176"/>
      <c r="L815" s="176"/>
      <c r="M815" s="176"/>
      <c r="O815" s="176"/>
      <c r="P815" s="176"/>
      <c r="Q815" s="176"/>
      <c r="S815" s="176"/>
      <c r="T815" s="283"/>
      <c r="U815" s="283"/>
      <c r="V815" s="283"/>
      <c r="W815" s="176"/>
      <c r="X815" s="176"/>
      <c r="Y815" s="176"/>
      <c r="AA815" s="176"/>
    </row>
    <row r="816" spans="11:27" s="86" customFormat="1" x14ac:dyDescent="0.25">
      <c r="K816" s="176"/>
      <c r="L816" s="176"/>
      <c r="M816" s="176"/>
      <c r="O816" s="176"/>
      <c r="P816" s="176"/>
      <c r="Q816" s="176"/>
      <c r="S816" s="176"/>
      <c r="T816" s="283"/>
      <c r="U816" s="283"/>
      <c r="V816" s="283"/>
      <c r="W816" s="176"/>
      <c r="X816" s="176"/>
      <c r="Y816" s="176"/>
      <c r="AA816" s="176"/>
    </row>
    <row r="817" spans="11:27" s="86" customFormat="1" x14ac:dyDescent="0.25">
      <c r="K817" s="176"/>
      <c r="L817" s="176"/>
      <c r="M817" s="176"/>
      <c r="O817" s="176"/>
      <c r="P817" s="176"/>
      <c r="Q817" s="176"/>
      <c r="S817" s="176"/>
      <c r="T817" s="283"/>
      <c r="U817" s="283"/>
      <c r="V817" s="283"/>
      <c r="W817" s="176"/>
      <c r="X817" s="176"/>
      <c r="Y817" s="176"/>
      <c r="AA817" s="176"/>
    </row>
    <row r="818" spans="11:27" s="86" customFormat="1" x14ac:dyDescent="0.25">
      <c r="K818" s="176"/>
      <c r="L818" s="176"/>
      <c r="M818" s="176"/>
      <c r="O818" s="176"/>
      <c r="P818" s="176"/>
      <c r="Q818" s="176"/>
      <c r="S818" s="176"/>
      <c r="T818" s="283"/>
      <c r="U818" s="283"/>
      <c r="V818" s="283"/>
      <c r="W818" s="176"/>
      <c r="X818" s="176"/>
      <c r="Y818" s="176"/>
      <c r="AA818" s="176"/>
    </row>
    <row r="819" spans="11:27" s="86" customFormat="1" x14ac:dyDescent="0.25">
      <c r="K819" s="176"/>
      <c r="L819" s="176"/>
      <c r="M819" s="176"/>
      <c r="O819" s="176"/>
      <c r="P819" s="176"/>
      <c r="Q819" s="176"/>
      <c r="S819" s="176"/>
      <c r="T819" s="283"/>
      <c r="U819" s="283"/>
      <c r="V819" s="283"/>
      <c r="W819" s="176"/>
      <c r="X819" s="176"/>
      <c r="Y819" s="176"/>
      <c r="AA819" s="176"/>
    </row>
    <row r="820" spans="11:27" s="86" customFormat="1" x14ac:dyDescent="0.25">
      <c r="K820" s="176"/>
      <c r="L820" s="176"/>
      <c r="M820" s="176"/>
      <c r="O820" s="176"/>
      <c r="P820" s="176"/>
      <c r="Q820" s="176"/>
      <c r="S820" s="176"/>
      <c r="T820" s="283"/>
      <c r="U820" s="283"/>
      <c r="V820" s="283"/>
      <c r="W820" s="176"/>
      <c r="X820" s="176"/>
      <c r="Y820" s="176"/>
      <c r="AA820" s="176"/>
    </row>
    <row r="821" spans="11:27" s="86" customFormat="1" x14ac:dyDescent="0.25">
      <c r="K821" s="176"/>
      <c r="L821" s="176"/>
      <c r="M821" s="176"/>
      <c r="O821" s="176"/>
      <c r="P821" s="176"/>
      <c r="Q821" s="176"/>
      <c r="S821" s="176"/>
      <c r="T821" s="283"/>
      <c r="U821" s="283"/>
      <c r="V821" s="283"/>
      <c r="W821" s="176"/>
      <c r="X821" s="176"/>
      <c r="Y821" s="176"/>
      <c r="AA821" s="176"/>
    </row>
    <row r="822" spans="11:27" s="86" customFormat="1" x14ac:dyDescent="0.25">
      <c r="K822" s="176"/>
      <c r="L822" s="176"/>
      <c r="M822" s="176"/>
      <c r="O822" s="176"/>
      <c r="P822" s="176"/>
      <c r="Q822" s="176"/>
      <c r="S822" s="176"/>
      <c r="T822" s="283"/>
      <c r="U822" s="283"/>
      <c r="V822" s="283"/>
      <c r="W822" s="176"/>
      <c r="X822" s="176"/>
      <c r="Y822" s="176"/>
      <c r="AA822" s="176"/>
    </row>
    <row r="823" spans="11:27" s="86" customFormat="1" x14ac:dyDescent="0.25">
      <c r="K823" s="176"/>
      <c r="L823" s="176"/>
      <c r="M823" s="176"/>
      <c r="O823" s="176"/>
      <c r="P823" s="176"/>
      <c r="Q823" s="176"/>
      <c r="S823" s="176"/>
      <c r="T823" s="283"/>
      <c r="U823" s="283"/>
      <c r="V823" s="283"/>
      <c r="W823" s="176"/>
      <c r="X823" s="176"/>
      <c r="Y823" s="176"/>
      <c r="AA823" s="176"/>
    </row>
    <row r="824" spans="11:27" s="86" customFormat="1" x14ac:dyDescent="0.25">
      <c r="K824" s="176"/>
      <c r="L824" s="176"/>
      <c r="M824" s="176"/>
      <c r="O824" s="176"/>
      <c r="P824" s="176"/>
      <c r="Q824" s="176"/>
      <c r="S824" s="176"/>
      <c r="T824" s="283"/>
      <c r="U824" s="283"/>
      <c r="V824" s="283"/>
      <c r="W824" s="176"/>
      <c r="X824" s="176"/>
      <c r="Y824" s="176"/>
      <c r="AA824" s="176"/>
    </row>
    <row r="825" spans="11:27" s="86" customFormat="1" x14ac:dyDescent="0.25">
      <c r="K825" s="176"/>
      <c r="L825" s="176"/>
      <c r="M825" s="176"/>
      <c r="O825" s="176"/>
      <c r="P825" s="176"/>
      <c r="Q825" s="176"/>
      <c r="S825" s="176"/>
      <c r="T825" s="283"/>
      <c r="U825" s="283"/>
      <c r="V825" s="283"/>
      <c r="W825" s="176"/>
      <c r="X825" s="176"/>
      <c r="Y825" s="176"/>
      <c r="AA825" s="176"/>
    </row>
    <row r="826" spans="11:27" s="86" customFormat="1" x14ac:dyDescent="0.25">
      <c r="K826" s="176"/>
      <c r="L826" s="176"/>
      <c r="M826" s="176"/>
      <c r="O826" s="176"/>
      <c r="P826" s="176"/>
      <c r="Q826" s="176"/>
      <c r="S826" s="176"/>
      <c r="T826" s="283"/>
      <c r="U826" s="283"/>
      <c r="V826" s="283"/>
      <c r="W826" s="176"/>
      <c r="X826" s="176"/>
      <c r="Y826" s="176"/>
      <c r="AA826" s="176"/>
    </row>
    <row r="827" spans="11:27" s="86" customFormat="1" x14ac:dyDescent="0.25">
      <c r="K827" s="176"/>
      <c r="L827" s="176"/>
      <c r="M827" s="176"/>
      <c r="O827" s="176"/>
      <c r="P827" s="176"/>
      <c r="Q827" s="176"/>
      <c r="S827" s="176"/>
      <c r="T827" s="283"/>
      <c r="U827" s="283"/>
      <c r="V827" s="283"/>
      <c r="W827" s="176"/>
      <c r="X827" s="176"/>
      <c r="Y827" s="176"/>
      <c r="AA827" s="176"/>
    </row>
    <row r="828" spans="11:27" s="86" customFormat="1" x14ac:dyDescent="0.25">
      <c r="K828" s="176"/>
      <c r="L828" s="176"/>
      <c r="M828" s="176"/>
      <c r="O828" s="176"/>
      <c r="P828" s="176"/>
      <c r="Q828" s="176"/>
      <c r="S828" s="176"/>
      <c r="T828" s="283"/>
      <c r="U828" s="283"/>
      <c r="V828" s="283"/>
      <c r="W828" s="176"/>
      <c r="X828" s="176"/>
      <c r="Y828" s="176"/>
      <c r="AA828" s="176"/>
    </row>
    <row r="829" spans="11:27" s="86" customFormat="1" x14ac:dyDescent="0.25">
      <c r="K829" s="176"/>
      <c r="L829" s="176"/>
      <c r="M829" s="176"/>
      <c r="O829" s="176"/>
      <c r="P829" s="176"/>
      <c r="Q829" s="176"/>
      <c r="S829" s="176"/>
      <c r="T829" s="283"/>
      <c r="U829" s="283"/>
      <c r="V829" s="283"/>
      <c r="W829" s="176"/>
      <c r="X829" s="176"/>
      <c r="Y829" s="176"/>
      <c r="AA829" s="176"/>
    </row>
    <row r="830" spans="11:27" s="86" customFormat="1" x14ac:dyDescent="0.25">
      <c r="K830" s="176"/>
      <c r="L830" s="176"/>
      <c r="M830" s="176"/>
      <c r="O830" s="176"/>
      <c r="P830" s="176"/>
      <c r="Q830" s="176"/>
      <c r="S830" s="176"/>
      <c r="T830" s="283"/>
      <c r="U830" s="283"/>
      <c r="V830" s="283"/>
      <c r="W830" s="176"/>
      <c r="X830" s="176"/>
      <c r="Y830" s="176"/>
      <c r="AA830" s="176"/>
    </row>
    <row r="831" spans="11:27" s="86" customFormat="1" x14ac:dyDescent="0.25">
      <c r="K831" s="176"/>
      <c r="L831" s="176"/>
      <c r="M831" s="176"/>
      <c r="O831" s="176"/>
      <c r="P831" s="176"/>
      <c r="Q831" s="176"/>
      <c r="S831" s="176"/>
      <c r="T831" s="283"/>
      <c r="U831" s="283"/>
      <c r="V831" s="283"/>
      <c r="W831" s="176"/>
      <c r="X831" s="176"/>
      <c r="Y831" s="176"/>
      <c r="AA831" s="176"/>
    </row>
    <row r="832" spans="11:27" s="86" customFormat="1" x14ac:dyDescent="0.25">
      <c r="K832" s="176"/>
      <c r="L832" s="176"/>
      <c r="M832" s="176"/>
      <c r="O832" s="176"/>
      <c r="P832" s="176"/>
      <c r="Q832" s="176"/>
      <c r="S832" s="176"/>
      <c r="T832" s="283"/>
      <c r="U832" s="283"/>
      <c r="V832" s="283"/>
      <c r="W832" s="176"/>
      <c r="X832" s="176"/>
      <c r="Y832" s="176"/>
      <c r="AA832" s="176"/>
    </row>
    <row r="833" spans="11:27" s="86" customFormat="1" x14ac:dyDescent="0.25">
      <c r="K833" s="176"/>
      <c r="L833" s="176"/>
      <c r="M833" s="176"/>
      <c r="O833" s="176"/>
      <c r="P833" s="176"/>
      <c r="Q833" s="176"/>
      <c r="S833" s="176"/>
      <c r="T833" s="283"/>
      <c r="U833" s="283"/>
      <c r="V833" s="283"/>
      <c r="W833" s="176"/>
      <c r="X833" s="176"/>
      <c r="Y833" s="176"/>
      <c r="AA833" s="176"/>
    </row>
    <row r="834" spans="11:27" s="86" customFormat="1" x14ac:dyDescent="0.25">
      <c r="K834" s="176"/>
      <c r="L834" s="176"/>
      <c r="M834" s="176"/>
      <c r="O834" s="176"/>
      <c r="P834" s="176"/>
      <c r="Q834" s="176"/>
      <c r="S834" s="176"/>
      <c r="T834" s="283"/>
      <c r="U834" s="283"/>
      <c r="V834" s="283"/>
      <c r="W834" s="176"/>
      <c r="X834" s="176"/>
      <c r="Y834" s="176"/>
      <c r="AA834" s="176"/>
    </row>
    <row r="835" spans="11:27" s="86" customFormat="1" x14ac:dyDescent="0.25">
      <c r="K835" s="176"/>
      <c r="L835" s="176"/>
      <c r="M835" s="176"/>
      <c r="O835" s="176"/>
      <c r="P835" s="176"/>
      <c r="Q835" s="176"/>
      <c r="S835" s="176"/>
      <c r="T835" s="283"/>
      <c r="U835" s="283"/>
      <c r="V835" s="283"/>
      <c r="W835" s="176"/>
      <c r="X835" s="176"/>
      <c r="Y835" s="176"/>
      <c r="AA835" s="176"/>
    </row>
    <row r="836" spans="11:27" s="86" customFormat="1" x14ac:dyDescent="0.25">
      <c r="K836" s="176"/>
      <c r="L836" s="176"/>
      <c r="M836" s="176"/>
      <c r="O836" s="176"/>
      <c r="P836" s="176"/>
      <c r="Q836" s="176"/>
      <c r="S836" s="176"/>
      <c r="T836" s="283"/>
      <c r="U836" s="283"/>
      <c r="V836" s="283"/>
      <c r="W836" s="176"/>
      <c r="X836" s="176"/>
      <c r="Y836" s="176"/>
      <c r="AA836" s="176"/>
    </row>
    <row r="837" spans="11:27" s="86" customFormat="1" x14ac:dyDescent="0.25">
      <c r="K837" s="176"/>
      <c r="L837" s="176"/>
      <c r="M837" s="176"/>
      <c r="O837" s="176"/>
      <c r="P837" s="176"/>
      <c r="Q837" s="176"/>
      <c r="S837" s="176"/>
      <c r="T837" s="283"/>
      <c r="U837" s="283"/>
      <c r="V837" s="283"/>
      <c r="W837" s="176"/>
      <c r="X837" s="176"/>
      <c r="Y837" s="176"/>
      <c r="AA837" s="176"/>
    </row>
    <row r="838" spans="11:27" s="86" customFormat="1" x14ac:dyDescent="0.25">
      <c r="K838" s="176"/>
      <c r="L838" s="176"/>
      <c r="M838" s="176"/>
      <c r="O838" s="176"/>
      <c r="P838" s="176"/>
      <c r="Q838" s="176"/>
      <c r="S838" s="176"/>
      <c r="T838" s="283"/>
      <c r="U838" s="283"/>
      <c r="V838" s="283"/>
      <c r="W838" s="176"/>
      <c r="X838" s="176"/>
      <c r="Y838" s="176"/>
      <c r="AA838" s="176"/>
    </row>
    <row r="839" spans="11:27" s="86" customFormat="1" x14ac:dyDescent="0.25">
      <c r="K839" s="176"/>
      <c r="L839" s="176"/>
      <c r="M839" s="176"/>
      <c r="O839" s="176"/>
      <c r="P839" s="176"/>
      <c r="Q839" s="176"/>
      <c r="S839" s="176"/>
      <c r="T839" s="283"/>
      <c r="U839" s="283"/>
      <c r="V839" s="283"/>
      <c r="W839" s="176"/>
      <c r="X839" s="176"/>
      <c r="Y839" s="176"/>
      <c r="AA839" s="176"/>
    </row>
    <row r="840" spans="11:27" s="86" customFormat="1" x14ac:dyDescent="0.25">
      <c r="K840" s="176"/>
      <c r="L840" s="176"/>
      <c r="M840" s="176"/>
      <c r="O840" s="176"/>
      <c r="P840" s="176"/>
      <c r="Q840" s="176"/>
      <c r="S840" s="176"/>
      <c r="T840" s="283"/>
      <c r="U840" s="283"/>
      <c r="V840" s="283"/>
      <c r="W840" s="176"/>
      <c r="X840" s="176"/>
      <c r="Y840" s="176"/>
      <c r="AA840" s="176"/>
    </row>
    <row r="841" spans="11:27" s="86" customFormat="1" x14ac:dyDescent="0.25">
      <c r="K841" s="176"/>
      <c r="L841" s="176"/>
      <c r="M841" s="176"/>
      <c r="O841" s="176"/>
      <c r="P841" s="176"/>
      <c r="Q841" s="176"/>
      <c r="S841" s="176"/>
      <c r="T841" s="283"/>
      <c r="U841" s="283"/>
      <c r="V841" s="283"/>
      <c r="W841" s="176"/>
      <c r="X841" s="176"/>
      <c r="Y841" s="176"/>
      <c r="AA841" s="176"/>
    </row>
    <row r="842" spans="11:27" s="86" customFormat="1" x14ac:dyDescent="0.25">
      <c r="K842" s="176"/>
      <c r="L842" s="176"/>
      <c r="M842" s="176"/>
      <c r="O842" s="176"/>
      <c r="P842" s="176"/>
      <c r="Q842" s="176"/>
      <c r="S842" s="176"/>
      <c r="T842" s="283"/>
      <c r="U842" s="283"/>
      <c r="V842" s="283"/>
      <c r="W842" s="176"/>
      <c r="X842" s="176"/>
      <c r="Y842" s="176"/>
      <c r="AA842" s="176"/>
    </row>
    <row r="843" spans="11:27" s="86" customFormat="1" x14ac:dyDescent="0.25">
      <c r="K843" s="176"/>
      <c r="L843" s="176"/>
      <c r="M843" s="176"/>
      <c r="O843" s="176"/>
      <c r="P843" s="176"/>
      <c r="Q843" s="176"/>
      <c r="S843" s="176"/>
      <c r="T843" s="283"/>
      <c r="U843" s="283"/>
      <c r="V843" s="283"/>
      <c r="W843" s="176"/>
      <c r="X843" s="176"/>
      <c r="Y843" s="176"/>
      <c r="AA843" s="176"/>
    </row>
    <row r="844" spans="11:27" s="86" customFormat="1" x14ac:dyDescent="0.25">
      <c r="K844" s="176"/>
      <c r="L844" s="176"/>
      <c r="M844" s="176"/>
      <c r="O844" s="176"/>
      <c r="P844" s="176"/>
      <c r="Q844" s="176"/>
      <c r="S844" s="176"/>
      <c r="T844" s="283"/>
      <c r="U844" s="283"/>
      <c r="V844" s="283"/>
      <c r="W844" s="176"/>
      <c r="X844" s="176"/>
      <c r="Y844" s="176"/>
      <c r="AA844" s="176"/>
    </row>
    <row r="845" spans="11:27" s="86" customFormat="1" x14ac:dyDescent="0.25">
      <c r="K845" s="176"/>
      <c r="L845" s="176"/>
      <c r="M845" s="176"/>
      <c r="O845" s="176"/>
      <c r="P845" s="176"/>
      <c r="Q845" s="176"/>
      <c r="S845" s="176"/>
      <c r="T845" s="283"/>
      <c r="U845" s="283"/>
      <c r="V845" s="283"/>
      <c r="W845" s="176"/>
      <c r="X845" s="176"/>
      <c r="Y845" s="176"/>
      <c r="AA845" s="176"/>
    </row>
    <row r="846" spans="11:27" s="86" customFormat="1" x14ac:dyDescent="0.25">
      <c r="K846" s="176"/>
      <c r="L846" s="176"/>
      <c r="M846" s="176"/>
      <c r="O846" s="176"/>
      <c r="P846" s="176"/>
      <c r="Q846" s="176"/>
      <c r="S846" s="176"/>
      <c r="T846" s="283"/>
      <c r="U846" s="283"/>
      <c r="V846" s="283"/>
      <c r="W846" s="176"/>
      <c r="X846" s="176"/>
      <c r="Y846" s="176"/>
      <c r="AA846" s="176"/>
    </row>
    <row r="847" spans="11:27" s="86" customFormat="1" x14ac:dyDescent="0.25">
      <c r="K847" s="176"/>
      <c r="L847" s="176"/>
      <c r="M847" s="176"/>
      <c r="O847" s="176"/>
      <c r="P847" s="176"/>
      <c r="Q847" s="176"/>
      <c r="S847" s="176"/>
      <c r="T847" s="283"/>
      <c r="U847" s="283"/>
      <c r="V847" s="283"/>
      <c r="W847" s="176"/>
      <c r="X847" s="176"/>
      <c r="Y847" s="176"/>
      <c r="AA847" s="176"/>
    </row>
    <row r="848" spans="11:27" s="86" customFormat="1" x14ac:dyDescent="0.25">
      <c r="K848" s="176"/>
      <c r="L848" s="176"/>
      <c r="M848" s="176"/>
      <c r="O848" s="176"/>
      <c r="P848" s="176"/>
      <c r="Q848" s="176"/>
      <c r="S848" s="176"/>
      <c r="T848" s="283"/>
      <c r="U848" s="283"/>
      <c r="V848" s="283"/>
      <c r="W848" s="176"/>
      <c r="X848" s="176"/>
      <c r="Y848" s="176"/>
      <c r="AA848" s="176"/>
    </row>
  </sheetData>
  <mergeCells count="12">
    <mergeCell ref="A1:AA1"/>
    <mergeCell ref="H2:K2"/>
    <mergeCell ref="G2:G3"/>
    <mergeCell ref="L2:O2"/>
    <mergeCell ref="P2:S2"/>
    <mergeCell ref="T2:W2"/>
    <mergeCell ref="X2:AA2"/>
    <mergeCell ref="E2:E3"/>
    <mergeCell ref="F2:F3"/>
    <mergeCell ref="A2:A3"/>
    <mergeCell ref="B2:B3"/>
    <mergeCell ref="C2:D2"/>
  </mergeCells>
  <pageMargins left="0.7" right="0.7" top="0.75" bottom="0.75" header="0.3" footer="0.3"/>
  <pageSetup orientation="portrait" r:id="rId1"/>
  <ignoredErrors>
    <ignoredError sqref="K88 S88 O88 W88 AA88 AA53 S26 O26 AA26 K4 O4 S4 W4 AA4:AB4 K53 O53 S53 W53 G90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D05D6-6779-4936-8E42-7656620C5BD0}">
  <sheetPr>
    <pageSetUpPr fitToPage="1"/>
  </sheetPr>
  <dimension ref="A1:SS878"/>
  <sheetViews>
    <sheetView zoomScale="85" zoomScaleNormal="85" workbookViewId="0">
      <pane xSplit="3" ySplit="3" topLeftCell="D4" activePane="bottomRight" state="frozen"/>
      <selection pane="topRight" activeCell="E1" sqref="E1"/>
      <selection pane="bottomLeft" activeCell="A4" sqref="A4"/>
      <selection pane="bottomRight" activeCell="AY3" sqref="AY3"/>
    </sheetView>
  </sheetViews>
  <sheetFormatPr defaultColWidth="8.88671875" defaultRowHeight="13.2" x14ac:dyDescent="0.25"/>
  <cols>
    <col min="1" max="2" width="4.6640625" style="87" customWidth="1"/>
    <col min="3" max="3" width="44.88671875" style="87" customWidth="1"/>
    <col min="4" max="4" width="15" style="180" customWidth="1"/>
    <col min="5" max="5" width="13.33203125" style="180" bestFit="1" customWidth="1"/>
    <col min="6" max="6" width="13.33203125" style="180" customWidth="1"/>
    <col min="7" max="7" width="13.33203125" style="87" customWidth="1"/>
    <col min="8" max="8" width="16.33203125" style="87" customWidth="1"/>
    <col min="9" max="9" width="11.6640625" style="87" customWidth="1"/>
    <col min="10" max="10" width="12.33203125" style="87" customWidth="1"/>
    <col min="11" max="34" width="13.5546875" style="87" customWidth="1"/>
    <col min="35" max="36" width="13.6640625" style="87" customWidth="1"/>
    <col min="37" max="37" width="13.109375" style="87" bestFit="1" customWidth="1"/>
    <col min="38" max="38" width="5.6640625" style="177" bestFit="1" customWidth="1"/>
    <col min="39" max="39" width="8.88671875" style="167"/>
    <col min="40" max="513" width="8.88671875" style="86"/>
    <col min="514" max="16384" width="8.88671875" style="87"/>
  </cols>
  <sheetData>
    <row r="1" spans="1:513" ht="41.4" customHeight="1" thickBot="1" x14ac:dyDescent="0.3">
      <c r="A1" s="763" t="s">
        <v>144</v>
      </c>
      <c r="B1" s="764"/>
      <c r="C1" s="764"/>
      <c r="D1" s="764"/>
      <c r="E1" s="764"/>
      <c r="F1" s="764"/>
      <c r="G1" s="764"/>
      <c r="H1" s="764"/>
      <c r="I1" s="764"/>
      <c r="J1" s="764"/>
      <c r="K1" s="764"/>
      <c r="L1" s="764"/>
      <c r="M1" s="764"/>
      <c r="N1" s="764"/>
      <c r="O1" s="764"/>
      <c r="P1" s="764"/>
      <c r="Q1" s="764"/>
      <c r="R1" s="764"/>
      <c r="S1" s="764"/>
      <c r="T1" s="764"/>
      <c r="U1" s="764"/>
      <c r="V1" s="764"/>
      <c r="W1" s="764"/>
      <c r="X1" s="764"/>
      <c r="Y1" s="764"/>
      <c r="Z1" s="764"/>
      <c r="AA1" s="764"/>
      <c r="AB1" s="764"/>
      <c r="AC1" s="764"/>
      <c r="AD1" s="764"/>
      <c r="AE1" s="764"/>
      <c r="AF1" s="764"/>
      <c r="AG1" s="764"/>
      <c r="AH1" s="764"/>
      <c r="AI1" s="273"/>
      <c r="AJ1" s="273"/>
      <c r="AK1" s="273"/>
      <c r="AL1" s="273"/>
      <c r="AN1" s="86" t="s">
        <v>159</v>
      </c>
      <c r="AO1" s="86">
        <v>3</v>
      </c>
    </row>
    <row r="2" spans="1:513" s="83" customFormat="1" ht="41.4" customHeight="1" x14ac:dyDescent="0.25">
      <c r="A2" s="811" t="s">
        <v>0</v>
      </c>
      <c r="B2" s="812"/>
      <c r="C2" s="812"/>
      <c r="D2" s="221"/>
      <c r="E2" s="221"/>
      <c r="F2" s="221"/>
      <c r="G2" s="222"/>
      <c r="H2" s="222"/>
      <c r="I2" s="773" t="s">
        <v>169</v>
      </c>
      <c r="J2" s="773"/>
      <c r="K2" s="815" t="s">
        <v>201</v>
      </c>
      <c r="L2" s="810"/>
      <c r="M2" s="809" t="s">
        <v>202</v>
      </c>
      <c r="N2" s="810"/>
      <c r="O2" s="809" t="s">
        <v>203</v>
      </c>
      <c r="P2" s="810"/>
      <c r="Q2" s="809" t="s">
        <v>204</v>
      </c>
      <c r="R2" s="810"/>
      <c r="S2" s="809" t="s">
        <v>205</v>
      </c>
      <c r="T2" s="810"/>
      <c r="U2" s="809" t="s">
        <v>206</v>
      </c>
      <c r="V2" s="810"/>
      <c r="W2" s="809" t="s">
        <v>207</v>
      </c>
      <c r="X2" s="810"/>
      <c r="Y2" s="809" t="s">
        <v>208</v>
      </c>
      <c r="Z2" s="810"/>
      <c r="AA2" s="809" t="s">
        <v>209</v>
      </c>
      <c r="AB2" s="810"/>
      <c r="AC2" s="809" t="s">
        <v>210</v>
      </c>
      <c r="AD2" s="810"/>
      <c r="AE2" s="809" t="s">
        <v>211</v>
      </c>
      <c r="AF2" s="810"/>
      <c r="AG2" s="809" t="s">
        <v>212</v>
      </c>
      <c r="AH2" s="810"/>
      <c r="AI2" s="773" t="s">
        <v>2</v>
      </c>
      <c r="AJ2" s="773"/>
      <c r="AK2" s="773"/>
      <c r="AL2" s="769"/>
      <c r="AM2" s="81"/>
      <c r="AN2" s="82"/>
      <c r="AO2" s="82"/>
      <c r="AP2" s="82"/>
      <c r="AQ2" s="82"/>
      <c r="AR2" s="82"/>
      <c r="AS2" s="82"/>
      <c r="AT2" s="82"/>
      <c r="AU2" s="82"/>
      <c r="AV2" s="82"/>
      <c r="AW2" s="82"/>
      <c r="AX2" s="82"/>
      <c r="AY2" s="82"/>
      <c r="AZ2" s="82"/>
      <c r="BA2" s="82"/>
      <c r="BB2" s="82"/>
      <c r="BC2" s="82"/>
      <c r="BD2" s="82"/>
      <c r="BE2" s="82"/>
      <c r="BF2" s="82"/>
      <c r="BG2" s="82"/>
      <c r="BH2" s="82"/>
      <c r="BI2" s="82"/>
      <c r="BJ2" s="82"/>
      <c r="BK2" s="82"/>
      <c r="BL2" s="82"/>
      <c r="BM2" s="82"/>
      <c r="BN2" s="82"/>
      <c r="BO2" s="82"/>
      <c r="BP2" s="82"/>
      <c r="BQ2" s="82"/>
      <c r="BR2" s="82"/>
      <c r="BS2" s="82"/>
      <c r="BT2" s="82"/>
      <c r="BU2" s="82"/>
      <c r="BV2" s="82"/>
      <c r="BW2" s="82"/>
      <c r="BX2" s="82"/>
      <c r="BY2" s="82"/>
      <c r="BZ2" s="82"/>
      <c r="CA2" s="82"/>
      <c r="CB2" s="82"/>
      <c r="CC2" s="82"/>
      <c r="CD2" s="82"/>
      <c r="CE2" s="82"/>
      <c r="CF2" s="82"/>
      <c r="CG2" s="82"/>
      <c r="CH2" s="82"/>
      <c r="CI2" s="82"/>
      <c r="CJ2" s="82"/>
      <c r="CK2" s="82"/>
      <c r="CL2" s="82"/>
      <c r="CM2" s="82"/>
      <c r="CN2" s="82"/>
      <c r="CO2" s="82"/>
      <c r="CP2" s="82"/>
      <c r="CQ2" s="82"/>
      <c r="CR2" s="82"/>
      <c r="CS2" s="82"/>
      <c r="CT2" s="82"/>
      <c r="CU2" s="82"/>
      <c r="CV2" s="82"/>
      <c r="CW2" s="82"/>
      <c r="CX2" s="82"/>
      <c r="CY2" s="82"/>
      <c r="CZ2" s="82"/>
      <c r="DA2" s="82"/>
      <c r="DB2" s="82"/>
      <c r="DC2" s="82"/>
      <c r="DD2" s="82"/>
      <c r="DE2" s="82"/>
      <c r="DF2" s="82"/>
      <c r="DG2" s="82"/>
      <c r="DH2" s="82"/>
      <c r="DI2" s="82"/>
      <c r="DJ2" s="82"/>
      <c r="DK2" s="82"/>
      <c r="DL2" s="82"/>
      <c r="DM2" s="82"/>
      <c r="DN2" s="82"/>
      <c r="DO2" s="82"/>
      <c r="DP2" s="82"/>
      <c r="DQ2" s="82"/>
      <c r="DR2" s="82"/>
      <c r="DS2" s="82"/>
      <c r="DT2" s="82"/>
      <c r="DU2" s="82"/>
      <c r="DV2" s="82"/>
      <c r="DW2" s="82"/>
      <c r="DX2" s="82"/>
      <c r="DY2" s="82"/>
      <c r="DZ2" s="82"/>
      <c r="EA2" s="82"/>
      <c r="EB2" s="82"/>
      <c r="EC2" s="82"/>
      <c r="ED2" s="82"/>
      <c r="EE2" s="82"/>
      <c r="EF2" s="82"/>
      <c r="EG2" s="82"/>
      <c r="EH2" s="82"/>
      <c r="EI2" s="82"/>
      <c r="EJ2" s="82"/>
      <c r="EK2" s="82"/>
      <c r="EL2" s="82"/>
      <c r="EM2" s="82"/>
      <c r="EN2" s="82"/>
      <c r="EO2" s="82"/>
      <c r="EP2" s="82"/>
      <c r="EQ2" s="82"/>
      <c r="ER2" s="82"/>
      <c r="ES2" s="82"/>
      <c r="ET2" s="82"/>
      <c r="EU2" s="82"/>
      <c r="EV2" s="82"/>
      <c r="EW2" s="82"/>
      <c r="EX2" s="82"/>
      <c r="EY2" s="82"/>
      <c r="EZ2" s="82"/>
      <c r="FA2" s="82"/>
      <c r="FB2" s="82"/>
      <c r="FC2" s="82"/>
      <c r="FD2" s="82"/>
      <c r="FE2" s="82"/>
      <c r="FF2" s="82"/>
      <c r="FG2" s="82"/>
      <c r="FH2" s="82"/>
      <c r="FI2" s="82"/>
      <c r="FJ2" s="82"/>
      <c r="FK2" s="82"/>
      <c r="FL2" s="82"/>
      <c r="FM2" s="82"/>
      <c r="FN2" s="82"/>
      <c r="FO2" s="82"/>
      <c r="FP2" s="82"/>
      <c r="FQ2" s="82"/>
      <c r="FR2" s="82"/>
      <c r="FS2" s="82"/>
      <c r="FT2" s="82"/>
      <c r="FU2" s="82"/>
      <c r="FV2" s="82"/>
      <c r="FW2" s="82"/>
      <c r="FX2" s="82"/>
      <c r="FY2" s="82"/>
      <c r="FZ2" s="82"/>
      <c r="GA2" s="82"/>
      <c r="GB2" s="82"/>
      <c r="GC2" s="82"/>
      <c r="GD2" s="82"/>
      <c r="GE2" s="82"/>
      <c r="GF2" s="82"/>
      <c r="GG2" s="82"/>
      <c r="GH2" s="82"/>
      <c r="GI2" s="82"/>
      <c r="GJ2" s="82"/>
      <c r="GK2" s="82"/>
      <c r="GL2" s="82"/>
      <c r="GM2" s="82"/>
      <c r="GN2" s="82"/>
      <c r="GO2" s="82"/>
      <c r="GP2" s="82"/>
      <c r="GQ2" s="82"/>
      <c r="GR2" s="82"/>
      <c r="GS2" s="82"/>
      <c r="GT2" s="82"/>
      <c r="GU2" s="82"/>
      <c r="GV2" s="82"/>
      <c r="GW2" s="82"/>
      <c r="GX2" s="82"/>
      <c r="GY2" s="82"/>
      <c r="GZ2" s="82"/>
      <c r="HA2" s="82"/>
      <c r="HB2" s="82"/>
      <c r="HC2" s="82"/>
      <c r="HD2" s="82"/>
      <c r="HE2" s="82"/>
      <c r="HF2" s="82"/>
      <c r="HG2" s="82"/>
      <c r="HH2" s="82"/>
      <c r="HI2" s="82"/>
      <c r="HJ2" s="82"/>
      <c r="HK2" s="82"/>
      <c r="HL2" s="82"/>
      <c r="HM2" s="82"/>
      <c r="HN2" s="82"/>
      <c r="HO2" s="82"/>
      <c r="HP2" s="82"/>
      <c r="HQ2" s="82"/>
      <c r="HR2" s="82"/>
      <c r="HS2" s="82"/>
      <c r="HT2" s="82"/>
      <c r="HU2" s="82"/>
      <c r="HV2" s="82"/>
      <c r="HW2" s="82"/>
      <c r="HX2" s="82"/>
      <c r="HY2" s="82"/>
      <c r="HZ2" s="82"/>
      <c r="IA2" s="82"/>
      <c r="IB2" s="82"/>
      <c r="IC2" s="82"/>
      <c r="ID2" s="82"/>
      <c r="IE2" s="82"/>
      <c r="IF2" s="82"/>
      <c r="IG2" s="82"/>
      <c r="IH2" s="82"/>
      <c r="II2" s="82"/>
      <c r="IJ2" s="82"/>
      <c r="IK2" s="82"/>
      <c r="IL2" s="82"/>
      <c r="IM2" s="82"/>
      <c r="IN2" s="82"/>
      <c r="IO2" s="82"/>
      <c r="IP2" s="82"/>
      <c r="IQ2" s="82"/>
      <c r="IR2" s="82"/>
      <c r="IS2" s="82"/>
      <c r="IT2" s="82"/>
      <c r="IU2" s="82"/>
      <c r="IV2" s="82"/>
      <c r="IW2" s="82"/>
      <c r="IX2" s="82"/>
      <c r="IY2" s="82"/>
      <c r="IZ2" s="82"/>
      <c r="JA2" s="82"/>
      <c r="JB2" s="82"/>
      <c r="JC2" s="82"/>
      <c r="JD2" s="82"/>
      <c r="JE2" s="82"/>
      <c r="JF2" s="82"/>
      <c r="JG2" s="82"/>
      <c r="JH2" s="82"/>
      <c r="JI2" s="82"/>
      <c r="JJ2" s="82"/>
      <c r="JK2" s="82"/>
      <c r="JL2" s="82"/>
      <c r="JM2" s="82"/>
      <c r="JN2" s="82"/>
      <c r="JO2" s="82"/>
      <c r="JP2" s="82"/>
      <c r="JQ2" s="82"/>
      <c r="JR2" s="82"/>
      <c r="JS2" s="82"/>
      <c r="JT2" s="82"/>
      <c r="JU2" s="82"/>
      <c r="JV2" s="82"/>
      <c r="JW2" s="82"/>
      <c r="JX2" s="82"/>
      <c r="JY2" s="82"/>
      <c r="JZ2" s="82"/>
      <c r="KA2" s="82"/>
      <c r="KB2" s="82"/>
      <c r="KC2" s="82"/>
      <c r="KD2" s="82"/>
      <c r="KE2" s="82"/>
      <c r="KF2" s="82"/>
      <c r="KG2" s="82"/>
      <c r="KH2" s="82"/>
      <c r="KI2" s="82"/>
      <c r="KJ2" s="82"/>
      <c r="KK2" s="82"/>
      <c r="KL2" s="82"/>
      <c r="KM2" s="82"/>
      <c r="KN2" s="82"/>
      <c r="KO2" s="82"/>
      <c r="KP2" s="82"/>
      <c r="KQ2" s="82"/>
      <c r="KR2" s="82"/>
      <c r="KS2" s="82"/>
      <c r="KT2" s="82"/>
      <c r="KU2" s="82"/>
      <c r="KV2" s="82"/>
      <c r="KW2" s="82"/>
      <c r="KX2" s="82"/>
      <c r="KY2" s="82"/>
      <c r="KZ2" s="82"/>
      <c r="LA2" s="82"/>
      <c r="LB2" s="82"/>
      <c r="LC2" s="82"/>
      <c r="LD2" s="82"/>
      <c r="LE2" s="82"/>
      <c r="LF2" s="82"/>
      <c r="LG2" s="82"/>
      <c r="LH2" s="82"/>
      <c r="LI2" s="82"/>
      <c r="LJ2" s="82"/>
      <c r="LK2" s="82"/>
      <c r="LL2" s="82"/>
      <c r="LM2" s="82"/>
      <c r="LN2" s="82"/>
      <c r="LO2" s="82"/>
      <c r="LP2" s="82"/>
      <c r="LQ2" s="82"/>
      <c r="LR2" s="82"/>
      <c r="LS2" s="82"/>
      <c r="LT2" s="82"/>
      <c r="LU2" s="82"/>
      <c r="LV2" s="82"/>
      <c r="LW2" s="82"/>
      <c r="LX2" s="82"/>
      <c r="LY2" s="82"/>
      <c r="LZ2" s="82"/>
      <c r="MA2" s="82"/>
      <c r="MB2" s="82"/>
      <c r="MC2" s="82"/>
      <c r="MD2" s="82"/>
      <c r="ME2" s="82"/>
      <c r="MF2" s="82"/>
      <c r="MG2" s="82"/>
      <c r="MH2" s="82"/>
      <c r="MI2" s="82"/>
      <c r="MJ2" s="82"/>
      <c r="MK2" s="82"/>
      <c r="ML2" s="82"/>
      <c r="MM2" s="82"/>
      <c r="MN2" s="82"/>
      <c r="MO2" s="82"/>
      <c r="MP2" s="82"/>
      <c r="MQ2" s="82"/>
      <c r="MR2" s="82"/>
      <c r="MS2" s="82"/>
      <c r="MT2" s="82"/>
      <c r="MU2" s="82"/>
      <c r="MV2" s="82"/>
      <c r="MW2" s="82"/>
      <c r="MX2" s="82"/>
      <c r="MY2" s="82"/>
      <c r="MZ2" s="82"/>
      <c r="NA2" s="82"/>
      <c r="NB2" s="82"/>
      <c r="NC2" s="82"/>
      <c r="ND2" s="82"/>
      <c r="NE2" s="82"/>
      <c r="NF2" s="82"/>
      <c r="NG2" s="82"/>
      <c r="NH2" s="82"/>
      <c r="NI2" s="82"/>
      <c r="NJ2" s="82"/>
      <c r="NK2" s="82"/>
      <c r="NL2" s="82"/>
      <c r="NM2" s="82"/>
      <c r="NN2" s="82"/>
      <c r="NO2" s="82"/>
      <c r="NP2" s="82"/>
      <c r="NQ2" s="82"/>
      <c r="NR2" s="82"/>
      <c r="NS2" s="82"/>
      <c r="NT2" s="82"/>
      <c r="NU2" s="82"/>
      <c r="NV2" s="82"/>
      <c r="NW2" s="82"/>
      <c r="NX2" s="82"/>
      <c r="NY2" s="82"/>
      <c r="NZ2" s="82"/>
      <c r="OA2" s="82"/>
      <c r="OB2" s="82"/>
      <c r="OC2" s="82"/>
      <c r="OD2" s="82"/>
      <c r="OE2" s="82"/>
      <c r="OF2" s="82"/>
      <c r="OG2" s="82"/>
      <c r="OH2" s="82"/>
      <c r="OI2" s="82"/>
      <c r="OJ2" s="82"/>
      <c r="OK2" s="82"/>
      <c r="OL2" s="82"/>
      <c r="OM2" s="82"/>
      <c r="ON2" s="82"/>
      <c r="OO2" s="82"/>
      <c r="OP2" s="82"/>
      <c r="OQ2" s="82"/>
      <c r="OR2" s="82"/>
      <c r="OS2" s="82"/>
      <c r="OT2" s="82"/>
      <c r="OU2" s="82"/>
      <c r="OV2" s="82"/>
      <c r="OW2" s="82"/>
      <c r="OX2" s="82"/>
      <c r="OY2" s="82"/>
      <c r="OZ2" s="82"/>
      <c r="PA2" s="82"/>
      <c r="PB2" s="82"/>
      <c r="PC2" s="82"/>
      <c r="PD2" s="82"/>
      <c r="PE2" s="82"/>
      <c r="PF2" s="82"/>
      <c r="PG2" s="82"/>
      <c r="PH2" s="82"/>
      <c r="PI2" s="82"/>
      <c r="PJ2" s="82"/>
      <c r="PK2" s="82"/>
      <c r="PL2" s="82"/>
      <c r="PM2" s="82"/>
      <c r="PN2" s="82"/>
      <c r="PO2" s="82"/>
      <c r="PP2" s="82"/>
      <c r="PQ2" s="82"/>
      <c r="PR2" s="82"/>
      <c r="PS2" s="82"/>
      <c r="PT2" s="82"/>
      <c r="PU2" s="82"/>
      <c r="PV2" s="82"/>
      <c r="PW2" s="82"/>
      <c r="PX2" s="82"/>
      <c r="PY2" s="82"/>
      <c r="PZ2" s="82"/>
      <c r="QA2" s="82"/>
      <c r="QB2" s="82"/>
      <c r="QC2" s="82"/>
      <c r="QD2" s="82"/>
      <c r="QE2" s="82"/>
      <c r="QF2" s="82"/>
      <c r="QG2" s="82"/>
      <c r="QH2" s="82"/>
      <c r="QI2" s="82"/>
      <c r="QJ2" s="82"/>
      <c r="QK2" s="82"/>
      <c r="QL2" s="82"/>
      <c r="QM2" s="82"/>
      <c r="QN2" s="82"/>
      <c r="QO2" s="82"/>
      <c r="QP2" s="82"/>
      <c r="QQ2" s="82"/>
      <c r="QR2" s="82"/>
      <c r="QS2" s="82"/>
      <c r="QT2" s="82"/>
      <c r="QU2" s="82"/>
      <c r="QV2" s="82"/>
      <c r="QW2" s="82"/>
      <c r="QX2" s="82"/>
      <c r="QY2" s="82"/>
      <c r="QZ2" s="82"/>
      <c r="RA2" s="82"/>
      <c r="RB2" s="82"/>
      <c r="RC2" s="82"/>
      <c r="RD2" s="82"/>
      <c r="RE2" s="82"/>
      <c r="RF2" s="82"/>
      <c r="RG2" s="82"/>
      <c r="RH2" s="82"/>
      <c r="RI2" s="82"/>
      <c r="RJ2" s="82"/>
      <c r="RK2" s="82"/>
      <c r="RL2" s="82"/>
      <c r="RM2" s="82"/>
      <c r="RN2" s="82"/>
      <c r="RO2" s="82"/>
      <c r="RP2" s="82"/>
      <c r="RQ2" s="82"/>
      <c r="RR2" s="82"/>
      <c r="RS2" s="82"/>
      <c r="RT2" s="82"/>
      <c r="RU2" s="82"/>
      <c r="RV2" s="82"/>
      <c r="RW2" s="82"/>
      <c r="RX2" s="82"/>
      <c r="RY2" s="82"/>
      <c r="RZ2" s="82"/>
      <c r="SA2" s="82"/>
      <c r="SB2" s="82"/>
      <c r="SC2" s="82"/>
      <c r="SD2" s="82"/>
      <c r="SE2" s="82"/>
      <c r="SF2" s="82"/>
      <c r="SG2" s="82"/>
      <c r="SH2" s="82"/>
      <c r="SI2" s="82"/>
      <c r="SJ2" s="82"/>
      <c r="SK2" s="82"/>
      <c r="SL2" s="82"/>
      <c r="SM2" s="82"/>
      <c r="SN2" s="82"/>
      <c r="SO2" s="82"/>
      <c r="SP2" s="82"/>
      <c r="SQ2" s="82"/>
      <c r="SR2" s="82"/>
      <c r="SS2" s="82"/>
    </row>
    <row r="3" spans="1:513" s="83" customFormat="1" ht="41.4" customHeight="1" thickBot="1" x14ac:dyDescent="0.3">
      <c r="A3" s="813"/>
      <c r="B3" s="814"/>
      <c r="C3" s="814"/>
      <c r="D3" s="145" t="s">
        <v>146</v>
      </c>
      <c r="E3" s="145" t="s">
        <v>145</v>
      </c>
      <c r="F3" s="145" t="s">
        <v>155</v>
      </c>
      <c r="G3" s="145" t="s">
        <v>150</v>
      </c>
      <c r="H3" s="145" t="s">
        <v>149</v>
      </c>
      <c r="I3" s="287" t="s">
        <v>147</v>
      </c>
      <c r="J3" s="287" t="s">
        <v>148</v>
      </c>
      <c r="K3" s="335" t="s">
        <v>7</v>
      </c>
      <c r="L3" s="287" t="s">
        <v>68</v>
      </c>
      <c r="M3" s="287" t="s">
        <v>7</v>
      </c>
      <c r="N3" s="287" t="s">
        <v>68</v>
      </c>
      <c r="O3" s="287" t="s">
        <v>7</v>
      </c>
      <c r="P3" s="287" t="s">
        <v>68</v>
      </c>
      <c r="Q3" s="287" t="s">
        <v>7</v>
      </c>
      <c r="R3" s="287" t="s">
        <v>68</v>
      </c>
      <c r="S3" s="287" t="s">
        <v>7</v>
      </c>
      <c r="T3" s="287" t="s">
        <v>68</v>
      </c>
      <c r="U3" s="287" t="s">
        <v>7</v>
      </c>
      <c r="V3" s="287" t="s">
        <v>68</v>
      </c>
      <c r="W3" s="287" t="s">
        <v>7</v>
      </c>
      <c r="X3" s="287" t="s">
        <v>68</v>
      </c>
      <c r="Y3" s="287" t="s">
        <v>7</v>
      </c>
      <c r="Z3" s="287" t="s">
        <v>68</v>
      </c>
      <c r="AA3" s="287" t="s">
        <v>7</v>
      </c>
      <c r="AB3" s="287" t="s">
        <v>68</v>
      </c>
      <c r="AC3" s="287" t="s">
        <v>7</v>
      </c>
      <c r="AD3" s="287" t="s">
        <v>68</v>
      </c>
      <c r="AE3" s="287" t="s">
        <v>7</v>
      </c>
      <c r="AF3" s="287" t="s">
        <v>68</v>
      </c>
      <c r="AG3" s="287" t="s">
        <v>7</v>
      </c>
      <c r="AH3" s="287" t="s">
        <v>68</v>
      </c>
      <c r="AI3" s="287" t="s">
        <v>7</v>
      </c>
      <c r="AJ3" s="287" t="s">
        <v>68</v>
      </c>
      <c r="AK3" s="287" t="s">
        <v>61</v>
      </c>
      <c r="AL3" s="220" t="s">
        <v>9</v>
      </c>
      <c r="AM3" s="81"/>
      <c r="AN3" s="82"/>
      <c r="AO3" s="82"/>
      <c r="AP3" s="82"/>
      <c r="AQ3" s="82"/>
      <c r="AR3" s="82"/>
      <c r="AS3" s="82"/>
      <c r="AT3" s="82"/>
      <c r="AU3" s="82"/>
      <c r="AV3" s="82"/>
      <c r="AW3" s="82"/>
      <c r="AX3" s="82"/>
      <c r="AY3" s="82"/>
      <c r="AZ3" s="82"/>
      <c r="BA3" s="82"/>
      <c r="BB3" s="82"/>
      <c r="BC3" s="82"/>
      <c r="BD3" s="82"/>
      <c r="BE3" s="82"/>
      <c r="BF3" s="82"/>
      <c r="BG3" s="82"/>
      <c r="BH3" s="82"/>
      <c r="BI3" s="82"/>
      <c r="BJ3" s="82"/>
      <c r="BK3" s="82"/>
      <c r="BL3" s="82"/>
      <c r="BM3" s="82"/>
      <c r="BN3" s="82"/>
      <c r="BO3" s="82"/>
      <c r="BP3" s="82"/>
      <c r="BQ3" s="82"/>
      <c r="BR3" s="82"/>
      <c r="BS3" s="82"/>
      <c r="BT3" s="82"/>
      <c r="BU3" s="82"/>
      <c r="BV3" s="82"/>
      <c r="BW3" s="82"/>
      <c r="BX3" s="82"/>
      <c r="BY3" s="82"/>
      <c r="BZ3" s="82"/>
      <c r="CA3" s="82"/>
      <c r="CB3" s="82"/>
      <c r="CC3" s="82"/>
      <c r="CD3" s="82"/>
      <c r="CE3" s="82"/>
      <c r="CF3" s="82"/>
      <c r="CG3" s="82"/>
      <c r="CH3" s="82"/>
      <c r="CI3" s="82"/>
      <c r="CJ3" s="82"/>
      <c r="CK3" s="82"/>
      <c r="CL3" s="82"/>
      <c r="CM3" s="82"/>
      <c r="CN3" s="82"/>
      <c r="CO3" s="82"/>
      <c r="CP3" s="82"/>
      <c r="CQ3" s="82"/>
      <c r="CR3" s="82"/>
      <c r="CS3" s="82"/>
      <c r="CT3" s="82"/>
      <c r="CU3" s="82"/>
      <c r="CV3" s="82"/>
      <c r="CW3" s="82"/>
      <c r="CX3" s="82"/>
      <c r="CY3" s="82"/>
      <c r="CZ3" s="82"/>
      <c r="DA3" s="82"/>
      <c r="DB3" s="82"/>
      <c r="DC3" s="82"/>
      <c r="DD3" s="82"/>
      <c r="DE3" s="82"/>
      <c r="DF3" s="82"/>
      <c r="DG3" s="82"/>
      <c r="DH3" s="82"/>
      <c r="DI3" s="82"/>
      <c r="DJ3" s="82"/>
      <c r="DK3" s="82"/>
      <c r="DL3" s="82"/>
      <c r="DM3" s="82"/>
      <c r="DN3" s="82"/>
      <c r="DO3" s="82"/>
      <c r="DP3" s="82"/>
      <c r="DQ3" s="82"/>
      <c r="DR3" s="82"/>
      <c r="DS3" s="82"/>
      <c r="DT3" s="82"/>
      <c r="DU3" s="82"/>
      <c r="DV3" s="82"/>
      <c r="DW3" s="82"/>
      <c r="DX3" s="82"/>
      <c r="DY3" s="82"/>
      <c r="DZ3" s="82"/>
      <c r="EA3" s="82"/>
      <c r="EB3" s="82"/>
      <c r="EC3" s="82"/>
      <c r="ED3" s="82"/>
      <c r="EE3" s="82"/>
      <c r="EF3" s="82"/>
      <c r="EG3" s="82"/>
      <c r="EH3" s="82"/>
      <c r="EI3" s="82"/>
      <c r="EJ3" s="82"/>
      <c r="EK3" s="82"/>
      <c r="EL3" s="82"/>
      <c r="EM3" s="82"/>
      <c r="EN3" s="82"/>
      <c r="EO3" s="82"/>
      <c r="EP3" s="82"/>
      <c r="EQ3" s="82"/>
      <c r="ER3" s="82"/>
      <c r="ES3" s="82"/>
      <c r="ET3" s="82"/>
      <c r="EU3" s="82"/>
      <c r="EV3" s="82"/>
      <c r="EW3" s="82"/>
      <c r="EX3" s="82"/>
      <c r="EY3" s="82"/>
      <c r="EZ3" s="82"/>
      <c r="FA3" s="82"/>
      <c r="FB3" s="82"/>
      <c r="FC3" s="82"/>
      <c r="FD3" s="82"/>
      <c r="FE3" s="82"/>
      <c r="FF3" s="82"/>
      <c r="FG3" s="82"/>
      <c r="FH3" s="82"/>
      <c r="FI3" s="82"/>
      <c r="FJ3" s="82"/>
      <c r="FK3" s="82"/>
      <c r="FL3" s="82"/>
      <c r="FM3" s="82"/>
      <c r="FN3" s="82"/>
      <c r="FO3" s="82"/>
      <c r="FP3" s="82"/>
      <c r="FQ3" s="82"/>
      <c r="FR3" s="82"/>
      <c r="FS3" s="82"/>
      <c r="FT3" s="82"/>
      <c r="FU3" s="82"/>
      <c r="FV3" s="82"/>
      <c r="FW3" s="82"/>
      <c r="FX3" s="82"/>
      <c r="FY3" s="82"/>
      <c r="FZ3" s="82"/>
      <c r="GA3" s="82"/>
      <c r="GB3" s="82"/>
      <c r="GC3" s="82"/>
      <c r="GD3" s="82"/>
      <c r="GE3" s="82"/>
      <c r="GF3" s="82"/>
      <c r="GG3" s="82"/>
      <c r="GH3" s="82"/>
      <c r="GI3" s="82"/>
      <c r="GJ3" s="82"/>
      <c r="GK3" s="82"/>
      <c r="GL3" s="82"/>
      <c r="GM3" s="82"/>
      <c r="GN3" s="82"/>
      <c r="GO3" s="82"/>
      <c r="GP3" s="82"/>
      <c r="GQ3" s="82"/>
      <c r="GR3" s="82"/>
      <c r="GS3" s="82"/>
      <c r="GT3" s="82"/>
      <c r="GU3" s="82"/>
      <c r="GV3" s="82"/>
      <c r="GW3" s="82"/>
      <c r="GX3" s="82"/>
      <c r="GY3" s="82"/>
      <c r="GZ3" s="82"/>
      <c r="HA3" s="82"/>
      <c r="HB3" s="82"/>
      <c r="HC3" s="82"/>
      <c r="HD3" s="82"/>
      <c r="HE3" s="82"/>
      <c r="HF3" s="82"/>
      <c r="HG3" s="82"/>
      <c r="HH3" s="82"/>
      <c r="HI3" s="82"/>
      <c r="HJ3" s="82"/>
      <c r="HK3" s="82"/>
      <c r="HL3" s="82"/>
      <c r="HM3" s="82"/>
      <c r="HN3" s="82"/>
      <c r="HO3" s="82"/>
      <c r="HP3" s="82"/>
      <c r="HQ3" s="82"/>
      <c r="HR3" s="82"/>
      <c r="HS3" s="82"/>
      <c r="HT3" s="82"/>
      <c r="HU3" s="82"/>
      <c r="HV3" s="82"/>
      <c r="HW3" s="82"/>
      <c r="HX3" s="82"/>
      <c r="HY3" s="82"/>
      <c r="HZ3" s="82"/>
      <c r="IA3" s="82"/>
      <c r="IB3" s="82"/>
      <c r="IC3" s="82"/>
      <c r="ID3" s="82"/>
      <c r="IE3" s="82"/>
      <c r="IF3" s="82"/>
      <c r="IG3" s="82"/>
      <c r="IH3" s="82"/>
      <c r="II3" s="82"/>
      <c r="IJ3" s="82"/>
      <c r="IK3" s="82"/>
      <c r="IL3" s="82"/>
      <c r="IM3" s="82"/>
      <c r="IN3" s="82"/>
      <c r="IO3" s="82"/>
      <c r="IP3" s="82"/>
      <c r="IQ3" s="82"/>
      <c r="IR3" s="82"/>
      <c r="IS3" s="82"/>
      <c r="IT3" s="82"/>
      <c r="IU3" s="82"/>
      <c r="IV3" s="82"/>
      <c r="IW3" s="82"/>
      <c r="IX3" s="82"/>
      <c r="IY3" s="82"/>
      <c r="IZ3" s="82"/>
      <c r="JA3" s="82"/>
      <c r="JB3" s="82"/>
      <c r="JC3" s="82"/>
      <c r="JD3" s="82"/>
      <c r="JE3" s="82"/>
      <c r="JF3" s="82"/>
      <c r="JG3" s="82"/>
      <c r="JH3" s="82"/>
      <c r="JI3" s="82"/>
      <c r="JJ3" s="82"/>
      <c r="JK3" s="82"/>
      <c r="JL3" s="82"/>
      <c r="JM3" s="82"/>
      <c r="JN3" s="82"/>
      <c r="JO3" s="82"/>
      <c r="JP3" s="82"/>
      <c r="JQ3" s="82"/>
      <c r="JR3" s="82"/>
      <c r="JS3" s="82"/>
      <c r="JT3" s="82"/>
      <c r="JU3" s="82"/>
      <c r="JV3" s="82"/>
      <c r="JW3" s="82"/>
      <c r="JX3" s="82"/>
      <c r="JY3" s="82"/>
      <c r="JZ3" s="82"/>
      <c r="KA3" s="82"/>
      <c r="KB3" s="82"/>
      <c r="KC3" s="82"/>
      <c r="KD3" s="82"/>
      <c r="KE3" s="82"/>
      <c r="KF3" s="82"/>
      <c r="KG3" s="82"/>
      <c r="KH3" s="82"/>
      <c r="KI3" s="82"/>
      <c r="KJ3" s="82"/>
      <c r="KK3" s="82"/>
      <c r="KL3" s="82"/>
      <c r="KM3" s="82"/>
      <c r="KN3" s="82"/>
      <c r="KO3" s="82"/>
      <c r="KP3" s="82"/>
      <c r="KQ3" s="82"/>
      <c r="KR3" s="82"/>
      <c r="KS3" s="82"/>
      <c r="KT3" s="82"/>
      <c r="KU3" s="82"/>
      <c r="KV3" s="82"/>
      <c r="KW3" s="82"/>
      <c r="KX3" s="82"/>
      <c r="KY3" s="82"/>
      <c r="KZ3" s="82"/>
      <c r="LA3" s="82"/>
      <c r="LB3" s="82"/>
      <c r="LC3" s="82"/>
      <c r="LD3" s="82"/>
      <c r="LE3" s="82"/>
      <c r="LF3" s="82"/>
      <c r="LG3" s="82"/>
      <c r="LH3" s="82"/>
      <c r="LI3" s="82"/>
      <c r="LJ3" s="82"/>
      <c r="LK3" s="82"/>
      <c r="LL3" s="82"/>
      <c r="LM3" s="82"/>
      <c r="LN3" s="82"/>
      <c r="LO3" s="82"/>
      <c r="LP3" s="82"/>
      <c r="LQ3" s="82"/>
      <c r="LR3" s="82"/>
      <c r="LS3" s="82"/>
      <c r="LT3" s="82"/>
      <c r="LU3" s="82"/>
      <c r="LV3" s="82"/>
      <c r="LW3" s="82"/>
      <c r="LX3" s="82"/>
      <c r="LY3" s="82"/>
      <c r="LZ3" s="82"/>
      <c r="MA3" s="82"/>
      <c r="MB3" s="82"/>
      <c r="MC3" s="82"/>
      <c r="MD3" s="82"/>
      <c r="ME3" s="82"/>
      <c r="MF3" s="82"/>
      <c r="MG3" s="82"/>
      <c r="MH3" s="82"/>
      <c r="MI3" s="82"/>
      <c r="MJ3" s="82"/>
      <c r="MK3" s="82"/>
      <c r="ML3" s="82"/>
      <c r="MM3" s="82"/>
      <c r="MN3" s="82"/>
      <c r="MO3" s="82"/>
      <c r="MP3" s="82"/>
      <c r="MQ3" s="82"/>
      <c r="MR3" s="82"/>
      <c r="MS3" s="82"/>
      <c r="MT3" s="82"/>
      <c r="MU3" s="82"/>
      <c r="MV3" s="82"/>
      <c r="MW3" s="82"/>
      <c r="MX3" s="82"/>
      <c r="MY3" s="82"/>
      <c r="MZ3" s="82"/>
      <c r="NA3" s="82"/>
      <c r="NB3" s="82"/>
      <c r="NC3" s="82"/>
      <c r="ND3" s="82"/>
      <c r="NE3" s="82"/>
      <c r="NF3" s="82"/>
      <c r="NG3" s="82"/>
      <c r="NH3" s="82"/>
      <c r="NI3" s="82"/>
      <c r="NJ3" s="82"/>
      <c r="NK3" s="82"/>
      <c r="NL3" s="82"/>
      <c r="NM3" s="82"/>
      <c r="NN3" s="82"/>
      <c r="NO3" s="82"/>
      <c r="NP3" s="82"/>
      <c r="NQ3" s="82"/>
      <c r="NR3" s="82"/>
      <c r="NS3" s="82"/>
      <c r="NT3" s="82"/>
      <c r="NU3" s="82"/>
      <c r="NV3" s="82"/>
      <c r="NW3" s="82"/>
      <c r="NX3" s="82"/>
      <c r="NY3" s="82"/>
      <c r="NZ3" s="82"/>
      <c r="OA3" s="82"/>
      <c r="OB3" s="82"/>
      <c r="OC3" s="82"/>
      <c r="OD3" s="82"/>
      <c r="OE3" s="82"/>
      <c r="OF3" s="82"/>
      <c r="OG3" s="82"/>
      <c r="OH3" s="82"/>
      <c r="OI3" s="82"/>
      <c r="OJ3" s="82"/>
      <c r="OK3" s="82"/>
      <c r="OL3" s="82"/>
      <c r="OM3" s="82"/>
      <c r="ON3" s="82"/>
      <c r="OO3" s="82"/>
      <c r="OP3" s="82"/>
      <c r="OQ3" s="82"/>
      <c r="OR3" s="82"/>
      <c r="OS3" s="82"/>
      <c r="OT3" s="82"/>
      <c r="OU3" s="82"/>
      <c r="OV3" s="82"/>
      <c r="OW3" s="82"/>
      <c r="OX3" s="82"/>
      <c r="OY3" s="82"/>
      <c r="OZ3" s="82"/>
      <c r="PA3" s="82"/>
      <c r="PB3" s="82"/>
      <c r="PC3" s="82"/>
      <c r="PD3" s="82"/>
      <c r="PE3" s="82"/>
      <c r="PF3" s="82"/>
      <c r="PG3" s="82"/>
      <c r="PH3" s="82"/>
      <c r="PI3" s="82"/>
      <c r="PJ3" s="82"/>
      <c r="PK3" s="82"/>
      <c r="PL3" s="82"/>
      <c r="PM3" s="82"/>
      <c r="PN3" s="82"/>
      <c r="PO3" s="82"/>
      <c r="PP3" s="82"/>
      <c r="PQ3" s="82"/>
      <c r="PR3" s="82"/>
      <c r="PS3" s="82"/>
      <c r="PT3" s="82"/>
      <c r="PU3" s="82"/>
      <c r="PV3" s="82"/>
      <c r="PW3" s="82"/>
      <c r="PX3" s="82"/>
      <c r="PY3" s="82"/>
      <c r="PZ3" s="82"/>
      <c r="QA3" s="82"/>
      <c r="QB3" s="82"/>
      <c r="QC3" s="82"/>
      <c r="QD3" s="82"/>
      <c r="QE3" s="82"/>
      <c r="QF3" s="82"/>
      <c r="QG3" s="82"/>
      <c r="QH3" s="82"/>
      <c r="QI3" s="82"/>
      <c r="QJ3" s="82"/>
      <c r="QK3" s="82"/>
      <c r="QL3" s="82"/>
      <c r="QM3" s="82"/>
      <c r="QN3" s="82"/>
      <c r="QO3" s="82"/>
      <c r="QP3" s="82"/>
      <c r="QQ3" s="82"/>
      <c r="QR3" s="82"/>
      <c r="QS3" s="82"/>
      <c r="QT3" s="82"/>
      <c r="QU3" s="82"/>
      <c r="QV3" s="82"/>
      <c r="QW3" s="82"/>
      <c r="QX3" s="82"/>
      <c r="QY3" s="82"/>
      <c r="QZ3" s="82"/>
      <c r="RA3" s="82"/>
      <c r="RB3" s="82"/>
      <c r="RC3" s="82"/>
      <c r="RD3" s="82"/>
      <c r="RE3" s="82"/>
      <c r="RF3" s="82"/>
      <c r="RG3" s="82"/>
      <c r="RH3" s="82"/>
      <c r="RI3" s="82"/>
      <c r="RJ3" s="82"/>
      <c r="RK3" s="82"/>
      <c r="RL3" s="82"/>
      <c r="RM3" s="82"/>
      <c r="RN3" s="82"/>
      <c r="RO3" s="82"/>
      <c r="RP3" s="82"/>
      <c r="RQ3" s="82"/>
      <c r="RR3" s="82"/>
      <c r="RS3" s="82"/>
      <c r="RT3" s="82"/>
      <c r="RU3" s="82"/>
      <c r="RV3" s="82"/>
      <c r="RW3" s="82"/>
      <c r="RX3" s="82"/>
      <c r="RY3" s="82"/>
      <c r="RZ3" s="82"/>
      <c r="SA3" s="82"/>
      <c r="SB3" s="82"/>
      <c r="SC3" s="82"/>
      <c r="SD3" s="82"/>
      <c r="SE3" s="82"/>
      <c r="SF3" s="82"/>
      <c r="SG3" s="82"/>
      <c r="SH3" s="82"/>
      <c r="SI3" s="82"/>
      <c r="SJ3" s="82"/>
      <c r="SK3" s="82"/>
      <c r="SL3" s="82"/>
      <c r="SM3" s="82"/>
      <c r="SN3" s="82"/>
      <c r="SO3" s="82"/>
      <c r="SP3" s="82"/>
      <c r="SQ3" s="82"/>
      <c r="SR3" s="82"/>
      <c r="SS3" s="82"/>
    </row>
    <row r="4" spans="1:513" s="170" customFormat="1" ht="41.4" customHeight="1" x14ac:dyDescent="0.25">
      <c r="A4" s="806" t="s">
        <v>35</v>
      </c>
      <c r="B4" s="807"/>
      <c r="C4" s="807"/>
      <c r="D4" s="807"/>
      <c r="E4" s="807"/>
      <c r="F4" s="807"/>
      <c r="G4" s="807"/>
      <c r="H4" s="807"/>
      <c r="I4" s="807"/>
      <c r="J4" s="807"/>
      <c r="K4" s="291"/>
      <c r="L4" s="291"/>
      <c r="M4" s="291"/>
      <c r="N4" s="291"/>
      <c r="O4" s="291"/>
      <c r="P4" s="291"/>
      <c r="Q4" s="291"/>
      <c r="R4" s="291"/>
      <c r="S4" s="291"/>
      <c r="T4" s="291"/>
      <c r="U4" s="291"/>
      <c r="V4" s="291"/>
      <c r="W4" s="291"/>
      <c r="X4" s="291"/>
      <c r="Y4" s="291"/>
      <c r="Z4" s="291"/>
      <c r="AA4" s="291"/>
      <c r="AB4" s="291"/>
      <c r="AC4" s="291"/>
      <c r="AD4" s="291"/>
      <c r="AE4" s="291"/>
      <c r="AF4" s="291"/>
      <c r="AG4" s="291"/>
      <c r="AH4" s="291"/>
      <c r="AI4" s="218">
        <f>'PEP Av. Fin.'!L4</f>
        <v>2570304.6500000004</v>
      </c>
      <c r="AJ4" s="218">
        <f>'PEP Av. Fin.'!M4</f>
        <v>887074.90500000003</v>
      </c>
      <c r="AK4" s="218">
        <f>'PEP Av. Fin.'!N4</f>
        <v>3457379.5550000002</v>
      </c>
      <c r="AL4" s="219">
        <f>'PEP Av. Fin.'!O4</f>
        <v>0.15121708128909359</v>
      </c>
      <c r="AM4" s="168"/>
      <c r="AN4" s="169"/>
      <c r="AO4" s="169"/>
      <c r="AP4" s="169"/>
      <c r="AQ4" s="169"/>
      <c r="AR4" s="169"/>
      <c r="AS4" s="169"/>
      <c r="AT4" s="169"/>
      <c r="AU4" s="169"/>
      <c r="AV4" s="169"/>
      <c r="AW4" s="169"/>
      <c r="AX4" s="169"/>
      <c r="AY4" s="169"/>
      <c r="AZ4" s="169"/>
      <c r="BA4" s="169"/>
      <c r="BB4" s="169"/>
      <c r="BC4" s="169"/>
      <c r="BD4" s="169"/>
      <c r="BE4" s="169"/>
      <c r="BF4" s="169"/>
      <c r="BG4" s="169"/>
      <c r="BH4" s="169"/>
      <c r="BI4" s="169"/>
      <c r="BJ4" s="169"/>
      <c r="BK4" s="169"/>
      <c r="BL4" s="169"/>
      <c r="BM4" s="169"/>
      <c r="BN4" s="169"/>
      <c r="BO4" s="169"/>
      <c r="BP4" s="169"/>
      <c r="BQ4" s="169"/>
      <c r="BR4" s="169"/>
      <c r="BS4" s="169"/>
      <c r="BT4" s="169"/>
      <c r="BU4" s="169"/>
      <c r="BV4" s="169"/>
      <c r="BW4" s="169"/>
      <c r="BX4" s="169"/>
      <c r="BY4" s="169"/>
      <c r="BZ4" s="169"/>
      <c r="CA4" s="169"/>
      <c r="CB4" s="169"/>
      <c r="CC4" s="169"/>
      <c r="CD4" s="169"/>
      <c r="CE4" s="169"/>
      <c r="CF4" s="169"/>
      <c r="CG4" s="169"/>
      <c r="CH4" s="169"/>
      <c r="CI4" s="169"/>
      <c r="CJ4" s="169"/>
      <c r="CK4" s="169"/>
      <c r="CL4" s="169"/>
      <c r="CM4" s="169"/>
      <c r="CN4" s="169"/>
      <c r="CO4" s="169"/>
      <c r="CP4" s="169"/>
      <c r="CQ4" s="169"/>
      <c r="CR4" s="169"/>
      <c r="CS4" s="169"/>
      <c r="CT4" s="169"/>
      <c r="CU4" s="169"/>
      <c r="CV4" s="169"/>
      <c r="CW4" s="169"/>
      <c r="CX4" s="169"/>
      <c r="CY4" s="169"/>
      <c r="CZ4" s="169"/>
      <c r="DA4" s="169"/>
      <c r="DB4" s="169"/>
      <c r="DC4" s="169"/>
      <c r="DD4" s="169"/>
      <c r="DE4" s="169"/>
      <c r="DF4" s="169"/>
      <c r="DG4" s="169"/>
      <c r="DH4" s="169"/>
      <c r="DI4" s="169"/>
      <c r="DJ4" s="169"/>
      <c r="DK4" s="169"/>
      <c r="DL4" s="169"/>
      <c r="DM4" s="169"/>
      <c r="DN4" s="169"/>
      <c r="DO4" s="169"/>
      <c r="DP4" s="169"/>
      <c r="DQ4" s="169"/>
      <c r="DR4" s="169"/>
      <c r="DS4" s="169"/>
      <c r="DT4" s="169"/>
      <c r="DU4" s="169"/>
      <c r="DV4" s="169"/>
      <c r="DW4" s="169"/>
      <c r="DX4" s="169"/>
      <c r="DY4" s="169"/>
      <c r="DZ4" s="169"/>
      <c r="EA4" s="169"/>
      <c r="EB4" s="169"/>
      <c r="EC4" s="169"/>
      <c r="ED4" s="169"/>
      <c r="EE4" s="169"/>
      <c r="EF4" s="169"/>
      <c r="EG4" s="169"/>
      <c r="EH4" s="169"/>
      <c r="EI4" s="169"/>
      <c r="EJ4" s="169"/>
      <c r="EK4" s="169"/>
      <c r="EL4" s="169"/>
      <c r="EM4" s="169"/>
      <c r="EN4" s="169"/>
      <c r="EO4" s="169"/>
      <c r="EP4" s="169"/>
      <c r="EQ4" s="169"/>
      <c r="ER4" s="169"/>
      <c r="ES4" s="169"/>
      <c r="ET4" s="169"/>
      <c r="EU4" s="169"/>
      <c r="EV4" s="169"/>
      <c r="EW4" s="169"/>
      <c r="EX4" s="169"/>
      <c r="EY4" s="169"/>
      <c r="EZ4" s="169"/>
      <c r="FA4" s="169"/>
      <c r="FB4" s="169"/>
      <c r="FC4" s="169"/>
      <c r="FD4" s="169"/>
      <c r="FE4" s="169"/>
      <c r="FF4" s="169"/>
      <c r="FG4" s="169"/>
      <c r="FH4" s="169"/>
      <c r="FI4" s="169"/>
      <c r="FJ4" s="169"/>
      <c r="FK4" s="169"/>
      <c r="FL4" s="169"/>
      <c r="FM4" s="169"/>
      <c r="FN4" s="169"/>
      <c r="FO4" s="169"/>
      <c r="FP4" s="169"/>
      <c r="FQ4" s="169"/>
      <c r="FR4" s="169"/>
      <c r="FS4" s="169"/>
      <c r="FT4" s="169"/>
      <c r="FU4" s="169"/>
      <c r="FV4" s="169"/>
      <c r="FW4" s="169"/>
      <c r="FX4" s="169"/>
      <c r="FY4" s="169"/>
      <c r="FZ4" s="169"/>
      <c r="GA4" s="169"/>
      <c r="GB4" s="169"/>
      <c r="GC4" s="169"/>
      <c r="GD4" s="169"/>
      <c r="GE4" s="169"/>
      <c r="GF4" s="169"/>
      <c r="GG4" s="169"/>
      <c r="GH4" s="169"/>
      <c r="GI4" s="169"/>
      <c r="GJ4" s="169"/>
      <c r="GK4" s="169"/>
      <c r="GL4" s="169"/>
      <c r="GM4" s="169"/>
      <c r="GN4" s="169"/>
      <c r="GO4" s="169"/>
      <c r="GP4" s="169"/>
      <c r="GQ4" s="169"/>
      <c r="GR4" s="169"/>
      <c r="GS4" s="169"/>
      <c r="GT4" s="169"/>
      <c r="GU4" s="169"/>
      <c r="GV4" s="169"/>
      <c r="GW4" s="169"/>
      <c r="GX4" s="169"/>
      <c r="GY4" s="169"/>
      <c r="GZ4" s="169"/>
      <c r="HA4" s="169"/>
      <c r="HB4" s="169"/>
      <c r="HC4" s="169"/>
      <c r="HD4" s="169"/>
      <c r="HE4" s="169"/>
      <c r="HF4" s="169"/>
      <c r="HG4" s="169"/>
      <c r="HH4" s="169"/>
      <c r="HI4" s="169"/>
      <c r="HJ4" s="169"/>
      <c r="HK4" s="169"/>
      <c r="HL4" s="169"/>
      <c r="HM4" s="169"/>
      <c r="HN4" s="169"/>
      <c r="HO4" s="169"/>
      <c r="HP4" s="169"/>
      <c r="HQ4" s="169"/>
      <c r="HR4" s="169"/>
      <c r="HS4" s="169"/>
      <c r="HT4" s="169"/>
      <c r="HU4" s="169"/>
      <c r="HV4" s="169"/>
      <c r="HW4" s="169"/>
      <c r="HX4" s="169"/>
      <c r="HY4" s="169"/>
      <c r="HZ4" s="169"/>
      <c r="IA4" s="169"/>
      <c r="IB4" s="169"/>
      <c r="IC4" s="169"/>
      <c r="ID4" s="169"/>
      <c r="IE4" s="169"/>
      <c r="IF4" s="169"/>
      <c r="IG4" s="169"/>
      <c r="IH4" s="169"/>
      <c r="II4" s="169"/>
      <c r="IJ4" s="169"/>
      <c r="IK4" s="169"/>
      <c r="IL4" s="169"/>
      <c r="IM4" s="169"/>
      <c r="IN4" s="169"/>
      <c r="IO4" s="169"/>
      <c r="IP4" s="169"/>
      <c r="IQ4" s="169"/>
      <c r="IR4" s="169"/>
      <c r="IS4" s="169"/>
      <c r="IT4" s="169"/>
      <c r="IU4" s="169"/>
      <c r="IV4" s="169"/>
      <c r="IW4" s="169"/>
      <c r="IX4" s="169"/>
      <c r="IY4" s="169"/>
      <c r="IZ4" s="169"/>
      <c r="JA4" s="169"/>
      <c r="JB4" s="169"/>
      <c r="JC4" s="169"/>
      <c r="JD4" s="169"/>
      <c r="JE4" s="169"/>
      <c r="JF4" s="169"/>
      <c r="JG4" s="169"/>
      <c r="JH4" s="169"/>
      <c r="JI4" s="169"/>
      <c r="JJ4" s="169"/>
      <c r="JK4" s="169"/>
      <c r="JL4" s="169"/>
      <c r="JM4" s="169"/>
      <c r="JN4" s="169"/>
      <c r="JO4" s="169"/>
      <c r="JP4" s="169"/>
      <c r="JQ4" s="169"/>
      <c r="JR4" s="169"/>
      <c r="JS4" s="169"/>
      <c r="JT4" s="169"/>
      <c r="JU4" s="169"/>
      <c r="JV4" s="169"/>
      <c r="JW4" s="169"/>
      <c r="JX4" s="169"/>
      <c r="JY4" s="169"/>
      <c r="JZ4" s="169"/>
      <c r="KA4" s="169"/>
      <c r="KB4" s="169"/>
      <c r="KC4" s="169"/>
      <c r="KD4" s="169"/>
      <c r="KE4" s="169"/>
      <c r="KF4" s="169"/>
      <c r="KG4" s="169"/>
      <c r="KH4" s="169"/>
      <c r="KI4" s="169"/>
      <c r="KJ4" s="169"/>
      <c r="KK4" s="169"/>
      <c r="KL4" s="169"/>
      <c r="KM4" s="169"/>
      <c r="KN4" s="169"/>
      <c r="KO4" s="169"/>
      <c r="KP4" s="169"/>
      <c r="KQ4" s="169"/>
      <c r="KR4" s="169"/>
      <c r="KS4" s="169"/>
      <c r="KT4" s="169"/>
      <c r="KU4" s="169"/>
      <c r="KV4" s="169"/>
      <c r="KW4" s="169"/>
      <c r="KX4" s="169"/>
      <c r="KY4" s="169"/>
      <c r="KZ4" s="169"/>
      <c r="LA4" s="169"/>
      <c r="LB4" s="169"/>
      <c r="LC4" s="169"/>
      <c r="LD4" s="169"/>
      <c r="LE4" s="169"/>
      <c r="LF4" s="169"/>
      <c r="LG4" s="169"/>
      <c r="LH4" s="169"/>
      <c r="LI4" s="169"/>
      <c r="LJ4" s="169"/>
      <c r="LK4" s="169"/>
      <c r="LL4" s="169"/>
      <c r="LM4" s="169"/>
      <c r="LN4" s="169"/>
      <c r="LO4" s="169"/>
      <c r="LP4" s="169"/>
      <c r="LQ4" s="169"/>
      <c r="LR4" s="169"/>
      <c r="LS4" s="169"/>
      <c r="LT4" s="169"/>
      <c r="LU4" s="169"/>
      <c r="LV4" s="169"/>
      <c r="LW4" s="169"/>
      <c r="LX4" s="169"/>
      <c r="LY4" s="169"/>
      <c r="LZ4" s="169"/>
      <c r="MA4" s="169"/>
      <c r="MB4" s="169"/>
      <c r="MC4" s="169"/>
      <c r="MD4" s="169"/>
      <c r="ME4" s="169"/>
      <c r="MF4" s="169"/>
      <c r="MG4" s="169"/>
      <c r="MH4" s="169"/>
      <c r="MI4" s="169"/>
      <c r="MJ4" s="169"/>
      <c r="MK4" s="169"/>
      <c r="ML4" s="169"/>
      <c r="MM4" s="169"/>
      <c r="MN4" s="169"/>
      <c r="MO4" s="169"/>
      <c r="MP4" s="169"/>
      <c r="MQ4" s="169"/>
      <c r="MR4" s="169"/>
      <c r="MS4" s="169"/>
      <c r="MT4" s="169"/>
      <c r="MU4" s="169"/>
      <c r="MV4" s="169"/>
      <c r="MW4" s="169"/>
      <c r="MX4" s="169"/>
      <c r="MY4" s="169"/>
      <c r="MZ4" s="169"/>
      <c r="NA4" s="169"/>
      <c r="NB4" s="169"/>
      <c r="NC4" s="169"/>
      <c r="ND4" s="169"/>
      <c r="NE4" s="169"/>
      <c r="NF4" s="169"/>
      <c r="NG4" s="169"/>
      <c r="NH4" s="169"/>
      <c r="NI4" s="169"/>
      <c r="NJ4" s="169"/>
      <c r="NK4" s="169"/>
      <c r="NL4" s="169"/>
      <c r="NM4" s="169"/>
      <c r="NN4" s="169"/>
      <c r="NO4" s="169"/>
      <c r="NP4" s="169"/>
      <c r="NQ4" s="169"/>
      <c r="NR4" s="169"/>
      <c r="NS4" s="169"/>
      <c r="NT4" s="169"/>
      <c r="NU4" s="169"/>
      <c r="NV4" s="169"/>
      <c r="NW4" s="169"/>
      <c r="NX4" s="169"/>
      <c r="NY4" s="169"/>
      <c r="NZ4" s="169"/>
      <c r="OA4" s="169"/>
      <c r="OB4" s="169"/>
      <c r="OC4" s="169"/>
      <c r="OD4" s="169"/>
      <c r="OE4" s="169"/>
      <c r="OF4" s="169"/>
      <c r="OG4" s="169"/>
      <c r="OH4" s="169"/>
      <c r="OI4" s="169"/>
      <c r="OJ4" s="169"/>
      <c r="OK4" s="169"/>
      <c r="OL4" s="169"/>
      <c r="OM4" s="169"/>
      <c r="ON4" s="169"/>
      <c r="OO4" s="169"/>
      <c r="OP4" s="169"/>
      <c r="OQ4" s="169"/>
      <c r="OR4" s="169"/>
      <c r="OS4" s="169"/>
      <c r="OT4" s="169"/>
      <c r="OU4" s="169"/>
      <c r="OV4" s="169"/>
      <c r="OW4" s="169"/>
      <c r="OX4" s="169"/>
      <c r="OY4" s="169"/>
      <c r="OZ4" s="169"/>
      <c r="PA4" s="169"/>
      <c r="PB4" s="169"/>
      <c r="PC4" s="169"/>
      <c r="PD4" s="169"/>
      <c r="PE4" s="169"/>
      <c r="PF4" s="169"/>
      <c r="PG4" s="169"/>
      <c r="PH4" s="169"/>
      <c r="PI4" s="169"/>
      <c r="PJ4" s="169"/>
      <c r="PK4" s="169"/>
      <c r="PL4" s="169"/>
      <c r="PM4" s="169"/>
      <c r="PN4" s="169"/>
      <c r="PO4" s="169"/>
      <c r="PP4" s="169"/>
      <c r="PQ4" s="169"/>
      <c r="PR4" s="169"/>
      <c r="PS4" s="169"/>
      <c r="PT4" s="169"/>
      <c r="PU4" s="169"/>
      <c r="PV4" s="169"/>
      <c r="PW4" s="169"/>
      <c r="PX4" s="169"/>
      <c r="PY4" s="169"/>
      <c r="PZ4" s="169"/>
      <c r="QA4" s="169"/>
      <c r="QB4" s="169"/>
      <c r="QC4" s="169"/>
      <c r="QD4" s="169"/>
      <c r="QE4" s="169"/>
      <c r="QF4" s="169"/>
      <c r="QG4" s="169"/>
      <c r="QH4" s="169"/>
      <c r="QI4" s="169"/>
      <c r="QJ4" s="169"/>
      <c r="QK4" s="169"/>
      <c r="QL4" s="169"/>
      <c r="QM4" s="169"/>
      <c r="QN4" s="169"/>
      <c r="QO4" s="169"/>
      <c r="QP4" s="169"/>
      <c r="QQ4" s="169"/>
      <c r="QR4" s="169"/>
      <c r="QS4" s="169"/>
      <c r="QT4" s="169"/>
      <c r="QU4" s="169"/>
      <c r="QV4" s="169"/>
      <c r="QW4" s="169"/>
      <c r="QX4" s="169"/>
      <c r="QY4" s="169"/>
      <c r="QZ4" s="169"/>
      <c r="RA4" s="169"/>
      <c r="RB4" s="169"/>
      <c r="RC4" s="169"/>
      <c r="RD4" s="169"/>
      <c r="RE4" s="169"/>
      <c r="RF4" s="169"/>
      <c r="RG4" s="169"/>
      <c r="RH4" s="169"/>
      <c r="RI4" s="169"/>
      <c r="RJ4" s="169"/>
      <c r="RK4" s="169"/>
      <c r="RL4" s="169"/>
      <c r="RM4" s="169"/>
      <c r="RN4" s="169"/>
      <c r="RO4" s="169"/>
      <c r="RP4" s="169"/>
      <c r="RQ4" s="169"/>
      <c r="RR4" s="169"/>
      <c r="RS4" s="169"/>
      <c r="RT4" s="169"/>
      <c r="RU4" s="169"/>
      <c r="RV4" s="169"/>
      <c r="RW4" s="169"/>
      <c r="RX4" s="169"/>
      <c r="RY4" s="169"/>
      <c r="RZ4" s="169"/>
      <c r="SA4" s="169"/>
      <c r="SB4" s="169"/>
      <c r="SC4" s="169"/>
      <c r="SD4" s="169"/>
      <c r="SE4" s="169"/>
      <c r="SF4" s="169"/>
      <c r="SG4" s="169"/>
      <c r="SH4" s="169"/>
      <c r="SI4" s="169"/>
      <c r="SJ4" s="169"/>
      <c r="SK4" s="169"/>
      <c r="SL4" s="169"/>
      <c r="SM4" s="169"/>
      <c r="SN4" s="169"/>
      <c r="SO4" s="169"/>
      <c r="SP4" s="169"/>
      <c r="SQ4" s="169"/>
      <c r="SR4" s="169"/>
      <c r="SS4" s="169"/>
    </row>
    <row r="5" spans="1:513" s="189" customFormat="1" ht="41.4" customHeight="1" x14ac:dyDescent="0.25">
      <c r="A5" s="808" t="s">
        <v>69</v>
      </c>
      <c r="B5" s="801"/>
      <c r="C5" s="802"/>
      <c r="D5" s="271"/>
      <c r="E5" s="272"/>
      <c r="F5" s="272">
        <f>F6+F11+F17+F21+F24+F28+F9</f>
        <v>2205000.0000000005</v>
      </c>
      <c r="G5" s="288"/>
      <c r="H5" s="288"/>
      <c r="I5" s="288"/>
      <c r="J5" s="289"/>
      <c r="K5" s="289"/>
      <c r="L5" s="289"/>
      <c r="M5" s="289"/>
      <c r="N5" s="289"/>
      <c r="O5" s="289"/>
      <c r="P5" s="289"/>
      <c r="Q5" s="289"/>
      <c r="R5" s="289"/>
      <c r="S5" s="289"/>
      <c r="T5" s="289"/>
      <c r="U5" s="289"/>
      <c r="V5" s="289"/>
      <c r="W5" s="289"/>
      <c r="X5" s="289"/>
      <c r="Y5" s="289"/>
      <c r="Z5" s="289"/>
      <c r="AA5" s="289"/>
      <c r="AB5" s="289"/>
      <c r="AC5" s="289"/>
      <c r="AD5" s="289"/>
      <c r="AE5" s="289"/>
      <c r="AF5" s="289"/>
      <c r="AG5" s="289"/>
      <c r="AH5" s="289"/>
      <c r="AI5" s="185">
        <f>'PEP Av. Fin.'!L5</f>
        <v>375834.5</v>
      </c>
      <c r="AJ5" s="185">
        <f>'PEP Av. Fin.'!M5</f>
        <v>726666.505</v>
      </c>
      <c r="AK5" s="185">
        <f>'PEP Av. Fin.'!N5</f>
        <v>1102501.0049999999</v>
      </c>
      <c r="AL5" s="200">
        <f>'PEP Av. Fin.'!O5</f>
        <v>0.5</v>
      </c>
      <c r="AM5" s="187"/>
      <c r="AN5" s="188"/>
      <c r="AO5" s="188"/>
      <c r="AP5" s="188"/>
      <c r="AQ5" s="188"/>
      <c r="AR5" s="188"/>
      <c r="AS5" s="188"/>
      <c r="AT5" s="188"/>
      <c r="AU5" s="188"/>
      <c r="AV5" s="188"/>
      <c r="AW5" s="188"/>
      <c r="AX5" s="188"/>
      <c r="AY5" s="188"/>
      <c r="AZ5" s="188"/>
      <c r="BA5" s="188"/>
      <c r="BB5" s="188"/>
      <c r="BC5" s="188"/>
      <c r="BD5" s="188"/>
      <c r="BE5" s="188"/>
      <c r="BF5" s="188"/>
      <c r="BG5" s="188"/>
      <c r="BH5" s="188"/>
      <c r="BI5" s="188"/>
      <c r="BJ5" s="188"/>
      <c r="BK5" s="188"/>
      <c r="BL5" s="188"/>
      <c r="BM5" s="188"/>
      <c r="BN5" s="188"/>
      <c r="BO5" s="188"/>
      <c r="BP5" s="188"/>
      <c r="BQ5" s="188"/>
      <c r="BR5" s="188"/>
      <c r="BS5" s="188"/>
      <c r="BT5" s="188"/>
      <c r="BU5" s="188"/>
      <c r="BV5" s="188"/>
      <c r="BW5" s="188"/>
      <c r="BX5" s="188"/>
      <c r="BY5" s="188"/>
      <c r="BZ5" s="188"/>
      <c r="CA5" s="188"/>
      <c r="CB5" s="188"/>
      <c r="CC5" s="188"/>
      <c r="CD5" s="188"/>
      <c r="CE5" s="188"/>
      <c r="CF5" s="188"/>
      <c r="CG5" s="188"/>
      <c r="CH5" s="188"/>
      <c r="CI5" s="188"/>
      <c r="CJ5" s="188"/>
      <c r="CK5" s="188"/>
      <c r="CL5" s="188"/>
      <c r="CM5" s="188"/>
      <c r="CN5" s="188"/>
      <c r="CO5" s="188"/>
      <c r="CP5" s="188"/>
      <c r="CQ5" s="188"/>
      <c r="CR5" s="188"/>
      <c r="CS5" s="188"/>
      <c r="CT5" s="188"/>
      <c r="CU5" s="188"/>
      <c r="CV5" s="188"/>
      <c r="CW5" s="188"/>
      <c r="CX5" s="188"/>
      <c r="CY5" s="188"/>
      <c r="CZ5" s="188"/>
      <c r="DA5" s="188"/>
      <c r="DB5" s="188"/>
      <c r="DC5" s="188"/>
      <c r="DD5" s="188"/>
      <c r="DE5" s="188"/>
      <c r="DF5" s="188"/>
      <c r="DG5" s="188"/>
      <c r="DH5" s="188"/>
      <c r="DI5" s="188"/>
      <c r="DJ5" s="188"/>
      <c r="DK5" s="188"/>
      <c r="DL5" s="188"/>
      <c r="DM5" s="188"/>
      <c r="DN5" s="188"/>
      <c r="DO5" s="188"/>
      <c r="DP5" s="188"/>
      <c r="DQ5" s="188"/>
      <c r="DR5" s="188"/>
      <c r="DS5" s="188"/>
      <c r="DT5" s="188"/>
      <c r="DU5" s="188"/>
      <c r="DV5" s="188"/>
      <c r="DW5" s="188"/>
      <c r="DX5" s="188"/>
      <c r="DY5" s="188"/>
      <c r="DZ5" s="188"/>
      <c r="EA5" s="188"/>
      <c r="EB5" s="188"/>
      <c r="EC5" s="188"/>
      <c r="ED5" s="188"/>
      <c r="EE5" s="188"/>
      <c r="EF5" s="188"/>
      <c r="EG5" s="188"/>
      <c r="EH5" s="188"/>
      <c r="EI5" s="188"/>
      <c r="EJ5" s="188"/>
      <c r="EK5" s="188"/>
      <c r="EL5" s="188"/>
      <c r="EM5" s="188"/>
      <c r="EN5" s="188"/>
      <c r="EO5" s="188"/>
      <c r="EP5" s="188"/>
      <c r="EQ5" s="188"/>
      <c r="ER5" s="188"/>
      <c r="ES5" s="188"/>
      <c r="ET5" s="188"/>
      <c r="EU5" s="188"/>
      <c r="EV5" s="188"/>
      <c r="EW5" s="188"/>
      <c r="EX5" s="188"/>
      <c r="EY5" s="188"/>
      <c r="EZ5" s="188"/>
      <c r="FA5" s="188"/>
      <c r="FB5" s="188"/>
      <c r="FC5" s="188"/>
      <c r="FD5" s="188"/>
      <c r="FE5" s="188"/>
      <c r="FF5" s="188"/>
      <c r="FG5" s="188"/>
      <c r="FH5" s="188"/>
      <c r="FI5" s="188"/>
      <c r="FJ5" s="188"/>
      <c r="FK5" s="188"/>
      <c r="FL5" s="188"/>
      <c r="FM5" s="188"/>
      <c r="FN5" s="188"/>
      <c r="FO5" s="188"/>
      <c r="FP5" s="188"/>
      <c r="FQ5" s="188"/>
      <c r="FR5" s="188"/>
      <c r="FS5" s="188"/>
      <c r="FT5" s="188"/>
      <c r="FU5" s="188"/>
      <c r="FV5" s="188"/>
      <c r="FW5" s="188"/>
      <c r="FX5" s="188"/>
      <c r="FY5" s="188"/>
      <c r="FZ5" s="188"/>
      <c r="GA5" s="188"/>
      <c r="GB5" s="188"/>
      <c r="GC5" s="188"/>
      <c r="GD5" s="188"/>
      <c r="GE5" s="188"/>
      <c r="GF5" s="188"/>
      <c r="GG5" s="188"/>
      <c r="GH5" s="188"/>
      <c r="GI5" s="188"/>
      <c r="GJ5" s="188"/>
      <c r="GK5" s="188"/>
      <c r="GL5" s="188"/>
      <c r="GM5" s="188"/>
      <c r="GN5" s="188"/>
      <c r="GO5" s="188"/>
      <c r="GP5" s="188"/>
      <c r="GQ5" s="188"/>
      <c r="GR5" s="188"/>
      <c r="GS5" s="188"/>
      <c r="GT5" s="188"/>
      <c r="GU5" s="188"/>
      <c r="GV5" s="188"/>
      <c r="GW5" s="188"/>
      <c r="GX5" s="188"/>
      <c r="GY5" s="188"/>
      <c r="GZ5" s="188"/>
      <c r="HA5" s="188"/>
      <c r="HB5" s="188"/>
      <c r="HC5" s="188"/>
      <c r="HD5" s="188"/>
      <c r="HE5" s="188"/>
      <c r="HF5" s="188"/>
      <c r="HG5" s="188"/>
      <c r="HH5" s="188"/>
      <c r="HI5" s="188"/>
      <c r="HJ5" s="188"/>
      <c r="HK5" s="188"/>
      <c r="HL5" s="188"/>
      <c r="HM5" s="188"/>
      <c r="HN5" s="188"/>
      <c r="HO5" s="188"/>
      <c r="HP5" s="188"/>
      <c r="HQ5" s="188"/>
      <c r="HR5" s="188"/>
      <c r="HS5" s="188"/>
      <c r="HT5" s="188"/>
      <c r="HU5" s="188"/>
      <c r="HV5" s="188"/>
      <c r="HW5" s="188"/>
      <c r="HX5" s="188"/>
      <c r="HY5" s="188"/>
      <c r="HZ5" s="188"/>
      <c r="IA5" s="188"/>
      <c r="IB5" s="188"/>
      <c r="IC5" s="188"/>
      <c r="ID5" s="188"/>
      <c r="IE5" s="188"/>
      <c r="IF5" s="188"/>
      <c r="IG5" s="188"/>
      <c r="IH5" s="188"/>
      <c r="II5" s="188"/>
      <c r="IJ5" s="188"/>
      <c r="IK5" s="188"/>
      <c r="IL5" s="188"/>
      <c r="IM5" s="188"/>
      <c r="IN5" s="188"/>
      <c r="IO5" s="188"/>
      <c r="IP5" s="188"/>
      <c r="IQ5" s="188"/>
      <c r="IR5" s="188"/>
      <c r="IS5" s="188"/>
      <c r="IT5" s="188"/>
      <c r="IU5" s="188"/>
      <c r="IV5" s="188"/>
      <c r="IW5" s="188"/>
      <c r="IX5" s="188"/>
      <c r="IY5" s="188"/>
      <c r="IZ5" s="188"/>
      <c r="JA5" s="188"/>
      <c r="JB5" s="188"/>
      <c r="JC5" s="188"/>
      <c r="JD5" s="188"/>
      <c r="JE5" s="188"/>
      <c r="JF5" s="188"/>
      <c r="JG5" s="188"/>
      <c r="JH5" s="188"/>
      <c r="JI5" s="188"/>
      <c r="JJ5" s="188"/>
      <c r="JK5" s="188"/>
      <c r="JL5" s="188"/>
      <c r="JM5" s="188"/>
      <c r="JN5" s="188"/>
      <c r="JO5" s="188"/>
      <c r="JP5" s="188"/>
      <c r="JQ5" s="188"/>
      <c r="JR5" s="188"/>
      <c r="JS5" s="188"/>
      <c r="JT5" s="188"/>
      <c r="JU5" s="188"/>
      <c r="JV5" s="188"/>
      <c r="JW5" s="188"/>
      <c r="JX5" s="188"/>
      <c r="JY5" s="188"/>
      <c r="JZ5" s="188"/>
      <c r="KA5" s="188"/>
      <c r="KB5" s="188"/>
      <c r="KC5" s="188"/>
      <c r="KD5" s="188"/>
      <c r="KE5" s="188"/>
      <c r="KF5" s="188"/>
      <c r="KG5" s="188"/>
      <c r="KH5" s="188"/>
      <c r="KI5" s="188"/>
      <c r="KJ5" s="188"/>
      <c r="KK5" s="188"/>
      <c r="KL5" s="188"/>
      <c r="KM5" s="188"/>
      <c r="KN5" s="188"/>
      <c r="KO5" s="188"/>
      <c r="KP5" s="188"/>
      <c r="KQ5" s="188"/>
      <c r="KR5" s="188"/>
      <c r="KS5" s="188"/>
      <c r="KT5" s="188"/>
      <c r="KU5" s="188"/>
      <c r="KV5" s="188"/>
      <c r="KW5" s="188"/>
      <c r="KX5" s="188"/>
      <c r="KY5" s="188"/>
      <c r="KZ5" s="188"/>
      <c r="LA5" s="188"/>
      <c r="LB5" s="188"/>
      <c r="LC5" s="188"/>
      <c r="LD5" s="188"/>
      <c r="LE5" s="188"/>
      <c r="LF5" s="188"/>
      <c r="LG5" s="188"/>
      <c r="LH5" s="188"/>
      <c r="LI5" s="188"/>
      <c r="LJ5" s="188"/>
      <c r="LK5" s="188"/>
      <c r="LL5" s="188"/>
      <c r="LM5" s="188"/>
      <c r="LN5" s="188"/>
      <c r="LO5" s="188"/>
      <c r="LP5" s="188"/>
      <c r="LQ5" s="188"/>
      <c r="LR5" s="188"/>
      <c r="LS5" s="188"/>
      <c r="LT5" s="188"/>
      <c r="LU5" s="188"/>
      <c r="LV5" s="188"/>
      <c r="LW5" s="188"/>
      <c r="LX5" s="188"/>
      <c r="LY5" s="188"/>
      <c r="LZ5" s="188"/>
      <c r="MA5" s="188"/>
      <c r="MB5" s="188"/>
      <c r="MC5" s="188"/>
      <c r="MD5" s="188"/>
      <c r="ME5" s="188"/>
      <c r="MF5" s="188"/>
      <c r="MG5" s="188"/>
      <c r="MH5" s="188"/>
      <c r="MI5" s="188"/>
      <c r="MJ5" s="188"/>
      <c r="MK5" s="188"/>
      <c r="ML5" s="188"/>
      <c r="MM5" s="188"/>
      <c r="MN5" s="188"/>
      <c r="MO5" s="188"/>
      <c r="MP5" s="188"/>
      <c r="MQ5" s="188"/>
      <c r="MR5" s="188"/>
      <c r="MS5" s="188"/>
      <c r="MT5" s="188"/>
      <c r="MU5" s="188"/>
      <c r="MV5" s="188"/>
      <c r="MW5" s="188"/>
      <c r="MX5" s="188"/>
      <c r="MY5" s="188"/>
      <c r="MZ5" s="188"/>
      <c r="NA5" s="188"/>
      <c r="NB5" s="188"/>
      <c r="NC5" s="188"/>
      <c r="ND5" s="188"/>
      <c r="NE5" s="188"/>
      <c r="NF5" s="188"/>
      <c r="NG5" s="188"/>
      <c r="NH5" s="188"/>
      <c r="NI5" s="188"/>
      <c r="NJ5" s="188"/>
      <c r="NK5" s="188"/>
      <c r="NL5" s="188"/>
      <c r="NM5" s="188"/>
      <c r="NN5" s="188"/>
      <c r="NO5" s="188"/>
      <c r="NP5" s="188"/>
      <c r="NQ5" s="188"/>
      <c r="NR5" s="188"/>
      <c r="NS5" s="188"/>
      <c r="NT5" s="188"/>
      <c r="NU5" s="188"/>
      <c r="NV5" s="188"/>
      <c r="NW5" s="188"/>
      <c r="NX5" s="188"/>
      <c r="NY5" s="188"/>
      <c r="NZ5" s="188"/>
      <c r="OA5" s="188"/>
      <c r="OB5" s="188"/>
      <c r="OC5" s="188"/>
      <c r="OD5" s="188"/>
      <c r="OE5" s="188"/>
      <c r="OF5" s="188"/>
      <c r="OG5" s="188"/>
      <c r="OH5" s="188"/>
      <c r="OI5" s="188"/>
      <c r="OJ5" s="188"/>
      <c r="OK5" s="188"/>
      <c r="OL5" s="188"/>
      <c r="OM5" s="188"/>
      <c r="ON5" s="188"/>
      <c r="OO5" s="188"/>
      <c r="OP5" s="188"/>
      <c r="OQ5" s="188"/>
      <c r="OR5" s="188"/>
      <c r="OS5" s="188"/>
      <c r="OT5" s="188"/>
      <c r="OU5" s="188"/>
      <c r="OV5" s="188"/>
      <c r="OW5" s="188"/>
      <c r="OX5" s="188"/>
      <c r="OY5" s="188"/>
      <c r="OZ5" s="188"/>
      <c r="PA5" s="188"/>
      <c r="PB5" s="188"/>
      <c r="PC5" s="188"/>
      <c r="PD5" s="188"/>
      <c r="PE5" s="188"/>
      <c r="PF5" s="188"/>
      <c r="PG5" s="188"/>
      <c r="PH5" s="188"/>
      <c r="PI5" s="188"/>
      <c r="PJ5" s="188"/>
      <c r="PK5" s="188"/>
      <c r="PL5" s="188"/>
      <c r="PM5" s="188"/>
      <c r="PN5" s="188"/>
      <c r="PO5" s="188"/>
      <c r="PP5" s="188"/>
      <c r="PQ5" s="188"/>
      <c r="PR5" s="188"/>
      <c r="PS5" s="188"/>
      <c r="PT5" s="188"/>
      <c r="PU5" s="188"/>
      <c r="PV5" s="188"/>
      <c r="PW5" s="188"/>
      <c r="PX5" s="188"/>
      <c r="PY5" s="188"/>
      <c r="PZ5" s="188"/>
      <c r="QA5" s="188"/>
      <c r="QB5" s="188"/>
      <c r="QC5" s="188"/>
      <c r="QD5" s="188"/>
      <c r="QE5" s="188"/>
      <c r="QF5" s="188"/>
      <c r="QG5" s="188"/>
      <c r="QH5" s="188"/>
      <c r="QI5" s="188"/>
      <c r="QJ5" s="188"/>
      <c r="QK5" s="188"/>
      <c r="QL5" s="188"/>
      <c r="QM5" s="188"/>
      <c r="QN5" s="188"/>
      <c r="QO5" s="188"/>
      <c r="QP5" s="188"/>
      <c r="QQ5" s="188"/>
      <c r="QR5" s="188"/>
      <c r="QS5" s="188"/>
      <c r="QT5" s="188"/>
      <c r="QU5" s="188"/>
      <c r="QV5" s="188"/>
      <c r="QW5" s="188"/>
      <c r="QX5" s="188"/>
      <c r="QY5" s="188"/>
      <c r="QZ5" s="188"/>
      <c r="RA5" s="188"/>
      <c r="RB5" s="188"/>
      <c r="RC5" s="188"/>
      <c r="RD5" s="188"/>
      <c r="RE5" s="188"/>
      <c r="RF5" s="188"/>
      <c r="RG5" s="188"/>
      <c r="RH5" s="188"/>
      <c r="RI5" s="188"/>
      <c r="RJ5" s="188"/>
      <c r="RK5" s="188"/>
      <c r="RL5" s="188"/>
      <c r="RM5" s="188"/>
      <c r="RN5" s="188"/>
      <c r="RO5" s="188"/>
      <c r="RP5" s="188"/>
      <c r="RQ5" s="188"/>
      <c r="RR5" s="188"/>
      <c r="RS5" s="188"/>
      <c r="RT5" s="188"/>
      <c r="RU5" s="188"/>
      <c r="RV5" s="188"/>
      <c r="RW5" s="188"/>
      <c r="RX5" s="188"/>
      <c r="RY5" s="188"/>
      <c r="RZ5" s="188"/>
      <c r="SA5" s="188"/>
      <c r="SB5" s="188"/>
      <c r="SC5" s="188"/>
      <c r="SD5" s="188"/>
      <c r="SE5" s="188"/>
      <c r="SF5" s="188"/>
      <c r="SG5" s="188"/>
      <c r="SH5" s="188"/>
      <c r="SI5" s="188"/>
      <c r="SJ5" s="188"/>
      <c r="SK5" s="188"/>
      <c r="SL5" s="188"/>
      <c r="SM5" s="188"/>
      <c r="SN5" s="188"/>
      <c r="SO5" s="188"/>
      <c r="SP5" s="188"/>
      <c r="SQ5" s="188"/>
      <c r="SR5" s="188"/>
      <c r="SS5" s="188"/>
    </row>
    <row r="6" spans="1:513" s="189" customFormat="1" ht="41.4" customHeight="1" x14ac:dyDescent="0.25">
      <c r="A6" s="190"/>
      <c r="B6" s="801" t="s">
        <v>70</v>
      </c>
      <c r="C6" s="802"/>
      <c r="D6" s="198"/>
      <c r="E6" s="195"/>
      <c r="F6" s="195">
        <f>SUM(F7:F8)</f>
        <v>1343333.3333333333</v>
      </c>
      <c r="G6" s="199"/>
      <c r="H6" s="199"/>
      <c r="I6" s="199"/>
      <c r="J6" s="199"/>
      <c r="K6" s="289"/>
      <c r="L6" s="199"/>
      <c r="M6" s="199"/>
      <c r="N6" s="199"/>
      <c r="O6" s="199"/>
      <c r="P6" s="199"/>
      <c r="Q6" s="199"/>
      <c r="R6" s="199"/>
      <c r="S6" s="199"/>
      <c r="T6" s="199"/>
      <c r="U6" s="199"/>
      <c r="V6" s="199"/>
      <c r="W6" s="199"/>
      <c r="X6" s="199"/>
      <c r="Y6" s="199"/>
      <c r="Z6" s="199"/>
      <c r="AA6" s="199"/>
      <c r="AB6" s="199"/>
      <c r="AC6" s="199"/>
      <c r="AD6" s="199"/>
      <c r="AE6" s="199"/>
      <c r="AF6" s="199"/>
      <c r="AG6" s="199"/>
      <c r="AH6" s="199"/>
      <c r="AI6" s="185">
        <v>0</v>
      </c>
      <c r="AJ6" s="185">
        <v>0</v>
      </c>
      <c r="AK6" s="186">
        <v>0</v>
      </c>
      <c r="AL6" s="200">
        <v>0</v>
      </c>
      <c r="AM6" s="187"/>
      <c r="AN6" s="188"/>
      <c r="AO6" s="188"/>
      <c r="AP6" s="188"/>
      <c r="AQ6" s="188"/>
      <c r="AR6" s="188"/>
      <c r="AS6" s="188"/>
      <c r="AT6" s="188"/>
      <c r="AU6" s="188"/>
      <c r="AV6" s="188"/>
      <c r="AW6" s="188"/>
      <c r="AX6" s="188"/>
      <c r="AY6" s="188"/>
      <c r="AZ6" s="188"/>
      <c r="BA6" s="188"/>
      <c r="BB6" s="188"/>
      <c r="BC6" s="188"/>
      <c r="BD6" s="188"/>
      <c r="BE6" s="188"/>
      <c r="BF6" s="188"/>
      <c r="BG6" s="188"/>
      <c r="BH6" s="188"/>
      <c r="BI6" s="188"/>
      <c r="BJ6" s="188"/>
      <c r="BK6" s="188"/>
      <c r="BL6" s="188"/>
      <c r="BM6" s="188"/>
      <c r="BN6" s="188"/>
      <c r="BO6" s="188"/>
      <c r="BP6" s="188"/>
      <c r="BQ6" s="188"/>
      <c r="BR6" s="188"/>
      <c r="BS6" s="188"/>
      <c r="BT6" s="188"/>
      <c r="BU6" s="188"/>
      <c r="BV6" s="188"/>
      <c r="BW6" s="188"/>
      <c r="BX6" s="188"/>
      <c r="BY6" s="188"/>
      <c r="BZ6" s="188"/>
      <c r="CA6" s="188"/>
      <c r="CB6" s="188"/>
      <c r="CC6" s="188"/>
      <c r="CD6" s="188"/>
      <c r="CE6" s="188"/>
      <c r="CF6" s="188"/>
      <c r="CG6" s="188"/>
      <c r="CH6" s="188"/>
      <c r="CI6" s="188"/>
      <c r="CJ6" s="188"/>
      <c r="CK6" s="188"/>
      <c r="CL6" s="188"/>
      <c r="CM6" s="188"/>
      <c r="CN6" s="188"/>
      <c r="CO6" s="188"/>
      <c r="CP6" s="188"/>
      <c r="CQ6" s="188"/>
      <c r="CR6" s="188"/>
      <c r="CS6" s="188"/>
      <c r="CT6" s="188"/>
      <c r="CU6" s="188"/>
      <c r="CV6" s="188"/>
      <c r="CW6" s="188"/>
      <c r="CX6" s="188"/>
      <c r="CY6" s="188"/>
      <c r="CZ6" s="188"/>
      <c r="DA6" s="188"/>
      <c r="DB6" s="188"/>
      <c r="DC6" s="188"/>
      <c r="DD6" s="188"/>
      <c r="DE6" s="188"/>
      <c r="DF6" s="188"/>
      <c r="DG6" s="188"/>
      <c r="DH6" s="188"/>
      <c r="DI6" s="188"/>
      <c r="DJ6" s="188"/>
      <c r="DK6" s="188"/>
      <c r="DL6" s="188"/>
      <c r="DM6" s="188"/>
      <c r="DN6" s="188"/>
      <c r="DO6" s="188"/>
      <c r="DP6" s="188"/>
      <c r="DQ6" s="188"/>
      <c r="DR6" s="188"/>
      <c r="DS6" s="188"/>
      <c r="DT6" s="188"/>
      <c r="DU6" s="188"/>
      <c r="DV6" s="188"/>
      <c r="DW6" s="188"/>
      <c r="DX6" s="188"/>
      <c r="DY6" s="188"/>
      <c r="DZ6" s="188"/>
      <c r="EA6" s="188"/>
      <c r="EB6" s="188"/>
      <c r="EC6" s="188"/>
      <c r="ED6" s="188"/>
      <c r="EE6" s="188"/>
      <c r="EF6" s="188"/>
      <c r="EG6" s="188"/>
      <c r="EH6" s="188"/>
      <c r="EI6" s="188"/>
      <c r="EJ6" s="188"/>
      <c r="EK6" s="188"/>
      <c r="EL6" s="188"/>
      <c r="EM6" s="188"/>
      <c r="EN6" s="188"/>
      <c r="EO6" s="188"/>
      <c r="EP6" s="188"/>
      <c r="EQ6" s="188"/>
      <c r="ER6" s="188"/>
      <c r="ES6" s="188"/>
      <c r="ET6" s="188"/>
      <c r="EU6" s="188"/>
      <c r="EV6" s="188"/>
      <c r="EW6" s="188"/>
      <c r="EX6" s="188"/>
      <c r="EY6" s="188"/>
      <c r="EZ6" s="188"/>
      <c r="FA6" s="188"/>
      <c r="FB6" s="188"/>
      <c r="FC6" s="188"/>
      <c r="FD6" s="188"/>
      <c r="FE6" s="188"/>
      <c r="FF6" s="188"/>
      <c r="FG6" s="188"/>
      <c r="FH6" s="188"/>
      <c r="FI6" s="188"/>
      <c r="FJ6" s="188"/>
      <c r="FK6" s="188"/>
      <c r="FL6" s="188"/>
      <c r="FM6" s="188"/>
      <c r="FN6" s="188"/>
      <c r="FO6" s="188"/>
      <c r="FP6" s="188"/>
      <c r="FQ6" s="188"/>
      <c r="FR6" s="188"/>
      <c r="FS6" s="188"/>
      <c r="FT6" s="188"/>
      <c r="FU6" s="188"/>
      <c r="FV6" s="188"/>
      <c r="FW6" s="188"/>
      <c r="FX6" s="188"/>
      <c r="FY6" s="188"/>
      <c r="FZ6" s="188"/>
      <c r="GA6" s="188"/>
      <c r="GB6" s="188"/>
      <c r="GC6" s="188"/>
      <c r="GD6" s="188"/>
      <c r="GE6" s="188"/>
      <c r="GF6" s="188"/>
      <c r="GG6" s="188"/>
      <c r="GH6" s="188"/>
      <c r="GI6" s="188"/>
      <c r="GJ6" s="188"/>
      <c r="GK6" s="188"/>
      <c r="GL6" s="188"/>
      <c r="GM6" s="188"/>
      <c r="GN6" s="188"/>
      <c r="GO6" s="188"/>
      <c r="GP6" s="188"/>
      <c r="GQ6" s="188"/>
      <c r="GR6" s="188"/>
      <c r="GS6" s="188"/>
      <c r="GT6" s="188"/>
      <c r="GU6" s="188"/>
      <c r="GV6" s="188"/>
      <c r="GW6" s="188"/>
      <c r="GX6" s="188"/>
      <c r="GY6" s="188"/>
      <c r="GZ6" s="188"/>
      <c r="HA6" s="188"/>
      <c r="HB6" s="188"/>
      <c r="HC6" s="188"/>
      <c r="HD6" s="188"/>
      <c r="HE6" s="188"/>
      <c r="HF6" s="188"/>
      <c r="HG6" s="188"/>
      <c r="HH6" s="188"/>
      <c r="HI6" s="188"/>
      <c r="HJ6" s="188"/>
      <c r="HK6" s="188"/>
      <c r="HL6" s="188"/>
      <c r="HM6" s="188"/>
      <c r="HN6" s="188"/>
      <c r="HO6" s="188"/>
      <c r="HP6" s="188"/>
      <c r="HQ6" s="188"/>
      <c r="HR6" s="188"/>
      <c r="HS6" s="188"/>
      <c r="HT6" s="188"/>
      <c r="HU6" s="188"/>
      <c r="HV6" s="188"/>
      <c r="HW6" s="188"/>
      <c r="HX6" s="188"/>
      <c r="HY6" s="188"/>
      <c r="HZ6" s="188"/>
      <c r="IA6" s="188"/>
      <c r="IB6" s="188"/>
      <c r="IC6" s="188"/>
      <c r="ID6" s="188"/>
      <c r="IE6" s="188"/>
      <c r="IF6" s="188"/>
      <c r="IG6" s="188"/>
      <c r="IH6" s="188"/>
      <c r="II6" s="188"/>
      <c r="IJ6" s="188"/>
      <c r="IK6" s="188"/>
      <c r="IL6" s="188"/>
      <c r="IM6" s="188"/>
      <c r="IN6" s="188"/>
      <c r="IO6" s="188"/>
      <c r="IP6" s="188"/>
      <c r="IQ6" s="188"/>
      <c r="IR6" s="188"/>
      <c r="IS6" s="188"/>
      <c r="IT6" s="188"/>
      <c r="IU6" s="188"/>
      <c r="IV6" s="188"/>
      <c r="IW6" s="188"/>
      <c r="IX6" s="188"/>
      <c r="IY6" s="188"/>
      <c r="IZ6" s="188"/>
      <c r="JA6" s="188"/>
      <c r="JB6" s="188"/>
      <c r="JC6" s="188"/>
      <c r="JD6" s="188"/>
      <c r="JE6" s="188"/>
      <c r="JF6" s="188"/>
      <c r="JG6" s="188"/>
      <c r="JH6" s="188"/>
      <c r="JI6" s="188"/>
      <c r="JJ6" s="188"/>
      <c r="JK6" s="188"/>
      <c r="JL6" s="188"/>
      <c r="JM6" s="188"/>
      <c r="JN6" s="188"/>
      <c r="JO6" s="188"/>
      <c r="JP6" s="188"/>
      <c r="JQ6" s="188"/>
      <c r="JR6" s="188"/>
      <c r="JS6" s="188"/>
      <c r="JT6" s="188"/>
      <c r="JU6" s="188"/>
      <c r="JV6" s="188"/>
      <c r="JW6" s="188"/>
      <c r="JX6" s="188"/>
      <c r="JY6" s="188"/>
      <c r="JZ6" s="188"/>
      <c r="KA6" s="188"/>
      <c r="KB6" s="188"/>
      <c r="KC6" s="188"/>
      <c r="KD6" s="188"/>
      <c r="KE6" s="188"/>
      <c r="KF6" s="188"/>
      <c r="KG6" s="188"/>
      <c r="KH6" s="188"/>
      <c r="KI6" s="188"/>
      <c r="KJ6" s="188"/>
      <c r="KK6" s="188"/>
      <c r="KL6" s="188"/>
      <c r="KM6" s="188"/>
      <c r="KN6" s="188"/>
      <c r="KO6" s="188"/>
      <c r="KP6" s="188"/>
      <c r="KQ6" s="188"/>
      <c r="KR6" s="188"/>
      <c r="KS6" s="188"/>
      <c r="KT6" s="188"/>
      <c r="KU6" s="188"/>
      <c r="KV6" s="188"/>
      <c r="KW6" s="188"/>
      <c r="KX6" s="188"/>
      <c r="KY6" s="188"/>
      <c r="KZ6" s="188"/>
      <c r="LA6" s="188"/>
      <c r="LB6" s="188"/>
      <c r="LC6" s="188"/>
      <c r="LD6" s="188"/>
      <c r="LE6" s="188"/>
      <c r="LF6" s="188"/>
      <c r="LG6" s="188"/>
      <c r="LH6" s="188"/>
      <c r="LI6" s="188"/>
      <c r="LJ6" s="188"/>
      <c r="LK6" s="188"/>
      <c r="LL6" s="188"/>
      <c r="LM6" s="188"/>
      <c r="LN6" s="188"/>
      <c r="LO6" s="188"/>
      <c r="LP6" s="188"/>
      <c r="LQ6" s="188"/>
      <c r="LR6" s="188"/>
      <c r="LS6" s="188"/>
      <c r="LT6" s="188"/>
      <c r="LU6" s="188"/>
      <c r="LV6" s="188"/>
      <c r="LW6" s="188"/>
      <c r="LX6" s="188"/>
      <c r="LY6" s="188"/>
      <c r="LZ6" s="188"/>
      <c r="MA6" s="188"/>
      <c r="MB6" s="188"/>
      <c r="MC6" s="188"/>
      <c r="MD6" s="188"/>
      <c r="ME6" s="188"/>
      <c r="MF6" s="188"/>
      <c r="MG6" s="188"/>
      <c r="MH6" s="188"/>
      <c r="MI6" s="188"/>
      <c r="MJ6" s="188"/>
      <c r="MK6" s="188"/>
      <c r="ML6" s="188"/>
      <c r="MM6" s="188"/>
      <c r="MN6" s="188"/>
      <c r="MO6" s="188"/>
      <c r="MP6" s="188"/>
      <c r="MQ6" s="188"/>
      <c r="MR6" s="188"/>
      <c r="MS6" s="188"/>
      <c r="MT6" s="188"/>
      <c r="MU6" s="188"/>
      <c r="MV6" s="188"/>
      <c r="MW6" s="188"/>
      <c r="MX6" s="188"/>
      <c r="MY6" s="188"/>
      <c r="MZ6" s="188"/>
      <c r="NA6" s="188"/>
      <c r="NB6" s="188"/>
      <c r="NC6" s="188"/>
      <c r="ND6" s="188"/>
      <c r="NE6" s="188"/>
      <c r="NF6" s="188"/>
      <c r="NG6" s="188"/>
      <c r="NH6" s="188"/>
      <c r="NI6" s="188"/>
      <c r="NJ6" s="188"/>
      <c r="NK6" s="188"/>
      <c r="NL6" s="188"/>
      <c r="NM6" s="188"/>
      <c r="NN6" s="188"/>
      <c r="NO6" s="188"/>
      <c r="NP6" s="188"/>
      <c r="NQ6" s="188"/>
      <c r="NR6" s="188"/>
      <c r="NS6" s="188"/>
      <c r="NT6" s="188"/>
      <c r="NU6" s="188"/>
      <c r="NV6" s="188"/>
      <c r="NW6" s="188"/>
      <c r="NX6" s="188"/>
      <c r="NY6" s="188"/>
      <c r="NZ6" s="188"/>
      <c r="OA6" s="188"/>
      <c r="OB6" s="188"/>
      <c r="OC6" s="188"/>
      <c r="OD6" s="188"/>
      <c r="OE6" s="188"/>
      <c r="OF6" s="188"/>
      <c r="OG6" s="188"/>
      <c r="OH6" s="188"/>
      <c r="OI6" s="188"/>
      <c r="OJ6" s="188"/>
      <c r="OK6" s="188"/>
      <c r="OL6" s="188"/>
      <c r="OM6" s="188"/>
      <c r="ON6" s="188"/>
      <c r="OO6" s="188"/>
      <c r="OP6" s="188"/>
      <c r="OQ6" s="188"/>
      <c r="OR6" s="188"/>
      <c r="OS6" s="188"/>
      <c r="OT6" s="188"/>
      <c r="OU6" s="188"/>
      <c r="OV6" s="188"/>
      <c r="OW6" s="188"/>
      <c r="OX6" s="188"/>
      <c r="OY6" s="188"/>
      <c r="OZ6" s="188"/>
      <c r="PA6" s="188"/>
      <c r="PB6" s="188"/>
      <c r="PC6" s="188"/>
      <c r="PD6" s="188"/>
      <c r="PE6" s="188"/>
      <c r="PF6" s="188"/>
      <c r="PG6" s="188"/>
      <c r="PH6" s="188"/>
      <c r="PI6" s="188"/>
      <c r="PJ6" s="188"/>
      <c r="PK6" s="188"/>
      <c r="PL6" s="188"/>
      <c r="PM6" s="188"/>
      <c r="PN6" s="188"/>
      <c r="PO6" s="188"/>
      <c r="PP6" s="188"/>
      <c r="PQ6" s="188"/>
      <c r="PR6" s="188"/>
      <c r="PS6" s="188"/>
      <c r="PT6" s="188"/>
      <c r="PU6" s="188"/>
      <c r="PV6" s="188"/>
      <c r="PW6" s="188"/>
      <c r="PX6" s="188"/>
      <c r="PY6" s="188"/>
      <c r="PZ6" s="188"/>
      <c r="QA6" s="188"/>
      <c r="QB6" s="188"/>
      <c r="QC6" s="188"/>
      <c r="QD6" s="188"/>
      <c r="QE6" s="188"/>
      <c r="QF6" s="188"/>
      <c r="QG6" s="188"/>
      <c r="QH6" s="188"/>
      <c r="QI6" s="188"/>
      <c r="QJ6" s="188"/>
      <c r="QK6" s="188"/>
      <c r="QL6" s="188"/>
      <c r="QM6" s="188"/>
      <c r="QN6" s="188"/>
      <c r="QO6" s="188"/>
      <c r="QP6" s="188"/>
      <c r="QQ6" s="188"/>
      <c r="QR6" s="188"/>
      <c r="QS6" s="188"/>
      <c r="QT6" s="188"/>
      <c r="QU6" s="188"/>
      <c r="QV6" s="188"/>
      <c r="QW6" s="188"/>
      <c r="QX6" s="188"/>
      <c r="QY6" s="188"/>
      <c r="QZ6" s="188"/>
      <c r="RA6" s="188"/>
      <c r="RB6" s="188"/>
      <c r="RC6" s="188"/>
      <c r="RD6" s="188"/>
      <c r="RE6" s="188"/>
      <c r="RF6" s="188"/>
      <c r="RG6" s="188"/>
      <c r="RH6" s="188"/>
      <c r="RI6" s="188"/>
      <c r="RJ6" s="188"/>
      <c r="RK6" s="188"/>
      <c r="RL6" s="188"/>
      <c r="RM6" s="188"/>
      <c r="RN6" s="188"/>
      <c r="RO6" s="188"/>
      <c r="RP6" s="188"/>
      <c r="RQ6" s="188"/>
      <c r="RR6" s="188"/>
      <c r="RS6" s="188"/>
      <c r="RT6" s="188"/>
      <c r="RU6" s="188"/>
      <c r="RV6" s="188"/>
      <c r="RW6" s="188"/>
      <c r="RX6" s="188"/>
      <c r="RY6" s="188"/>
      <c r="RZ6" s="188"/>
      <c r="SA6" s="188"/>
      <c r="SB6" s="188"/>
      <c r="SC6" s="188"/>
      <c r="SD6" s="188"/>
      <c r="SE6" s="188"/>
      <c r="SF6" s="188"/>
      <c r="SG6" s="188"/>
      <c r="SH6" s="188"/>
      <c r="SI6" s="188"/>
      <c r="SJ6" s="188"/>
      <c r="SK6" s="188"/>
      <c r="SL6" s="188"/>
      <c r="SM6" s="188"/>
      <c r="SN6" s="188"/>
      <c r="SO6" s="188"/>
      <c r="SP6" s="188"/>
      <c r="SQ6" s="188"/>
      <c r="SR6" s="188"/>
      <c r="SS6" s="188"/>
    </row>
    <row r="7" spans="1:513" ht="41.4" customHeight="1" x14ac:dyDescent="0.25">
      <c r="A7" s="211"/>
      <c r="B7" s="295"/>
      <c r="C7" s="296" t="s">
        <v>173</v>
      </c>
      <c r="D7" s="195">
        <v>60</v>
      </c>
      <c r="E7" s="195">
        <f>500/AO1</f>
        <v>166.66666666666666</v>
      </c>
      <c r="F7" s="195">
        <f>E7*D7</f>
        <v>10000</v>
      </c>
      <c r="G7" s="204" t="s">
        <v>58</v>
      </c>
      <c r="H7" s="194"/>
      <c r="I7" s="194"/>
      <c r="J7" s="194"/>
      <c r="K7" s="296"/>
      <c r="L7" s="194"/>
      <c r="M7" s="194"/>
      <c r="N7" s="194"/>
      <c r="O7" s="194"/>
      <c r="P7" s="194"/>
      <c r="Q7" s="194"/>
      <c r="R7" s="194"/>
      <c r="S7" s="194"/>
      <c r="T7" s="194"/>
      <c r="U7" s="194"/>
      <c r="V7" s="194"/>
      <c r="W7" s="194"/>
      <c r="X7" s="194"/>
      <c r="Y7" s="194"/>
      <c r="Z7" s="194"/>
      <c r="AA7" s="194"/>
      <c r="AB7" s="194"/>
      <c r="AC7" s="194"/>
      <c r="AD7" s="194"/>
      <c r="AE7" s="194"/>
      <c r="AF7" s="194"/>
      <c r="AG7" s="194"/>
      <c r="AH7" s="194"/>
      <c r="AI7" s="201"/>
      <c r="AJ7" s="113"/>
      <c r="AK7" s="114"/>
      <c r="AL7" s="202"/>
      <c r="AM7" s="85"/>
    </row>
    <row r="8" spans="1:513" ht="41.4" customHeight="1" x14ac:dyDescent="0.25">
      <c r="A8" s="211"/>
      <c r="B8" s="295"/>
      <c r="C8" s="293" t="s">
        <v>174</v>
      </c>
      <c r="D8" s="195">
        <v>1</v>
      </c>
      <c r="E8" s="195">
        <f>4000000/AO1</f>
        <v>1333333.3333333333</v>
      </c>
      <c r="F8" s="195">
        <f>E8*D8</f>
        <v>1333333.3333333333</v>
      </c>
      <c r="G8" s="204" t="s">
        <v>60</v>
      </c>
      <c r="H8" s="194"/>
      <c r="I8" s="194"/>
      <c r="J8" s="194"/>
      <c r="K8" s="296"/>
      <c r="L8" s="194"/>
      <c r="M8" s="194"/>
      <c r="N8" s="194"/>
      <c r="O8" s="194"/>
      <c r="P8" s="194"/>
      <c r="Q8" s="194"/>
      <c r="R8" s="194"/>
      <c r="S8" s="194"/>
      <c r="T8" s="194"/>
      <c r="U8" s="194"/>
      <c r="V8" s="194"/>
      <c r="W8" s="194"/>
      <c r="X8" s="194"/>
      <c r="Y8" s="194"/>
      <c r="Z8" s="194"/>
      <c r="AA8" s="194"/>
      <c r="AB8" s="194"/>
      <c r="AC8" s="194"/>
      <c r="AD8" s="194"/>
      <c r="AE8" s="194"/>
      <c r="AF8" s="194"/>
      <c r="AG8" s="194"/>
      <c r="AH8" s="194"/>
      <c r="AI8" s="201"/>
      <c r="AJ8" s="113"/>
      <c r="AK8" s="114"/>
      <c r="AL8" s="202"/>
      <c r="AM8" s="7" t="s">
        <v>175</v>
      </c>
    </row>
    <row r="9" spans="1:513" s="193" customFormat="1" ht="41.4" customHeight="1" x14ac:dyDescent="0.25">
      <c r="A9" s="190"/>
      <c r="B9" s="801" t="s">
        <v>71</v>
      </c>
      <c r="C9" s="802"/>
      <c r="D9" s="271"/>
      <c r="E9" s="285"/>
      <c r="F9" s="285">
        <f>F10</f>
        <v>93333.333333333328</v>
      </c>
      <c r="G9" s="288"/>
      <c r="H9" s="288"/>
      <c r="I9" s="288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89"/>
      <c r="V9" s="289"/>
      <c r="W9" s="289"/>
      <c r="X9" s="289"/>
      <c r="Y9" s="289"/>
      <c r="Z9" s="289"/>
      <c r="AA9" s="289"/>
      <c r="AB9" s="289"/>
      <c r="AC9" s="289"/>
      <c r="AD9" s="289"/>
      <c r="AE9" s="289"/>
      <c r="AF9" s="289"/>
      <c r="AG9" s="289"/>
      <c r="AH9" s="289"/>
      <c r="AI9" s="185">
        <f>'PEP Av. Fin.'!L7</f>
        <v>46667</v>
      </c>
      <c r="AJ9" s="185">
        <f>'PEP Av. Fin.'!M7</f>
        <v>0</v>
      </c>
      <c r="AK9" s="185">
        <f>'PEP Av. Fin.'!N7</f>
        <v>46667</v>
      </c>
      <c r="AL9" s="185">
        <f>'PEP Av. Fin.'!O7</f>
        <v>1.3497794863890782E-2</v>
      </c>
      <c r="AM9" s="191"/>
      <c r="AN9" s="192"/>
      <c r="AO9" s="192"/>
      <c r="AP9" s="192"/>
      <c r="AQ9" s="192"/>
      <c r="AR9" s="192"/>
      <c r="AS9" s="192"/>
      <c r="AT9" s="192"/>
      <c r="AU9" s="192"/>
      <c r="AV9" s="192"/>
      <c r="AW9" s="192"/>
      <c r="AX9" s="192"/>
      <c r="AY9" s="192"/>
      <c r="AZ9" s="192"/>
      <c r="BA9" s="192"/>
      <c r="BB9" s="192"/>
      <c r="BC9" s="192"/>
      <c r="BD9" s="192"/>
      <c r="BE9" s="192"/>
      <c r="BF9" s="192"/>
      <c r="BG9" s="192"/>
      <c r="BH9" s="192"/>
      <c r="BI9" s="192"/>
      <c r="BJ9" s="192"/>
      <c r="BK9" s="192"/>
      <c r="BL9" s="192"/>
      <c r="BM9" s="192"/>
      <c r="BN9" s="192"/>
      <c r="BO9" s="192"/>
      <c r="BP9" s="192"/>
      <c r="BQ9" s="192"/>
      <c r="BR9" s="192"/>
      <c r="BS9" s="192"/>
      <c r="BT9" s="192"/>
      <c r="BU9" s="192"/>
      <c r="BV9" s="192"/>
      <c r="BW9" s="192"/>
      <c r="BX9" s="192"/>
      <c r="BY9" s="192"/>
      <c r="BZ9" s="192"/>
      <c r="CA9" s="192"/>
      <c r="CB9" s="192"/>
      <c r="CC9" s="192"/>
      <c r="CD9" s="192"/>
      <c r="CE9" s="192"/>
      <c r="CF9" s="192"/>
      <c r="CG9" s="192"/>
      <c r="CH9" s="192"/>
      <c r="CI9" s="192"/>
      <c r="CJ9" s="192"/>
      <c r="CK9" s="192"/>
      <c r="CL9" s="192"/>
      <c r="CM9" s="192"/>
      <c r="CN9" s="192"/>
      <c r="CO9" s="192"/>
      <c r="CP9" s="192"/>
      <c r="CQ9" s="192"/>
      <c r="CR9" s="192"/>
      <c r="CS9" s="192"/>
      <c r="CT9" s="192"/>
      <c r="CU9" s="192"/>
      <c r="CV9" s="192"/>
      <c r="CW9" s="192"/>
      <c r="CX9" s="192"/>
      <c r="CY9" s="192"/>
      <c r="CZ9" s="192"/>
      <c r="DA9" s="192"/>
      <c r="DB9" s="192"/>
      <c r="DC9" s="192"/>
      <c r="DD9" s="192"/>
      <c r="DE9" s="192"/>
      <c r="DF9" s="192"/>
      <c r="DG9" s="192"/>
      <c r="DH9" s="192"/>
      <c r="DI9" s="192"/>
      <c r="DJ9" s="192"/>
      <c r="DK9" s="192"/>
      <c r="DL9" s="192"/>
      <c r="DM9" s="192"/>
      <c r="DN9" s="192"/>
      <c r="DO9" s="192"/>
      <c r="DP9" s="192"/>
      <c r="DQ9" s="192"/>
      <c r="DR9" s="192"/>
      <c r="DS9" s="192"/>
      <c r="DT9" s="192"/>
      <c r="DU9" s="192"/>
      <c r="DV9" s="192"/>
      <c r="DW9" s="192"/>
      <c r="DX9" s="192"/>
      <c r="DY9" s="192"/>
      <c r="DZ9" s="192"/>
      <c r="EA9" s="192"/>
      <c r="EB9" s="192"/>
      <c r="EC9" s="192"/>
      <c r="ED9" s="192"/>
      <c r="EE9" s="192"/>
      <c r="EF9" s="192"/>
      <c r="EG9" s="192"/>
      <c r="EH9" s="192"/>
      <c r="EI9" s="192"/>
      <c r="EJ9" s="192"/>
      <c r="EK9" s="192"/>
      <c r="EL9" s="192"/>
      <c r="EM9" s="192"/>
      <c r="EN9" s="192"/>
      <c r="EO9" s="192"/>
      <c r="EP9" s="192"/>
      <c r="EQ9" s="192"/>
      <c r="ER9" s="192"/>
      <c r="ES9" s="192"/>
      <c r="ET9" s="192"/>
      <c r="EU9" s="192"/>
      <c r="EV9" s="192"/>
      <c r="EW9" s="192"/>
      <c r="EX9" s="192"/>
      <c r="EY9" s="192"/>
      <c r="EZ9" s="192"/>
      <c r="FA9" s="192"/>
      <c r="FB9" s="192"/>
      <c r="FC9" s="192"/>
      <c r="FD9" s="192"/>
      <c r="FE9" s="192"/>
      <c r="FF9" s="192"/>
      <c r="FG9" s="192"/>
      <c r="FH9" s="192"/>
      <c r="FI9" s="192"/>
      <c r="FJ9" s="192"/>
      <c r="FK9" s="192"/>
      <c r="FL9" s="192"/>
      <c r="FM9" s="192"/>
      <c r="FN9" s="192"/>
      <c r="FO9" s="192"/>
      <c r="FP9" s="192"/>
      <c r="FQ9" s="192"/>
      <c r="FR9" s="192"/>
      <c r="FS9" s="192"/>
      <c r="FT9" s="192"/>
      <c r="FU9" s="192"/>
      <c r="FV9" s="192"/>
      <c r="FW9" s="192"/>
      <c r="FX9" s="192"/>
      <c r="FY9" s="192"/>
      <c r="FZ9" s="192"/>
      <c r="GA9" s="192"/>
      <c r="GB9" s="192"/>
      <c r="GC9" s="192"/>
      <c r="GD9" s="192"/>
      <c r="GE9" s="192"/>
      <c r="GF9" s="192"/>
      <c r="GG9" s="192"/>
      <c r="GH9" s="192"/>
      <c r="GI9" s="192"/>
      <c r="GJ9" s="192"/>
      <c r="GK9" s="192"/>
      <c r="GL9" s="192"/>
      <c r="GM9" s="192"/>
      <c r="GN9" s="192"/>
      <c r="GO9" s="192"/>
      <c r="GP9" s="192"/>
      <c r="GQ9" s="192"/>
      <c r="GR9" s="192"/>
      <c r="GS9" s="192"/>
      <c r="GT9" s="192"/>
      <c r="GU9" s="192"/>
      <c r="GV9" s="192"/>
      <c r="GW9" s="192"/>
      <c r="GX9" s="192"/>
      <c r="GY9" s="192"/>
      <c r="GZ9" s="192"/>
      <c r="HA9" s="192"/>
      <c r="HB9" s="192"/>
      <c r="HC9" s="192"/>
      <c r="HD9" s="192"/>
      <c r="HE9" s="192"/>
      <c r="HF9" s="192"/>
      <c r="HG9" s="192"/>
      <c r="HH9" s="192"/>
      <c r="HI9" s="192"/>
      <c r="HJ9" s="192"/>
      <c r="HK9" s="192"/>
      <c r="HL9" s="192"/>
      <c r="HM9" s="192"/>
      <c r="HN9" s="192"/>
      <c r="HO9" s="192"/>
      <c r="HP9" s="192"/>
      <c r="HQ9" s="192"/>
      <c r="HR9" s="192"/>
      <c r="HS9" s="192"/>
      <c r="HT9" s="192"/>
      <c r="HU9" s="192"/>
      <c r="HV9" s="192"/>
      <c r="HW9" s="192"/>
      <c r="HX9" s="192"/>
      <c r="HY9" s="192"/>
      <c r="HZ9" s="192"/>
      <c r="IA9" s="192"/>
      <c r="IB9" s="192"/>
      <c r="IC9" s="192"/>
      <c r="ID9" s="192"/>
      <c r="IE9" s="192"/>
      <c r="IF9" s="192"/>
      <c r="IG9" s="192"/>
      <c r="IH9" s="192"/>
      <c r="II9" s="192"/>
      <c r="IJ9" s="192"/>
      <c r="IK9" s="192"/>
      <c r="IL9" s="192"/>
      <c r="IM9" s="192"/>
      <c r="IN9" s="192"/>
      <c r="IO9" s="192"/>
      <c r="IP9" s="192"/>
      <c r="IQ9" s="192"/>
      <c r="IR9" s="192"/>
      <c r="IS9" s="192"/>
      <c r="IT9" s="192"/>
      <c r="IU9" s="192"/>
      <c r="IV9" s="192"/>
      <c r="IW9" s="192"/>
      <c r="IX9" s="192"/>
      <c r="IY9" s="192"/>
      <c r="IZ9" s="192"/>
      <c r="JA9" s="192"/>
      <c r="JB9" s="192"/>
      <c r="JC9" s="192"/>
      <c r="JD9" s="192"/>
      <c r="JE9" s="192"/>
      <c r="JF9" s="192"/>
      <c r="JG9" s="192"/>
      <c r="JH9" s="192"/>
      <c r="JI9" s="192"/>
      <c r="JJ9" s="192"/>
      <c r="JK9" s="192"/>
      <c r="JL9" s="192"/>
      <c r="JM9" s="192"/>
      <c r="JN9" s="192"/>
      <c r="JO9" s="192"/>
      <c r="JP9" s="192"/>
      <c r="JQ9" s="192"/>
      <c r="JR9" s="192"/>
      <c r="JS9" s="192"/>
      <c r="JT9" s="192"/>
      <c r="JU9" s="192"/>
      <c r="JV9" s="192"/>
      <c r="JW9" s="192"/>
      <c r="JX9" s="192"/>
      <c r="JY9" s="192"/>
      <c r="JZ9" s="192"/>
      <c r="KA9" s="192"/>
      <c r="KB9" s="192"/>
      <c r="KC9" s="192"/>
      <c r="KD9" s="192"/>
      <c r="KE9" s="192"/>
      <c r="KF9" s="192"/>
      <c r="KG9" s="192"/>
      <c r="KH9" s="192"/>
      <c r="KI9" s="192"/>
      <c r="KJ9" s="192"/>
      <c r="KK9" s="192"/>
      <c r="KL9" s="192"/>
      <c r="KM9" s="192"/>
      <c r="KN9" s="192"/>
      <c r="KO9" s="192"/>
      <c r="KP9" s="192"/>
      <c r="KQ9" s="192"/>
      <c r="KR9" s="192"/>
      <c r="KS9" s="192"/>
      <c r="KT9" s="192"/>
      <c r="KU9" s="192"/>
      <c r="KV9" s="192"/>
      <c r="KW9" s="192"/>
      <c r="KX9" s="192"/>
      <c r="KY9" s="192"/>
      <c r="KZ9" s="192"/>
      <c r="LA9" s="192"/>
      <c r="LB9" s="192"/>
      <c r="LC9" s="192"/>
      <c r="LD9" s="192"/>
      <c r="LE9" s="192"/>
      <c r="LF9" s="192"/>
      <c r="LG9" s="192"/>
      <c r="LH9" s="192"/>
      <c r="LI9" s="192"/>
      <c r="LJ9" s="192"/>
      <c r="LK9" s="192"/>
      <c r="LL9" s="192"/>
      <c r="LM9" s="192"/>
      <c r="LN9" s="192"/>
      <c r="LO9" s="192"/>
      <c r="LP9" s="192"/>
      <c r="LQ9" s="192"/>
      <c r="LR9" s="192"/>
      <c r="LS9" s="192"/>
      <c r="LT9" s="192"/>
      <c r="LU9" s="192"/>
      <c r="LV9" s="192"/>
      <c r="LW9" s="192"/>
      <c r="LX9" s="192"/>
      <c r="LY9" s="192"/>
      <c r="LZ9" s="192"/>
      <c r="MA9" s="192"/>
      <c r="MB9" s="192"/>
      <c r="MC9" s="192"/>
      <c r="MD9" s="192"/>
      <c r="ME9" s="192"/>
      <c r="MF9" s="192"/>
      <c r="MG9" s="192"/>
      <c r="MH9" s="192"/>
      <c r="MI9" s="192"/>
      <c r="MJ9" s="192"/>
      <c r="MK9" s="192"/>
      <c r="ML9" s="192"/>
      <c r="MM9" s="192"/>
      <c r="MN9" s="192"/>
      <c r="MO9" s="192"/>
      <c r="MP9" s="192"/>
      <c r="MQ9" s="192"/>
      <c r="MR9" s="192"/>
      <c r="MS9" s="192"/>
      <c r="MT9" s="192"/>
      <c r="MU9" s="192"/>
      <c r="MV9" s="192"/>
      <c r="MW9" s="192"/>
      <c r="MX9" s="192"/>
      <c r="MY9" s="192"/>
      <c r="MZ9" s="192"/>
      <c r="NA9" s="192"/>
      <c r="NB9" s="192"/>
      <c r="NC9" s="192"/>
      <c r="ND9" s="192"/>
      <c r="NE9" s="192"/>
      <c r="NF9" s="192"/>
      <c r="NG9" s="192"/>
      <c r="NH9" s="192"/>
      <c r="NI9" s="192"/>
      <c r="NJ9" s="192"/>
      <c r="NK9" s="192"/>
      <c r="NL9" s="192"/>
      <c r="NM9" s="192"/>
      <c r="NN9" s="192"/>
      <c r="NO9" s="192"/>
      <c r="NP9" s="192"/>
      <c r="NQ9" s="192"/>
      <c r="NR9" s="192"/>
      <c r="NS9" s="192"/>
      <c r="NT9" s="192"/>
      <c r="NU9" s="192"/>
      <c r="NV9" s="192"/>
      <c r="NW9" s="192"/>
      <c r="NX9" s="192"/>
      <c r="NY9" s="192"/>
      <c r="NZ9" s="192"/>
      <c r="OA9" s="192"/>
      <c r="OB9" s="192"/>
      <c r="OC9" s="192"/>
      <c r="OD9" s="192"/>
      <c r="OE9" s="192"/>
      <c r="OF9" s="192"/>
      <c r="OG9" s="192"/>
      <c r="OH9" s="192"/>
      <c r="OI9" s="192"/>
      <c r="OJ9" s="192"/>
      <c r="OK9" s="192"/>
      <c r="OL9" s="192"/>
      <c r="OM9" s="192"/>
      <c r="ON9" s="192"/>
      <c r="OO9" s="192"/>
      <c r="OP9" s="192"/>
      <c r="OQ9" s="192"/>
      <c r="OR9" s="192"/>
      <c r="OS9" s="192"/>
      <c r="OT9" s="192"/>
      <c r="OU9" s="192"/>
      <c r="OV9" s="192"/>
      <c r="OW9" s="192"/>
      <c r="OX9" s="192"/>
      <c r="OY9" s="192"/>
      <c r="OZ9" s="192"/>
      <c r="PA9" s="192"/>
      <c r="PB9" s="192"/>
      <c r="PC9" s="192"/>
      <c r="PD9" s="192"/>
      <c r="PE9" s="192"/>
      <c r="PF9" s="192"/>
      <c r="PG9" s="192"/>
      <c r="PH9" s="192"/>
      <c r="PI9" s="192"/>
      <c r="PJ9" s="192"/>
      <c r="PK9" s="192"/>
      <c r="PL9" s="192"/>
      <c r="PM9" s="192"/>
      <c r="PN9" s="192"/>
      <c r="PO9" s="192"/>
      <c r="PP9" s="192"/>
      <c r="PQ9" s="192"/>
      <c r="PR9" s="192"/>
      <c r="PS9" s="192"/>
      <c r="PT9" s="192"/>
      <c r="PU9" s="192"/>
      <c r="PV9" s="192"/>
      <c r="PW9" s="192"/>
      <c r="PX9" s="192"/>
      <c r="PY9" s="192"/>
      <c r="PZ9" s="192"/>
      <c r="QA9" s="192"/>
      <c r="QB9" s="192"/>
      <c r="QC9" s="192"/>
      <c r="QD9" s="192"/>
      <c r="QE9" s="192"/>
      <c r="QF9" s="192"/>
      <c r="QG9" s="192"/>
      <c r="QH9" s="192"/>
      <c r="QI9" s="192"/>
      <c r="QJ9" s="192"/>
      <c r="QK9" s="192"/>
      <c r="QL9" s="192"/>
      <c r="QM9" s="192"/>
      <c r="QN9" s="192"/>
      <c r="QO9" s="192"/>
      <c r="QP9" s="192"/>
      <c r="QQ9" s="192"/>
      <c r="QR9" s="192"/>
      <c r="QS9" s="192"/>
      <c r="QT9" s="192"/>
      <c r="QU9" s="192"/>
      <c r="QV9" s="192"/>
      <c r="QW9" s="192"/>
      <c r="QX9" s="192"/>
      <c r="QY9" s="192"/>
      <c r="QZ9" s="192"/>
      <c r="RA9" s="192"/>
      <c r="RB9" s="192"/>
      <c r="RC9" s="192"/>
      <c r="RD9" s="192"/>
      <c r="RE9" s="192"/>
      <c r="RF9" s="192"/>
      <c r="RG9" s="192"/>
      <c r="RH9" s="192"/>
      <c r="RI9" s="192"/>
      <c r="RJ9" s="192"/>
      <c r="RK9" s="192"/>
      <c r="RL9" s="192"/>
      <c r="RM9" s="192"/>
      <c r="RN9" s="192"/>
      <c r="RO9" s="192"/>
      <c r="RP9" s="192"/>
      <c r="RQ9" s="192"/>
      <c r="RR9" s="192"/>
      <c r="RS9" s="192"/>
      <c r="RT9" s="192"/>
      <c r="RU9" s="192"/>
      <c r="RV9" s="192"/>
      <c r="RW9" s="192"/>
      <c r="RX9" s="192"/>
      <c r="RY9" s="192"/>
      <c r="RZ9" s="192"/>
      <c r="SA9" s="192"/>
      <c r="SB9" s="192"/>
      <c r="SC9" s="192"/>
      <c r="SD9" s="192"/>
      <c r="SE9" s="192"/>
      <c r="SF9" s="192"/>
      <c r="SG9" s="192"/>
      <c r="SH9" s="192"/>
      <c r="SI9" s="192"/>
      <c r="SJ9" s="192"/>
      <c r="SK9" s="192"/>
      <c r="SL9" s="192"/>
      <c r="SM9" s="192"/>
      <c r="SN9" s="192"/>
      <c r="SO9" s="192"/>
      <c r="SP9" s="192"/>
      <c r="SQ9" s="192"/>
      <c r="SR9" s="192"/>
      <c r="SS9" s="192"/>
    </row>
    <row r="10" spans="1:513" ht="41.4" customHeight="1" x14ac:dyDescent="0.25">
      <c r="A10" s="211"/>
      <c r="B10" s="295"/>
      <c r="C10" s="293" t="s">
        <v>176</v>
      </c>
      <c r="D10" s="195">
        <v>1</v>
      </c>
      <c r="E10" s="195">
        <f>280000/AO1</f>
        <v>93333.333333333328</v>
      </c>
      <c r="F10" s="195">
        <f>D10*E10</f>
        <v>93333.333333333328</v>
      </c>
      <c r="G10" s="204" t="s">
        <v>151</v>
      </c>
      <c r="H10" s="194"/>
      <c r="I10" s="194"/>
      <c r="J10" s="194"/>
      <c r="K10" s="296"/>
      <c r="L10" s="194"/>
      <c r="M10" s="194"/>
      <c r="N10" s="194"/>
      <c r="O10" s="194"/>
      <c r="P10" s="194"/>
      <c r="Q10" s="194"/>
      <c r="R10" s="194"/>
      <c r="S10" s="194"/>
      <c r="T10" s="194"/>
      <c r="U10" s="194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194"/>
      <c r="AH10" s="194"/>
      <c r="AI10" s="201"/>
      <c r="AJ10" s="113"/>
      <c r="AK10" s="114"/>
      <c r="AL10" s="202"/>
      <c r="AM10" s="7"/>
    </row>
    <row r="11" spans="1:513" s="193" customFormat="1" ht="41.4" customHeight="1" x14ac:dyDescent="0.25">
      <c r="A11" s="190"/>
      <c r="B11" s="801" t="s">
        <v>72</v>
      </c>
      <c r="C11" s="802"/>
      <c r="D11" s="271"/>
      <c r="E11" s="286"/>
      <c r="F11" s="286">
        <f>SUM(F12:F16)</f>
        <v>196666.66666666666</v>
      </c>
      <c r="G11" s="288"/>
      <c r="H11" s="288"/>
      <c r="I11" s="288"/>
      <c r="J11" s="289"/>
      <c r="K11" s="289"/>
      <c r="L11" s="289"/>
      <c r="M11" s="289"/>
      <c r="N11" s="289"/>
      <c r="O11" s="289"/>
      <c r="P11" s="289"/>
      <c r="Q11" s="289"/>
      <c r="R11" s="289"/>
      <c r="S11" s="289"/>
      <c r="T11" s="289"/>
      <c r="U11" s="289"/>
      <c r="V11" s="289"/>
      <c r="W11" s="289"/>
      <c r="X11" s="289"/>
      <c r="Y11" s="289"/>
      <c r="Z11" s="289"/>
      <c r="AA11" s="289"/>
      <c r="AB11" s="289"/>
      <c r="AC11" s="289"/>
      <c r="AD11" s="289"/>
      <c r="AE11" s="289"/>
      <c r="AF11" s="289"/>
      <c r="AG11" s="289"/>
      <c r="AH11" s="289"/>
      <c r="AI11" s="185">
        <f>'PEP Av. Fin.'!L8</f>
        <v>38333.5</v>
      </c>
      <c r="AJ11" s="185">
        <f>'PEP Av. Fin.'!M8</f>
        <v>60000</v>
      </c>
      <c r="AK11" s="185">
        <f>'PEP Av. Fin.'!N8</f>
        <v>98333.5</v>
      </c>
      <c r="AL11" s="185">
        <f>'PEP Av. Fin.'!O8</f>
        <v>2.8441627086558043E-2</v>
      </c>
      <c r="AM11" s="191"/>
      <c r="AN11" s="192"/>
      <c r="AO11" s="192"/>
      <c r="AP11" s="192"/>
      <c r="AQ11" s="192"/>
      <c r="AR11" s="192"/>
      <c r="AS11" s="192"/>
      <c r="AT11" s="192"/>
      <c r="AU11" s="192"/>
      <c r="AV11" s="192"/>
      <c r="AW11" s="192"/>
      <c r="AX11" s="192"/>
      <c r="AY11" s="192"/>
      <c r="AZ11" s="192"/>
      <c r="BA11" s="192"/>
      <c r="BB11" s="192"/>
      <c r="BC11" s="192"/>
      <c r="BD11" s="192"/>
      <c r="BE11" s="192"/>
      <c r="BF11" s="192"/>
      <c r="BG11" s="192"/>
      <c r="BH11" s="192"/>
      <c r="BI11" s="192"/>
      <c r="BJ11" s="192"/>
      <c r="BK11" s="192"/>
      <c r="BL11" s="192"/>
      <c r="BM11" s="192"/>
      <c r="BN11" s="192"/>
      <c r="BO11" s="192"/>
      <c r="BP11" s="192"/>
      <c r="BQ11" s="192"/>
      <c r="BR11" s="192"/>
      <c r="BS11" s="192"/>
      <c r="BT11" s="192"/>
      <c r="BU11" s="192"/>
      <c r="BV11" s="192"/>
      <c r="BW11" s="192"/>
      <c r="BX11" s="192"/>
      <c r="BY11" s="192"/>
      <c r="BZ11" s="192"/>
      <c r="CA11" s="192"/>
      <c r="CB11" s="192"/>
      <c r="CC11" s="192"/>
      <c r="CD11" s="192"/>
      <c r="CE11" s="192"/>
      <c r="CF11" s="192"/>
      <c r="CG11" s="192"/>
      <c r="CH11" s="192"/>
      <c r="CI11" s="192"/>
      <c r="CJ11" s="192"/>
      <c r="CK11" s="192"/>
      <c r="CL11" s="192"/>
      <c r="CM11" s="192"/>
      <c r="CN11" s="192"/>
      <c r="CO11" s="192"/>
      <c r="CP11" s="192"/>
      <c r="CQ11" s="192"/>
      <c r="CR11" s="192"/>
      <c r="CS11" s="192"/>
      <c r="CT11" s="192"/>
      <c r="CU11" s="192"/>
      <c r="CV11" s="192"/>
      <c r="CW11" s="192"/>
      <c r="CX11" s="192"/>
      <c r="CY11" s="192"/>
      <c r="CZ11" s="192"/>
      <c r="DA11" s="192"/>
      <c r="DB11" s="192"/>
      <c r="DC11" s="192"/>
      <c r="DD11" s="192"/>
      <c r="DE11" s="192"/>
      <c r="DF11" s="192"/>
      <c r="DG11" s="192"/>
      <c r="DH11" s="192"/>
      <c r="DI11" s="192"/>
      <c r="DJ11" s="192"/>
      <c r="DK11" s="192"/>
      <c r="DL11" s="192"/>
      <c r="DM11" s="192"/>
      <c r="DN11" s="192"/>
      <c r="DO11" s="192"/>
      <c r="DP11" s="192"/>
      <c r="DQ11" s="192"/>
      <c r="DR11" s="192"/>
      <c r="DS11" s="192"/>
      <c r="DT11" s="192"/>
      <c r="DU11" s="192"/>
      <c r="DV11" s="192"/>
      <c r="DW11" s="192"/>
      <c r="DX11" s="192"/>
      <c r="DY11" s="192"/>
      <c r="DZ11" s="192"/>
      <c r="EA11" s="192"/>
      <c r="EB11" s="192"/>
      <c r="EC11" s="192"/>
      <c r="ED11" s="192"/>
      <c r="EE11" s="192"/>
      <c r="EF11" s="192"/>
      <c r="EG11" s="192"/>
      <c r="EH11" s="192"/>
      <c r="EI11" s="192"/>
      <c r="EJ11" s="192"/>
      <c r="EK11" s="192"/>
      <c r="EL11" s="192"/>
      <c r="EM11" s="192"/>
      <c r="EN11" s="192"/>
      <c r="EO11" s="192"/>
      <c r="EP11" s="192"/>
      <c r="EQ11" s="192"/>
      <c r="ER11" s="192"/>
      <c r="ES11" s="192"/>
      <c r="ET11" s="192"/>
      <c r="EU11" s="192"/>
      <c r="EV11" s="192"/>
      <c r="EW11" s="192"/>
      <c r="EX11" s="192"/>
      <c r="EY11" s="192"/>
      <c r="EZ11" s="192"/>
      <c r="FA11" s="192"/>
      <c r="FB11" s="192"/>
      <c r="FC11" s="192"/>
      <c r="FD11" s="192"/>
      <c r="FE11" s="192"/>
      <c r="FF11" s="192"/>
      <c r="FG11" s="192"/>
      <c r="FH11" s="192"/>
      <c r="FI11" s="192"/>
      <c r="FJ11" s="192"/>
      <c r="FK11" s="192"/>
      <c r="FL11" s="192"/>
      <c r="FM11" s="192"/>
      <c r="FN11" s="192"/>
      <c r="FO11" s="192"/>
      <c r="FP11" s="192"/>
      <c r="FQ11" s="192"/>
      <c r="FR11" s="192"/>
      <c r="FS11" s="192"/>
      <c r="FT11" s="192"/>
      <c r="FU11" s="192"/>
      <c r="FV11" s="192"/>
      <c r="FW11" s="192"/>
      <c r="FX11" s="192"/>
      <c r="FY11" s="192"/>
      <c r="FZ11" s="192"/>
      <c r="GA11" s="192"/>
      <c r="GB11" s="192"/>
      <c r="GC11" s="192"/>
      <c r="GD11" s="192"/>
      <c r="GE11" s="192"/>
      <c r="GF11" s="192"/>
      <c r="GG11" s="192"/>
      <c r="GH11" s="192"/>
      <c r="GI11" s="192"/>
      <c r="GJ11" s="192"/>
      <c r="GK11" s="192"/>
      <c r="GL11" s="192"/>
      <c r="GM11" s="192"/>
      <c r="GN11" s="192"/>
      <c r="GO11" s="192"/>
      <c r="GP11" s="192"/>
      <c r="GQ11" s="192"/>
      <c r="GR11" s="192"/>
      <c r="GS11" s="192"/>
      <c r="GT11" s="192"/>
      <c r="GU11" s="192"/>
      <c r="GV11" s="192"/>
      <c r="GW11" s="192"/>
      <c r="GX11" s="192"/>
      <c r="GY11" s="192"/>
      <c r="GZ11" s="192"/>
      <c r="HA11" s="192"/>
      <c r="HB11" s="192"/>
      <c r="HC11" s="192"/>
      <c r="HD11" s="192"/>
      <c r="HE11" s="192"/>
      <c r="HF11" s="192"/>
      <c r="HG11" s="192"/>
      <c r="HH11" s="192"/>
      <c r="HI11" s="192"/>
      <c r="HJ11" s="192"/>
      <c r="HK11" s="192"/>
      <c r="HL11" s="192"/>
      <c r="HM11" s="192"/>
      <c r="HN11" s="192"/>
      <c r="HO11" s="192"/>
      <c r="HP11" s="192"/>
      <c r="HQ11" s="192"/>
      <c r="HR11" s="192"/>
      <c r="HS11" s="192"/>
      <c r="HT11" s="192"/>
      <c r="HU11" s="192"/>
      <c r="HV11" s="192"/>
      <c r="HW11" s="192"/>
      <c r="HX11" s="192"/>
      <c r="HY11" s="192"/>
      <c r="HZ11" s="192"/>
      <c r="IA11" s="192"/>
      <c r="IB11" s="192"/>
      <c r="IC11" s="192"/>
      <c r="ID11" s="192"/>
      <c r="IE11" s="192"/>
      <c r="IF11" s="192"/>
      <c r="IG11" s="192"/>
      <c r="IH11" s="192"/>
      <c r="II11" s="192"/>
      <c r="IJ11" s="192"/>
      <c r="IK11" s="192"/>
      <c r="IL11" s="192"/>
      <c r="IM11" s="192"/>
      <c r="IN11" s="192"/>
      <c r="IO11" s="192"/>
      <c r="IP11" s="192"/>
      <c r="IQ11" s="192"/>
      <c r="IR11" s="192"/>
      <c r="IS11" s="192"/>
      <c r="IT11" s="192"/>
      <c r="IU11" s="192"/>
      <c r="IV11" s="192"/>
      <c r="IW11" s="192"/>
      <c r="IX11" s="192"/>
      <c r="IY11" s="192"/>
      <c r="IZ11" s="192"/>
      <c r="JA11" s="192"/>
      <c r="JB11" s="192"/>
      <c r="JC11" s="192"/>
      <c r="JD11" s="192"/>
      <c r="JE11" s="192"/>
      <c r="JF11" s="192"/>
      <c r="JG11" s="192"/>
      <c r="JH11" s="192"/>
      <c r="JI11" s="192"/>
      <c r="JJ11" s="192"/>
      <c r="JK11" s="192"/>
      <c r="JL11" s="192"/>
      <c r="JM11" s="192"/>
      <c r="JN11" s="192"/>
      <c r="JO11" s="192"/>
      <c r="JP11" s="192"/>
      <c r="JQ11" s="192"/>
      <c r="JR11" s="192"/>
      <c r="JS11" s="192"/>
      <c r="JT11" s="192"/>
      <c r="JU11" s="192"/>
      <c r="JV11" s="192"/>
      <c r="JW11" s="192"/>
      <c r="JX11" s="192"/>
      <c r="JY11" s="192"/>
      <c r="JZ11" s="192"/>
      <c r="KA11" s="192"/>
      <c r="KB11" s="192"/>
      <c r="KC11" s="192"/>
      <c r="KD11" s="192"/>
      <c r="KE11" s="192"/>
      <c r="KF11" s="192"/>
      <c r="KG11" s="192"/>
      <c r="KH11" s="192"/>
      <c r="KI11" s="192"/>
      <c r="KJ11" s="192"/>
      <c r="KK11" s="192"/>
      <c r="KL11" s="192"/>
      <c r="KM11" s="192"/>
      <c r="KN11" s="192"/>
      <c r="KO11" s="192"/>
      <c r="KP11" s="192"/>
      <c r="KQ11" s="192"/>
      <c r="KR11" s="192"/>
      <c r="KS11" s="192"/>
      <c r="KT11" s="192"/>
      <c r="KU11" s="192"/>
      <c r="KV11" s="192"/>
      <c r="KW11" s="192"/>
      <c r="KX11" s="192"/>
      <c r="KY11" s="192"/>
      <c r="KZ11" s="192"/>
      <c r="LA11" s="192"/>
      <c r="LB11" s="192"/>
      <c r="LC11" s="192"/>
      <c r="LD11" s="192"/>
      <c r="LE11" s="192"/>
      <c r="LF11" s="192"/>
      <c r="LG11" s="192"/>
      <c r="LH11" s="192"/>
      <c r="LI11" s="192"/>
      <c r="LJ11" s="192"/>
      <c r="LK11" s="192"/>
      <c r="LL11" s="192"/>
      <c r="LM11" s="192"/>
      <c r="LN11" s="192"/>
      <c r="LO11" s="192"/>
      <c r="LP11" s="192"/>
      <c r="LQ11" s="192"/>
      <c r="LR11" s="192"/>
      <c r="LS11" s="192"/>
      <c r="LT11" s="192"/>
      <c r="LU11" s="192"/>
      <c r="LV11" s="192"/>
      <c r="LW11" s="192"/>
      <c r="LX11" s="192"/>
      <c r="LY11" s="192"/>
      <c r="LZ11" s="192"/>
      <c r="MA11" s="192"/>
      <c r="MB11" s="192"/>
      <c r="MC11" s="192"/>
      <c r="MD11" s="192"/>
      <c r="ME11" s="192"/>
      <c r="MF11" s="192"/>
      <c r="MG11" s="192"/>
      <c r="MH11" s="192"/>
      <c r="MI11" s="192"/>
      <c r="MJ11" s="192"/>
      <c r="MK11" s="192"/>
      <c r="ML11" s="192"/>
      <c r="MM11" s="192"/>
      <c r="MN11" s="192"/>
      <c r="MO11" s="192"/>
      <c r="MP11" s="192"/>
      <c r="MQ11" s="192"/>
      <c r="MR11" s="192"/>
      <c r="MS11" s="192"/>
      <c r="MT11" s="192"/>
      <c r="MU11" s="192"/>
      <c r="MV11" s="192"/>
      <c r="MW11" s="192"/>
      <c r="MX11" s="192"/>
      <c r="MY11" s="192"/>
      <c r="MZ11" s="192"/>
      <c r="NA11" s="192"/>
      <c r="NB11" s="192"/>
      <c r="NC11" s="192"/>
      <c r="ND11" s="192"/>
      <c r="NE11" s="192"/>
      <c r="NF11" s="192"/>
      <c r="NG11" s="192"/>
      <c r="NH11" s="192"/>
      <c r="NI11" s="192"/>
      <c r="NJ11" s="192"/>
      <c r="NK11" s="192"/>
      <c r="NL11" s="192"/>
      <c r="NM11" s="192"/>
      <c r="NN11" s="192"/>
      <c r="NO11" s="192"/>
      <c r="NP11" s="192"/>
      <c r="NQ11" s="192"/>
      <c r="NR11" s="192"/>
      <c r="NS11" s="192"/>
      <c r="NT11" s="192"/>
      <c r="NU11" s="192"/>
      <c r="NV11" s="192"/>
      <c r="NW11" s="192"/>
      <c r="NX11" s="192"/>
      <c r="NY11" s="192"/>
      <c r="NZ11" s="192"/>
      <c r="OA11" s="192"/>
      <c r="OB11" s="192"/>
      <c r="OC11" s="192"/>
      <c r="OD11" s="192"/>
      <c r="OE11" s="192"/>
      <c r="OF11" s="192"/>
      <c r="OG11" s="192"/>
      <c r="OH11" s="192"/>
      <c r="OI11" s="192"/>
      <c r="OJ11" s="192"/>
      <c r="OK11" s="192"/>
      <c r="OL11" s="192"/>
      <c r="OM11" s="192"/>
      <c r="ON11" s="192"/>
      <c r="OO11" s="192"/>
      <c r="OP11" s="192"/>
      <c r="OQ11" s="192"/>
      <c r="OR11" s="192"/>
      <c r="OS11" s="192"/>
      <c r="OT11" s="192"/>
      <c r="OU11" s="192"/>
      <c r="OV11" s="192"/>
      <c r="OW11" s="192"/>
      <c r="OX11" s="192"/>
      <c r="OY11" s="192"/>
      <c r="OZ11" s="192"/>
      <c r="PA11" s="192"/>
      <c r="PB11" s="192"/>
      <c r="PC11" s="192"/>
      <c r="PD11" s="192"/>
      <c r="PE11" s="192"/>
      <c r="PF11" s="192"/>
      <c r="PG11" s="192"/>
      <c r="PH11" s="192"/>
      <c r="PI11" s="192"/>
      <c r="PJ11" s="192"/>
      <c r="PK11" s="192"/>
      <c r="PL11" s="192"/>
      <c r="PM11" s="192"/>
      <c r="PN11" s="192"/>
      <c r="PO11" s="192"/>
      <c r="PP11" s="192"/>
      <c r="PQ11" s="192"/>
      <c r="PR11" s="192"/>
      <c r="PS11" s="192"/>
      <c r="PT11" s="192"/>
      <c r="PU11" s="192"/>
      <c r="PV11" s="192"/>
      <c r="PW11" s="192"/>
      <c r="PX11" s="192"/>
      <c r="PY11" s="192"/>
      <c r="PZ11" s="192"/>
      <c r="QA11" s="192"/>
      <c r="QB11" s="192"/>
      <c r="QC11" s="192"/>
      <c r="QD11" s="192"/>
      <c r="QE11" s="192"/>
      <c r="QF11" s="192"/>
      <c r="QG11" s="192"/>
      <c r="QH11" s="192"/>
      <c r="QI11" s="192"/>
      <c r="QJ11" s="192"/>
      <c r="QK11" s="192"/>
      <c r="QL11" s="192"/>
      <c r="QM11" s="192"/>
      <c r="QN11" s="192"/>
      <c r="QO11" s="192"/>
      <c r="QP11" s="192"/>
      <c r="QQ11" s="192"/>
      <c r="QR11" s="192"/>
      <c r="QS11" s="192"/>
      <c r="QT11" s="192"/>
      <c r="QU11" s="192"/>
      <c r="QV11" s="192"/>
      <c r="QW11" s="192"/>
      <c r="QX11" s="192"/>
      <c r="QY11" s="192"/>
      <c r="QZ11" s="192"/>
      <c r="RA11" s="192"/>
      <c r="RB11" s="192"/>
      <c r="RC11" s="192"/>
      <c r="RD11" s="192"/>
      <c r="RE11" s="192"/>
      <c r="RF11" s="192"/>
      <c r="RG11" s="192"/>
      <c r="RH11" s="192"/>
      <c r="RI11" s="192"/>
      <c r="RJ11" s="192"/>
      <c r="RK11" s="192"/>
      <c r="RL11" s="192"/>
      <c r="RM11" s="192"/>
      <c r="RN11" s="192"/>
      <c r="RO11" s="192"/>
      <c r="RP11" s="192"/>
      <c r="RQ11" s="192"/>
      <c r="RR11" s="192"/>
      <c r="RS11" s="192"/>
      <c r="RT11" s="192"/>
      <c r="RU11" s="192"/>
      <c r="RV11" s="192"/>
      <c r="RW11" s="192"/>
      <c r="RX11" s="192"/>
      <c r="RY11" s="192"/>
      <c r="RZ11" s="192"/>
      <c r="SA11" s="192"/>
      <c r="SB11" s="192"/>
      <c r="SC11" s="192"/>
      <c r="SD11" s="192"/>
      <c r="SE11" s="192"/>
      <c r="SF11" s="192"/>
      <c r="SG11" s="192"/>
      <c r="SH11" s="192"/>
      <c r="SI11" s="192"/>
      <c r="SJ11" s="192"/>
      <c r="SK11" s="192"/>
      <c r="SL11" s="192"/>
      <c r="SM11" s="192"/>
      <c r="SN11" s="192"/>
      <c r="SO11" s="192"/>
      <c r="SP11" s="192"/>
      <c r="SQ11" s="192"/>
      <c r="SR11" s="192"/>
      <c r="SS11" s="192"/>
    </row>
    <row r="12" spans="1:513" ht="41.4" customHeight="1" x14ac:dyDescent="0.25">
      <c r="A12" s="211"/>
      <c r="B12" s="295"/>
      <c r="C12" s="296" t="s">
        <v>157</v>
      </c>
      <c r="D12" s="195">
        <v>4</v>
      </c>
      <c r="E12" s="195">
        <f>5000/$AO$1</f>
        <v>1666.6666666666667</v>
      </c>
      <c r="F12" s="195">
        <f>D12*E12</f>
        <v>6666.666666666667</v>
      </c>
      <c r="G12" s="194" t="s">
        <v>56</v>
      </c>
      <c r="H12" s="194"/>
      <c r="I12" s="194"/>
      <c r="J12" s="194"/>
      <c r="K12" s="296"/>
      <c r="L12" s="194"/>
      <c r="M12" s="194"/>
      <c r="N12" s="194"/>
      <c r="O12" s="194"/>
      <c r="P12" s="194"/>
      <c r="Q12" s="194"/>
      <c r="R12" s="194"/>
      <c r="S12" s="194"/>
      <c r="T12" s="194"/>
      <c r="U12" s="194"/>
      <c r="V12" s="194"/>
      <c r="W12" s="194"/>
      <c r="X12" s="194"/>
      <c r="Y12" s="194"/>
      <c r="Z12" s="194"/>
      <c r="AA12" s="194"/>
      <c r="AB12" s="194"/>
      <c r="AC12" s="194"/>
      <c r="AD12" s="194"/>
      <c r="AE12" s="194"/>
      <c r="AF12" s="194"/>
      <c r="AG12" s="194"/>
      <c r="AH12" s="194"/>
      <c r="AI12" s="201"/>
      <c r="AJ12" s="113"/>
      <c r="AK12" s="114"/>
      <c r="AL12" s="202"/>
      <c r="AM12" s="85"/>
    </row>
    <row r="13" spans="1:513" ht="41.4" customHeight="1" x14ac:dyDescent="0.25">
      <c r="A13" s="211"/>
      <c r="B13" s="295"/>
      <c r="C13" s="296" t="s">
        <v>158</v>
      </c>
      <c r="D13" s="195">
        <v>10</v>
      </c>
      <c r="E13" s="195">
        <f>500/AO1</f>
        <v>166.66666666666666</v>
      </c>
      <c r="F13" s="195">
        <f>D13*E13</f>
        <v>1666.6666666666665</v>
      </c>
      <c r="G13" s="194" t="s">
        <v>56</v>
      </c>
      <c r="H13" s="194"/>
      <c r="I13" s="194"/>
      <c r="J13" s="194"/>
      <c r="K13" s="296"/>
      <c r="L13" s="194"/>
      <c r="M13" s="194"/>
      <c r="N13" s="194"/>
      <c r="O13" s="194"/>
      <c r="P13" s="194"/>
      <c r="Q13" s="194"/>
      <c r="R13" s="194"/>
      <c r="S13" s="194"/>
      <c r="T13" s="194"/>
      <c r="U13" s="194"/>
      <c r="V13" s="194"/>
      <c r="W13" s="194"/>
      <c r="X13" s="194"/>
      <c r="Y13" s="194"/>
      <c r="Z13" s="194"/>
      <c r="AA13" s="194"/>
      <c r="AB13" s="194"/>
      <c r="AC13" s="194"/>
      <c r="AD13" s="194"/>
      <c r="AE13" s="194"/>
      <c r="AF13" s="194"/>
      <c r="AG13" s="194"/>
      <c r="AH13" s="194"/>
      <c r="AI13" s="201"/>
      <c r="AJ13" s="113"/>
      <c r="AK13" s="114"/>
      <c r="AL13" s="202"/>
      <c r="AM13" s="85"/>
    </row>
    <row r="14" spans="1:513" s="3" customFormat="1" ht="41.4" customHeight="1" x14ac:dyDescent="0.25">
      <c r="A14" s="213"/>
      <c r="B14" s="292"/>
      <c r="C14" s="293" t="s">
        <v>152</v>
      </c>
      <c r="D14" s="108">
        <v>80</v>
      </c>
      <c r="E14" s="195">
        <f>(4500)/AO1</f>
        <v>1500</v>
      </c>
      <c r="F14" s="195">
        <f>D14*E14</f>
        <v>120000</v>
      </c>
      <c r="G14" s="204" t="s">
        <v>58</v>
      </c>
      <c r="H14" s="194"/>
      <c r="I14" s="204"/>
      <c r="J14" s="204"/>
      <c r="K14" s="293"/>
      <c r="L14" s="204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4"/>
      <c r="AF14" s="204"/>
      <c r="AG14" s="204"/>
      <c r="AH14" s="204"/>
      <c r="AI14" s="182"/>
      <c r="AJ14" s="182"/>
      <c r="AK14" s="103"/>
      <c r="AL14" s="205"/>
      <c r="AM14" s="7" t="s">
        <v>156</v>
      </c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</row>
    <row r="15" spans="1:513" ht="41.4" customHeight="1" x14ac:dyDescent="0.25">
      <c r="A15" s="211"/>
      <c r="B15" s="295"/>
      <c r="C15" s="296" t="s">
        <v>154</v>
      </c>
      <c r="D15" s="195">
        <v>50</v>
      </c>
      <c r="E15" s="195">
        <f>(3500)/AO1</f>
        <v>1166.6666666666667</v>
      </c>
      <c r="F15" s="195">
        <f>D15*E15</f>
        <v>58333.333333333336</v>
      </c>
      <c r="G15" s="194" t="s">
        <v>58</v>
      </c>
      <c r="H15" s="194"/>
      <c r="I15" s="194"/>
      <c r="J15" s="194"/>
      <c r="K15" s="296"/>
      <c r="L15" s="194"/>
      <c r="M15" s="194"/>
      <c r="N15" s="194"/>
      <c r="O15" s="194"/>
      <c r="P15" s="194"/>
      <c r="Q15" s="194"/>
      <c r="R15" s="194"/>
      <c r="S15" s="194"/>
      <c r="T15" s="194"/>
      <c r="U15" s="194"/>
      <c r="V15" s="194"/>
      <c r="W15" s="194"/>
      <c r="X15" s="194"/>
      <c r="Y15" s="194"/>
      <c r="Z15" s="194"/>
      <c r="AA15" s="194"/>
      <c r="AB15" s="194"/>
      <c r="AC15" s="194"/>
      <c r="AD15" s="194"/>
      <c r="AE15" s="194"/>
      <c r="AF15" s="194"/>
      <c r="AG15" s="194"/>
      <c r="AH15" s="194"/>
      <c r="AI15" s="201"/>
      <c r="AJ15" s="113"/>
      <c r="AK15" s="114"/>
      <c r="AL15" s="202"/>
      <c r="AM15" s="85"/>
    </row>
    <row r="16" spans="1:513" ht="41.4" customHeight="1" x14ac:dyDescent="0.25">
      <c r="A16" s="211"/>
      <c r="B16" s="295"/>
      <c r="C16" s="296" t="s">
        <v>153</v>
      </c>
      <c r="D16" s="195">
        <v>1</v>
      </c>
      <c r="E16" s="195">
        <f>30000/AO1</f>
        <v>10000</v>
      </c>
      <c r="F16" s="195">
        <f>D16*E16</f>
        <v>10000</v>
      </c>
      <c r="G16" s="194" t="s">
        <v>58</v>
      </c>
      <c r="H16" s="194"/>
      <c r="I16" s="194"/>
      <c r="J16" s="194"/>
      <c r="K16" s="296"/>
      <c r="L16" s="194"/>
      <c r="M16" s="194"/>
      <c r="N16" s="194"/>
      <c r="O16" s="194"/>
      <c r="P16" s="194"/>
      <c r="Q16" s="194"/>
      <c r="R16" s="194"/>
      <c r="S16" s="194"/>
      <c r="T16" s="194"/>
      <c r="U16" s="194"/>
      <c r="V16" s="194"/>
      <c r="W16" s="194"/>
      <c r="X16" s="194"/>
      <c r="Y16" s="194"/>
      <c r="Z16" s="194"/>
      <c r="AA16" s="194"/>
      <c r="AB16" s="194"/>
      <c r="AC16" s="194"/>
      <c r="AD16" s="194"/>
      <c r="AE16" s="194"/>
      <c r="AF16" s="194"/>
      <c r="AG16" s="194"/>
      <c r="AH16" s="194"/>
      <c r="AI16" s="201"/>
      <c r="AJ16" s="113"/>
      <c r="AK16" s="114"/>
      <c r="AL16" s="202"/>
      <c r="AM16" s="85"/>
    </row>
    <row r="17" spans="1:513" s="189" customFormat="1" ht="41.4" customHeight="1" x14ac:dyDescent="0.25">
      <c r="A17" s="190"/>
      <c r="B17" s="801" t="s">
        <v>73</v>
      </c>
      <c r="C17" s="802"/>
      <c r="D17" s="271"/>
      <c r="E17" s="285"/>
      <c r="F17" s="285">
        <f>SUM(F18:F20)</f>
        <v>120000</v>
      </c>
      <c r="G17" s="288"/>
      <c r="H17" s="288"/>
      <c r="I17" s="288"/>
      <c r="J17" s="289"/>
      <c r="K17" s="289"/>
      <c r="L17" s="289"/>
      <c r="M17" s="289"/>
      <c r="N17" s="289"/>
      <c r="O17" s="289"/>
      <c r="P17" s="289"/>
      <c r="Q17" s="289"/>
      <c r="R17" s="289"/>
      <c r="S17" s="289"/>
      <c r="T17" s="289"/>
      <c r="U17" s="289"/>
      <c r="V17" s="289"/>
      <c r="W17" s="289"/>
      <c r="X17" s="289"/>
      <c r="Y17" s="289"/>
      <c r="Z17" s="289"/>
      <c r="AA17" s="289"/>
      <c r="AB17" s="289"/>
      <c r="AC17" s="289"/>
      <c r="AD17" s="289"/>
      <c r="AE17" s="289"/>
      <c r="AF17" s="289"/>
      <c r="AG17" s="289"/>
      <c r="AH17" s="289"/>
      <c r="AI17" s="185">
        <f>'PEP Av. Fin.'!L9</f>
        <v>60000</v>
      </c>
      <c r="AJ17" s="185">
        <f>'PEP Av. Fin.'!M9</f>
        <v>0</v>
      </c>
      <c r="AK17" s="185">
        <f>'PEP Av. Fin.'!N9</f>
        <v>60000</v>
      </c>
      <c r="AL17" s="185">
        <f>'PEP Av. Fin.'!O9</f>
        <v>1.735418372369012E-2</v>
      </c>
      <c r="AM17" s="187"/>
      <c r="AN17" s="188"/>
      <c r="AO17" s="188"/>
      <c r="AP17" s="188"/>
      <c r="AQ17" s="188"/>
      <c r="AR17" s="188"/>
      <c r="AS17" s="188"/>
      <c r="AT17" s="188"/>
      <c r="AU17" s="188"/>
      <c r="AV17" s="188"/>
      <c r="AW17" s="188"/>
      <c r="AX17" s="188"/>
      <c r="AY17" s="188"/>
      <c r="AZ17" s="188"/>
      <c r="BA17" s="188"/>
      <c r="BB17" s="188"/>
      <c r="BC17" s="188"/>
      <c r="BD17" s="188"/>
      <c r="BE17" s="188"/>
      <c r="BF17" s="188"/>
      <c r="BG17" s="188"/>
      <c r="BH17" s="188"/>
      <c r="BI17" s="188"/>
      <c r="BJ17" s="188"/>
      <c r="BK17" s="188"/>
      <c r="BL17" s="188"/>
      <c r="BM17" s="188"/>
      <c r="BN17" s="188"/>
      <c r="BO17" s="188"/>
      <c r="BP17" s="188"/>
      <c r="BQ17" s="188"/>
      <c r="BR17" s="188"/>
      <c r="BS17" s="188"/>
      <c r="BT17" s="188"/>
      <c r="BU17" s="188"/>
      <c r="BV17" s="188"/>
      <c r="BW17" s="188"/>
      <c r="BX17" s="188"/>
      <c r="BY17" s="188"/>
      <c r="BZ17" s="188"/>
      <c r="CA17" s="188"/>
      <c r="CB17" s="188"/>
      <c r="CC17" s="188"/>
      <c r="CD17" s="188"/>
      <c r="CE17" s="188"/>
      <c r="CF17" s="188"/>
      <c r="CG17" s="188"/>
      <c r="CH17" s="188"/>
      <c r="CI17" s="188"/>
      <c r="CJ17" s="188"/>
      <c r="CK17" s="188"/>
      <c r="CL17" s="188"/>
      <c r="CM17" s="188"/>
      <c r="CN17" s="188"/>
      <c r="CO17" s="188"/>
      <c r="CP17" s="188"/>
      <c r="CQ17" s="188"/>
      <c r="CR17" s="188"/>
      <c r="CS17" s="188"/>
      <c r="CT17" s="188"/>
      <c r="CU17" s="188"/>
      <c r="CV17" s="188"/>
      <c r="CW17" s="188"/>
      <c r="CX17" s="188"/>
      <c r="CY17" s="188"/>
      <c r="CZ17" s="188"/>
      <c r="DA17" s="188"/>
      <c r="DB17" s="188"/>
      <c r="DC17" s="188"/>
      <c r="DD17" s="188"/>
      <c r="DE17" s="188"/>
      <c r="DF17" s="188"/>
      <c r="DG17" s="188"/>
      <c r="DH17" s="188"/>
      <c r="DI17" s="188"/>
      <c r="DJ17" s="188"/>
      <c r="DK17" s="188"/>
      <c r="DL17" s="188"/>
      <c r="DM17" s="188"/>
      <c r="DN17" s="188"/>
      <c r="DO17" s="188"/>
      <c r="DP17" s="188"/>
      <c r="DQ17" s="188"/>
      <c r="DR17" s="188"/>
      <c r="DS17" s="188"/>
      <c r="DT17" s="188"/>
      <c r="DU17" s="188"/>
      <c r="DV17" s="188"/>
      <c r="DW17" s="188"/>
      <c r="DX17" s="188"/>
      <c r="DY17" s="188"/>
      <c r="DZ17" s="188"/>
      <c r="EA17" s="188"/>
      <c r="EB17" s="188"/>
      <c r="EC17" s="188"/>
      <c r="ED17" s="188"/>
      <c r="EE17" s="188"/>
      <c r="EF17" s="188"/>
      <c r="EG17" s="188"/>
      <c r="EH17" s="188"/>
      <c r="EI17" s="188"/>
      <c r="EJ17" s="188"/>
      <c r="EK17" s="188"/>
      <c r="EL17" s="188"/>
      <c r="EM17" s="188"/>
      <c r="EN17" s="188"/>
      <c r="EO17" s="188"/>
      <c r="EP17" s="188"/>
      <c r="EQ17" s="188"/>
      <c r="ER17" s="188"/>
      <c r="ES17" s="188"/>
      <c r="ET17" s="188"/>
      <c r="EU17" s="188"/>
      <c r="EV17" s="188"/>
      <c r="EW17" s="188"/>
      <c r="EX17" s="188"/>
      <c r="EY17" s="188"/>
      <c r="EZ17" s="188"/>
      <c r="FA17" s="188"/>
      <c r="FB17" s="188"/>
      <c r="FC17" s="188"/>
      <c r="FD17" s="188"/>
      <c r="FE17" s="188"/>
      <c r="FF17" s="188"/>
      <c r="FG17" s="188"/>
      <c r="FH17" s="188"/>
      <c r="FI17" s="188"/>
      <c r="FJ17" s="188"/>
      <c r="FK17" s="188"/>
      <c r="FL17" s="188"/>
      <c r="FM17" s="188"/>
      <c r="FN17" s="188"/>
      <c r="FO17" s="188"/>
      <c r="FP17" s="188"/>
      <c r="FQ17" s="188"/>
      <c r="FR17" s="188"/>
      <c r="FS17" s="188"/>
      <c r="FT17" s="188"/>
      <c r="FU17" s="188"/>
      <c r="FV17" s="188"/>
      <c r="FW17" s="188"/>
      <c r="FX17" s="188"/>
      <c r="FY17" s="188"/>
      <c r="FZ17" s="188"/>
      <c r="GA17" s="188"/>
      <c r="GB17" s="188"/>
      <c r="GC17" s="188"/>
      <c r="GD17" s="188"/>
      <c r="GE17" s="188"/>
      <c r="GF17" s="188"/>
      <c r="GG17" s="188"/>
      <c r="GH17" s="188"/>
      <c r="GI17" s="188"/>
      <c r="GJ17" s="188"/>
      <c r="GK17" s="188"/>
      <c r="GL17" s="188"/>
      <c r="GM17" s="188"/>
      <c r="GN17" s="188"/>
      <c r="GO17" s="188"/>
      <c r="GP17" s="188"/>
      <c r="GQ17" s="188"/>
      <c r="GR17" s="188"/>
      <c r="GS17" s="188"/>
      <c r="GT17" s="188"/>
      <c r="GU17" s="188"/>
      <c r="GV17" s="188"/>
      <c r="GW17" s="188"/>
      <c r="GX17" s="188"/>
      <c r="GY17" s="188"/>
      <c r="GZ17" s="188"/>
      <c r="HA17" s="188"/>
      <c r="HB17" s="188"/>
      <c r="HC17" s="188"/>
      <c r="HD17" s="188"/>
      <c r="HE17" s="188"/>
      <c r="HF17" s="188"/>
      <c r="HG17" s="188"/>
      <c r="HH17" s="188"/>
      <c r="HI17" s="188"/>
      <c r="HJ17" s="188"/>
      <c r="HK17" s="188"/>
      <c r="HL17" s="188"/>
      <c r="HM17" s="188"/>
      <c r="HN17" s="188"/>
      <c r="HO17" s="188"/>
      <c r="HP17" s="188"/>
      <c r="HQ17" s="188"/>
      <c r="HR17" s="188"/>
      <c r="HS17" s="188"/>
      <c r="HT17" s="188"/>
      <c r="HU17" s="188"/>
      <c r="HV17" s="188"/>
      <c r="HW17" s="188"/>
      <c r="HX17" s="188"/>
      <c r="HY17" s="188"/>
      <c r="HZ17" s="188"/>
      <c r="IA17" s="188"/>
      <c r="IB17" s="188"/>
      <c r="IC17" s="188"/>
      <c r="ID17" s="188"/>
      <c r="IE17" s="188"/>
      <c r="IF17" s="188"/>
      <c r="IG17" s="188"/>
      <c r="IH17" s="188"/>
      <c r="II17" s="188"/>
      <c r="IJ17" s="188"/>
      <c r="IK17" s="188"/>
      <c r="IL17" s="188"/>
      <c r="IM17" s="188"/>
      <c r="IN17" s="188"/>
      <c r="IO17" s="188"/>
      <c r="IP17" s="188"/>
      <c r="IQ17" s="188"/>
      <c r="IR17" s="188"/>
      <c r="IS17" s="188"/>
      <c r="IT17" s="188"/>
      <c r="IU17" s="188"/>
      <c r="IV17" s="188"/>
      <c r="IW17" s="188"/>
      <c r="IX17" s="188"/>
      <c r="IY17" s="188"/>
      <c r="IZ17" s="188"/>
      <c r="JA17" s="188"/>
      <c r="JB17" s="188"/>
      <c r="JC17" s="188"/>
      <c r="JD17" s="188"/>
      <c r="JE17" s="188"/>
      <c r="JF17" s="188"/>
      <c r="JG17" s="188"/>
      <c r="JH17" s="188"/>
      <c r="JI17" s="188"/>
      <c r="JJ17" s="188"/>
      <c r="JK17" s="188"/>
      <c r="JL17" s="188"/>
      <c r="JM17" s="188"/>
      <c r="JN17" s="188"/>
      <c r="JO17" s="188"/>
      <c r="JP17" s="188"/>
      <c r="JQ17" s="188"/>
      <c r="JR17" s="188"/>
      <c r="JS17" s="188"/>
      <c r="JT17" s="188"/>
      <c r="JU17" s="188"/>
      <c r="JV17" s="188"/>
      <c r="JW17" s="188"/>
      <c r="JX17" s="188"/>
      <c r="JY17" s="188"/>
      <c r="JZ17" s="188"/>
      <c r="KA17" s="188"/>
      <c r="KB17" s="188"/>
      <c r="KC17" s="188"/>
      <c r="KD17" s="188"/>
      <c r="KE17" s="188"/>
      <c r="KF17" s="188"/>
      <c r="KG17" s="188"/>
      <c r="KH17" s="188"/>
      <c r="KI17" s="188"/>
      <c r="KJ17" s="188"/>
      <c r="KK17" s="188"/>
      <c r="KL17" s="188"/>
      <c r="KM17" s="188"/>
      <c r="KN17" s="188"/>
      <c r="KO17" s="188"/>
      <c r="KP17" s="188"/>
      <c r="KQ17" s="188"/>
      <c r="KR17" s="188"/>
      <c r="KS17" s="188"/>
      <c r="KT17" s="188"/>
      <c r="KU17" s="188"/>
      <c r="KV17" s="188"/>
      <c r="KW17" s="188"/>
      <c r="KX17" s="188"/>
      <c r="KY17" s="188"/>
      <c r="KZ17" s="188"/>
      <c r="LA17" s="188"/>
      <c r="LB17" s="188"/>
      <c r="LC17" s="188"/>
      <c r="LD17" s="188"/>
      <c r="LE17" s="188"/>
      <c r="LF17" s="188"/>
      <c r="LG17" s="188"/>
      <c r="LH17" s="188"/>
      <c r="LI17" s="188"/>
      <c r="LJ17" s="188"/>
      <c r="LK17" s="188"/>
      <c r="LL17" s="188"/>
      <c r="LM17" s="188"/>
      <c r="LN17" s="188"/>
      <c r="LO17" s="188"/>
      <c r="LP17" s="188"/>
      <c r="LQ17" s="188"/>
      <c r="LR17" s="188"/>
      <c r="LS17" s="188"/>
      <c r="LT17" s="188"/>
      <c r="LU17" s="188"/>
      <c r="LV17" s="188"/>
      <c r="LW17" s="188"/>
      <c r="LX17" s="188"/>
      <c r="LY17" s="188"/>
      <c r="LZ17" s="188"/>
      <c r="MA17" s="188"/>
      <c r="MB17" s="188"/>
      <c r="MC17" s="188"/>
      <c r="MD17" s="188"/>
      <c r="ME17" s="188"/>
      <c r="MF17" s="188"/>
      <c r="MG17" s="188"/>
      <c r="MH17" s="188"/>
      <c r="MI17" s="188"/>
      <c r="MJ17" s="188"/>
      <c r="MK17" s="188"/>
      <c r="ML17" s="188"/>
      <c r="MM17" s="188"/>
      <c r="MN17" s="188"/>
      <c r="MO17" s="188"/>
      <c r="MP17" s="188"/>
      <c r="MQ17" s="188"/>
      <c r="MR17" s="188"/>
      <c r="MS17" s="188"/>
      <c r="MT17" s="188"/>
      <c r="MU17" s="188"/>
      <c r="MV17" s="188"/>
      <c r="MW17" s="188"/>
      <c r="MX17" s="188"/>
      <c r="MY17" s="188"/>
      <c r="MZ17" s="188"/>
      <c r="NA17" s="188"/>
      <c r="NB17" s="188"/>
      <c r="NC17" s="188"/>
      <c r="ND17" s="188"/>
      <c r="NE17" s="188"/>
      <c r="NF17" s="188"/>
      <c r="NG17" s="188"/>
      <c r="NH17" s="188"/>
      <c r="NI17" s="188"/>
      <c r="NJ17" s="188"/>
      <c r="NK17" s="188"/>
      <c r="NL17" s="188"/>
      <c r="NM17" s="188"/>
      <c r="NN17" s="188"/>
      <c r="NO17" s="188"/>
      <c r="NP17" s="188"/>
      <c r="NQ17" s="188"/>
      <c r="NR17" s="188"/>
      <c r="NS17" s="188"/>
      <c r="NT17" s="188"/>
      <c r="NU17" s="188"/>
      <c r="NV17" s="188"/>
      <c r="NW17" s="188"/>
      <c r="NX17" s="188"/>
      <c r="NY17" s="188"/>
      <c r="NZ17" s="188"/>
      <c r="OA17" s="188"/>
      <c r="OB17" s="188"/>
      <c r="OC17" s="188"/>
      <c r="OD17" s="188"/>
      <c r="OE17" s="188"/>
      <c r="OF17" s="188"/>
      <c r="OG17" s="188"/>
      <c r="OH17" s="188"/>
      <c r="OI17" s="188"/>
      <c r="OJ17" s="188"/>
      <c r="OK17" s="188"/>
      <c r="OL17" s="188"/>
      <c r="OM17" s="188"/>
      <c r="ON17" s="188"/>
      <c r="OO17" s="188"/>
      <c r="OP17" s="188"/>
      <c r="OQ17" s="188"/>
      <c r="OR17" s="188"/>
      <c r="OS17" s="188"/>
      <c r="OT17" s="188"/>
      <c r="OU17" s="188"/>
      <c r="OV17" s="188"/>
      <c r="OW17" s="188"/>
      <c r="OX17" s="188"/>
      <c r="OY17" s="188"/>
      <c r="OZ17" s="188"/>
      <c r="PA17" s="188"/>
      <c r="PB17" s="188"/>
      <c r="PC17" s="188"/>
      <c r="PD17" s="188"/>
      <c r="PE17" s="188"/>
      <c r="PF17" s="188"/>
      <c r="PG17" s="188"/>
      <c r="PH17" s="188"/>
      <c r="PI17" s="188"/>
      <c r="PJ17" s="188"/>
      <c r="PK17" s="188"/>
      <c r="PL17" s="188"/>
      <c r="PM17" s="188"/>
      <c r="PN17" s="188"/>
      <c r="PO17" s="188"/>
      <c r="PP17" s="188"/>
      <c r="PQ17" s="188"/>
      <c r="PR17" s="188"/>
      <c r="PS17" s="188"/>
      <c r="PT17" s="188"/>
      <c r="PU17" s="188"/>
      <c r="PV17" s="188"/>
      <c r="PW17" s="188"/>
      <c r="PX17" s="188"/>
      <c r="PY17" s="188"/>
      <c r="PZ17" s="188"/>
      <c r="QA17" s="188"/>
      <c r="QB17" s="188"/>
      <c r="QC17" s="188"/>
      <c r="QD17" s="188"/>
      <c r="QE17" s="188"/>
      <c r="QF17" s="188"/>
      <c r="QG17" s="188"/>
      <c r="QH17" s="188"/>
      <c r="QI17" s="188"/>
      <c r="QJ17" s="188"/>
      <c r="QK17" s="188"/>
      <c r="QL17" s="188"/>
      <c r="QM17" s="188"/>
      <c r="QN17" s="188"/>
      <c r="QO17" s="188"/>
      <c r="QP17" s="188"/>
      <c r="QQ17" s="188"/>
      <c r="QR17" s="188"/>
      <c r="QS17" s="188"/>
      <c r="QT17" s="188"/>
      <c r="QU17" s="188"/>
      <c r="QV17" s="188"/>
      <c r="QW17" s="188"/>
      <c r="QX17" s="188"/>
      <c r="QY17" s="188"/>
      <c r="QZ17" s="188"/>
      <c r="RA17" s="188"/>
      <c r="RB17" s="188"/>
      <c r="RC17" s="188"/>
      <c r="RD17" s="188"/>
      <c r="RE17" s="188"/>
      <c r="RF17" s="188"/>
      <c r="RG17" s="188"/>
      <c r="RH17" s="188"/>
      <c r="RI17" s="188"/>
      <c r="RJ17" s="188"/>
      <c r="RK17" s="188"/>
      <c r="RL17" s="188"/>
      <c r="RM17" s="188"/>
      <c r="RN17" s="188"/>
      <c r="RO17" s="188"/>
      <c r="RP17" s="188"/>
      <c r="RQ17" s="188"/>
      <c r="RR17" s="188"/>
      <c r="RS17" s="188"/>
      <c r="RT17" s="188"/>
      <c r="RU17" s="188"/>
      <c r="RV17" s="188"/>
      <c r="RW17" s="188"/>
      <c r="RX17" s="188"/>
      <c r="RY17" s="188"/>
      <c r="RZ17" s="188"/>
      <c r="SA17" s="188"/>
      <c r="SB17" s="188"/>
      <c r="SC17" s="188"/>
      <c r="SD17" s="188"/>
      <c r="SE17" s="188"/>
      <c r="SF17" s="188"/>
      <c r="SG17" s="188"/>
      <c r="SH17" s="188"/>
      <c r="SI17" s="188"/>
      <c r="SJ17" s="188"/>
      <c r="SK17" s="188"/>
      <c r="SL17" s="188"/>
      <c r="SM17" s="188"/>
      <c r="SN17" s="188"/>
      <c r="SO17" s="188"/>
      <c r="SP17" s="188"/>
      <c r="SQ17" s="188"/>
      <c r="SR17" s="188"/>
      <c r="SS17" s="188"/>
    </row>
    <row r="18" spans="1:513" ht="41.4" customHeight="1" x14ac:dyDescent="0.25">
      <c r="A18" s="211"/>
      <c r="B18" s="295"/>
      <c r="C18" s="296" t="s">
        <v>160</v>
      </c>
      <c r="D18" s="195">
        <v>10</v>
      </c>
      <c r="E18" s="195">
        <f>500/AO1</f>
        <v>166.66666666666666</v>
      </c>
      <c r="F18" s="195">
        <f>D18*E18</f>
        <v>1666.6666666666665</v>
      </c>
      <c r="G18" s="194" t="s">
        <v>56</v>
      </c>
      <c r="H18" s="194"/>
      <c r="I18" s="194"/>
      <c r="J18" s="194"/>
      <c r="K18" s="296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4"/>
      <c r="Y18" s="194"/>
      <c r="Z18" s="194"/>
      <c r="AA18" s="194"/>
      <c r="AB18" s="194"/>
      <c r="AC18" s="194"/>
      <c r="AD18" s="194"/>
      <c r="AE18" s="194"/>
      <c r="AF18" s="194"/>
      <c r="AG18" s="194"/>
      <c r="AH18" s="194"/>
      <c r="AI18" s="201"/>
      <c r="AJ18" s="113"/>
      <c r="AK18" s="114"/>
      <c r="AL18" s="202"/>
      <c r="AM18" s="85"/>
    </row>
    <row r="19" spans="1:513" ht="41.4" customHeight="1" x14ac:dyDescent="0.25">
      <c r="A19" s="211"/>
      <c r="B19" s="295"/>
      <c r="C19" s="296" t="s">
        <v>161</v>
      </c>
      <c r="D19" s="195">
        <v>300</v>
      </c>
      <c r="E19" s="195">
        <f>350/AO1</f>
        <v>116.66666666666667</v>
      </c>
      <c r="F19" s="195">
        <f>D19*E19</f>
        <v>35000</v>
      </c>
      <c r="G19" s="194" t="s">
        <v>151</v>
      </c>
      <c r="H19" s="194"/>
      <c r="I19" s="194"/>
      <c r="J19" s="194"/>
      <c r="K19" s="296"/>
      <c r="L19" s="194"/>
      <c r="M19" s="194"/>
      <c r="N19" s="194"/>
      <c r="O19" s="194"/>
      <c r="P19" s="194"/>
      <c r="Q19" s="194"/>
      <c r="R19" s="194"/>
      <c r="S19" s="194"/>
      <c r="T19" s="194"/>
      <c r="U19" s="194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  <c r="AF19" s="194"/>
      <c r="AG19" s="194"/>
      <c r="AH19" s="194"/>
      <c r="AI19" s="201"/>
      <c r="AJ19" s="113"/>
      <c r="AK19" s="114"/>
      <c r="AL19" s="202"/>
      <c r="AM19" s="85"/>
    </row>
    <row r="20" spans="1:513" ht="41.4" customHeight="1" x14ac:dyDescent="0.25">
      <c r="A20" s="211"/>
      <c r="B20" s="295"/>
      <c r="C20" s="296" t="s">
        <v>162</v>
      </c>
      <c r="D20" s="195">
        <v>500</v>
      </c>
      <c r="E20" s="195">
        <f>500/AO1</f>
        <v>166.66666666666666</v>
      </c>
      <c r="F20" s="195">
        <f>D20*E20</f>
        <v>83333.333333333328</v>
      </c>
      <c r="G20" s="194" t="s">
        <v>58</v>
      </c>
      <c r="H20" s="194"/>
      <c r="I20" s="194"/>
      <c r="J20" s="194"/>
      <c r="K20" s="296"/>
      <c r="L20" s="194"/>
      <c r="M20" s="194"/>
      <c r="N20" s="194"/>
      <c r="O20" s="194"/>
      <c r="P20" s="194"/>
      <c r="Q20" s="194"/>
      <c r="R20" s="194"/>
      <c r="S20" s="194"/>
      <c r="T20" s="194"/>
      <c r="U20" s="194"/>
      <c r="V20" s="194"/>
      <c r="W20" s="194"/>
      <c r="X20" s="194"/>
      <c r="Y20" s="194"/>
      <c r="Z20" s="194"/>
      <c r="AA20" s="194"/>
      <c r="AB20" s="194"/>
      <c r="AC20" s="194"/>
      <c r="AD20" s="194"/>
      <c r="AE20" s="194"/>
      <c r="AF20" s="194"/>
      <c r="AG20" s="194"/>
      <c r="AH20" s="194"/>
      <c r="AI20" s="201"/>
      <c r="AJ20" s="113"/>
      <c r="AK20" s="114"/>
      <c r="AL20" s="202"/>
      <c r="AM20" s="85"/>
    </row>
    <row r="21" spans="1:513" s="189" customFormat="1" ht="41.4" customHeight="1" x14ac:dyDescent="0.25">
      <c r="A21" s="190"/>
      <c r="B21" s="801" t="s">
        <v>74</v>
      </c>
      <c r="C21" s="802"/>
      <c r="D21" s="271"/>
      <c r="E21" s="285"/>
      <c r="F21" s="285">
        <f>SUM(F22:F23)</f>
        <v>116666.66666666667</v>
      </c>
      <c r="G21" s="288"/>
      <c r="H21" s="288"/>
      <c r="I21" s="288"/>
      <c r="J21" s="289"/>
      <c r="K21" s="289"/>
      <c r="L21" s="289"/>
      <c r="M21" s="289"/>
      <c r="N21" s="289"/>
      <c r="O21" s="289"/>
      <c r="P21" s="289"/>
      <c r="Q21" s="289"/>
      <c r="R21" s="289"/>
      <c r="S21" s="289"/>
      <c r="T21" s="289"/>
      <c r="U21" s="289"/>
      <c r="V21" s="289"/>
      <c r="W21" s="289"/>
      <c r="X21" s="289"/>
      <c r="Y21" s="289"/>
      <c r="Z21" s="289"/>
      <c r="AA21" s="289"/>
      <c r="AB21" s="289"/>
      <c r="AC21" s="289"/>
      <c r="AD21" s="289"/>
      <c r="AE21" s="289"/>
      <c r="AF21" s="289"/>
      <c r="AG21" s="289"/>
      <c r="AH21" s="289"/>
      <c r="AI21" s="185">
        <f>'PEP Av. Fin.'!L10</f>
        <v>58333.5</v>
      </c>
      <c r="AJ21" s="185">
        <f>'PEP Av. Fin.'!M10</f>
        <v>0</v>
      </c>
      <c r="AK21" s="185">
        <f>'PEP Av. Fin.'!N10</f>
        <v>58333.5</v>
      </c>
      <c r="AL21" s="185">
        <f>'PEP Av. Fin.'!O10</f>
        <v>1.6872171270764628E-2</v>
      </c>
      <c r="AM21" s="187"/>
      <c r="AN21" s="188"/>
      <c r="AO21" s="188"/>
      <c r="AP21" s="188"/>
      <c r="AQ21" s="188"/>
      <c r="AR21" s="188"/>
      <c r="AS21" s="188"/>
      <c r="AT21" s="188"/>
      <c r="AU21" s="188"/>
      <c r="AV21" s="188"/>
      <c r="AW21" s="188"/>
      <c r="AX21" s="188"/>
      <c r="AY21" s="188"/>
      <c r="AZ21" s="188"/>
      <c r="BA21" s="188"/>
      <c r="BB21" s="188"/>
      <c r="BC21" s="188"/>
      <c r="BD21" s="188"/>
      <c r="BE21" s="188"/>
      <c r="BF21" s="188"/>
      <c r="BG21" s="188"/>
      <c r="BH21" s="188"/>
      <c r="BI21" s="188"/>
      <c r="BJ21" s="188"/>
      <c r="BK21" s="188"/>
      <c r="BL21" s="188"/>
      <c r="BM21" s="188"/>
      <c r="BN21" s="188"/>
      <c r="BO21" s="188"/>
      <c r="BP21" s="188"/>
      <c r="BQ21" s="188"/>
      <c r="BR21" s="188"/>
      <c r="BS21" s="188"/>
      <c r="BT21" s="188"/>
      <c r="BU21" s="188"/>
      <c r="BV21" s="188"/>
      <c r="BW21" s="188"/>
      <c r="BX21" s="188"/>
      <c r="BY21" s="188"/>
      <c r="BZ21" s="188"/>
      <c r="CA21" s="188"/>
      <c r="CB21" s="188"/>
      <c r="CC21" s="188"/>
      <c r="CD21" s="188"/>
      <c r="CE21" s="188"/>
      <c r="CF21" s="188"/>
      <c r="CG21" s="188"/>
      <c r="CH21" s="188"/>
      <c r="CI21" s="188"/>
      <c r="CJ21" s="188"/>
      <c r="CK21" s="188"/>
      <c r="CL21" s="188"/>
      <c r="CM21" s="188"/>
      <c r="CN21" s="188"/>
      <c r="CO21" s="188"/>
      <c r="CP21" s="188"/>
      <c r="CQ21" s="188"/>
      <c r="CR21" s="188"/>
      <c r="CS21" s="188"/>
      <c r="CT21" s="188"/>
      <c r="CU21" s="188"/>
      <c r="CV21" s="188"/>
      <c r="CW21" s="188"/>
      <c r="CX21" s="188"/>
      <c r="CY21" s="188"/>
      <c r="CZ21" s="188"/>
      <c r="DA21" s="188"/>
      <c r="DB21" s="188"/>
      <c r="DC21" s="188"/>
      <c r="DD21" s="188"/>
      <c r="DE21" s="188"/>
      <c r="DF21" s="188"/>
      <c r="DG21" s="188"/>
      <c r="DH21" s="188"/>
      <c r="DI21" s="188"/>
      <c r="DJ21" s="188"/>
      <c r="DK21" s="188"/>
      <c r="DL21" s="188"/>
      <c r="DM21" s="188"/>
      <c r="DN21" s="188"/>
      <c r="DO21" s="188"/>
      <c r="DP21" s="188"/>
      <c r="DQ21" s="188"/>
      <c r="DR21" s="188"/>
      <c r="DS21" s="188"/>
      <c r="DT21" s="188"/>
      <c r="DU21" s="188"/>
      <c r="DV21" s="188"/>
      <c r="DW21" s="188"/>
      <c r="DX21" s="188"/>
      <c r="DY21" s="188"/>
      <c r="DZ21" s="188"/>
      <c r="EA21" s="188"/>
      <c r="EB21" s="188"/>
      <c r="EC21" s="188"/>
      <c r="ED21" s="188"/>
      <c r="EE21" s="188"/>
      <c r="EF21" s="188"/>
      <c r="EG21" s="188"/>
      <c r="EH21" s="188"/>
      <c r="EI21" s="188"/>
      <c r="EJ21" s="188"/>
      <c r="EK21" s="188"/>
      <c r="EL21" s="188"/>
      <c r="EM21" s="188"/>
      <c r="EN21" s="188"/>
      <c r="EO21" s="188"/>
      <c r="EP21" s="188"/>
      <c r="EQ21" s="188"/>
      <c r="ER21" s="188"/>
      <c r="ES21" s="188"/>
      <c r="ET21" s="188"/>
      <c r="EU21" s="188"/>
      <c r="EV21" s="188"/>
      <c r="EW21" s="188"/>
      <c r="EX21" s="188"/>
      <c r="EY21" s="188"/>
      <c r="EZ21" s="188"/>
      <c r="FA21" s="188"/>
      <c r="FB21" s="188"/>
      <c r="FC21" s="188"/>
      <c r="FD21" s="188"/>
      <c r="FE21" s="188"/>
      <c r="FF21" s="188"/>
      <c r="FG21" s="188"/>
      <c r="FH21" s="188"/>
      <c r="FI21" s="188"/>
      <c r="FJ21" s="188"/>
      <c r="FK21" s="188"/>
      <c r="FL21" s="188"/>
      <c r="FM21" s="188"/>
      <c r="FN21" s="188"/>
      <c r="FO21" s="188"/>
      <c r="FP21" s="188"/>
      <c r="FQ21" s="188"/>
      <c r="FR21" s="188"/>
      <c r="FS21" s="188"/>
      <c r="FT21" s="188"/>
      <c r="FU21" s="188"/>
      <c r="FV21" s="188"/>
      <c r="FW21" s="188"/>
      <c r="FX21" s="188"/>
      <c r="FY21" s="188"/>
      <c r="FZ21" s="188"/>
      <c r="GA21" s="188"/>
      <c r="GB21" s="188"/>
      <c r="GC21" s="188"/>
      <c r="GD21" s="188"/>
      <c r="GE21" s="188"/>
      <c r="GF21" s="188"/>
      <c r="GG21" s="188"/>
      <c r="GH21" s="188"/>
      <c r="GI21" s="188"/>
      <c r="GJ21" s="188"/>
      <c r="GK21" s="188"/>
      <c r="GL21" s="188"/>
      <c r="GM21" s="188"/>
      <c r="GN21" s="188"/>
      <c r="GO21" s="188"/>
      <c r="GP21" s="188"/>
      <c r="GQ21" s="188"/>
      <c r="GR21" s="188"/>
      <c r="GS21" s="188"/>
      <c r="GT21" s="188"/>
      <c r="GU21" s="188"/>
      <c r="GV21" s="188"/>
      <c r="GW21" s="188"/>
      <c r="GX21" s="188"/>
      <c r="GY21" s="188"/>
      <c r="GZ21" s="188"/>
      <c r="HA21" s="188"/>
      <c r="HB21" s="188"/>
      <c r="HC21" s="188"/>
      <c r="HD21" s="188"/>
      <c r="HE21" s="188"/>
      <c r="HF21" s="188"/>
      <c r="HG21" s="188"/>
      <c r="HH21" s="188"/>
      <c r="HI21" s="188"/>
      <c r="HJ21" s="188"/>
      <c r="HK21" s="188"/>
      <c r="HL21" s="188"/>
      <c r="HM21" s="188"/>
      <c r="HN21" s="188"/>
      <c r="HO21" s="188"/>
      <c r="HP21" s="188"/>
      <c r="HQ21" s="188"/>
      <c r="HR21" s="188"/>
      <c r="HS21" s="188"/>
      <c r="HT21" s="188"/>
      <c r="HU21" s="188"/>
      <c r="HV21" s="188"/>
      <c r="HW21" s="188"/>
      <c r="HX21" s="188"/>
      <c r="HY21" s="188"/>
      <c r="HZ21" s="188"/>
      <c r="IA21" s="188"/>
      <c r="IB21" s="188"/>
      <c r="IC21" s="188"/>
      <c r="ID21" s="188"/>
      <c r="IE21" s="188"/>
      <c r="IF21" s="188"/>
      <c r="IG21" s="188"/>
      <c r="IH21" s="188"/>
      <c r="II21" s="188"/>
      <c r="IJ21" s="188"/>
      <c r="IK21" s="188"/>
      <c r="IL21" s="188"/>
      <c r="IM21" s="188"/>
      <c r="IN21" s="188"/>
      <c r="IO21" s="188"/>
      <c r="IP21" s="188"/>
      <c r="IQ21" s="188"/>
      <c r="IR21" s="188"/>
      <c r="IS21" s="188"/>
      <c r="IT21" s="188"/>
      <c r="IU21" s="188"/>
      <c r="IV21" s="188"/>
      <c r="IW21" s="188"/>
      <c r="IX21" s="188"/>
      <c r="IY21" s="188"/>
      <c r="IZ21" s="188"/>
      <c r="JA21" s="188"/>
      <c r="JB21" s="188"/>
      <c r="JC21" s="188"/>
      <c r="JD21" s="188"/>
      <c r="JE21" s="188"/>
      <c r="JF21" s="188"/>
      <c r="JG21" s="188"/>
      <c r="JH21" s="188"/>
      <c r="JI21" s="188"/>
      <c r="JJ21" s="188"/>
      <c r="JK21" s="188"/>
      <c r="JL21" s="188"/>
      <c r="JM21" s="188"/>
      <c r="JN21" s="188"/>
      <c r="JO21" s="188"/>
      <c r="JP21" s="188"/>
      <c r="JQ21" s="188"/>
      <c r="JR21" s="188"/>
      <c r="JS21" s="188"/>
      <c r="JT21" s="188"/>
      <c r="JU21" s="188"/>
      <c r="JV21" s="188"/>
      <c r="JW21" s="188"/>
      <c r="JX21" s="188"/>
      <c r="JY21" s="188"/>
      <c r="JZ21" s="188"/>
      <c r="KA21" s="188"/>
      <c r="KB21" s="188"/>
      <c r="KC21" s="188"/>
      <c r="KD21" s="188"/>
      <c r="KE21" s="188"/>
      <c r="KF21" s="188"/>
      <c r="KG21" s="188"/>
      <c r="KH21" s="188"/>
      <c r="KI21" s="188"/>
      <c r="KJ21" s="188"/>
      <c r="KK21" s="188"/>
      <c r="KL21" s="188"/>
      <c r="KM21" s="188"/>
      <c r="KN21" s="188"/>
      <c r="KO21" s="188"/>
      <c r="KP21" s="188"/>
      <c r="KQ21" s="188"/>
      <c r="KR21" s="188"/>
      <c r="KS21" s="188"/>
      <c r="KT21" s="188"/>
      <c r="KU21" s="188"/>
      <c r="KV21" s="188"/>
      <c r="KW21" s="188"/>
      <c r="KX21" s="188"/>
      <c r="KY21" s="188"/>
      <c r="KZ21" s="188"/>
      <c r="LA21" s="188"/>
      <c r="LB21" s="188"/>
      <c r="LC21" s="188"/>
      <c r="LD21" s="188"/>
      <c r="LE21" s="188"/>
      <c r="LF21" s="188"/>
      <c r="LG21" s="188"/>
      <c r="LH21" s="188"/>
      <c r="LI21" s="188"/>
      <c r="LJ21" s="188"/>
      <c r="LK21" s="188"/>
      <c r="LL21" s="188"/>
      <c r="LM21" s="188"/>
      <c r="LN21" s="188"/>
      <c r="LO21" s="188"/>
      <c r="LP21" s="188"/>
      <c r="LQ21" s="188"/>
      <c r="LR21" s="188"/>
      <c r="LS21" s="188"/>
      <c r="LT21" s="188"/>
      <c r="LU21" s="188"/>
      <c r="LV21" s="188"/>
      <c r="LW21" s="188"/>
      <c r="LX21" s="188"/>
      <c r="LY21" s="188"/>
      <c r="LZ21" s="188"/>
      <c r="MA21" s="188"/>
      <c r="MB21" s="188"/>
      <c r="MC21" s="188"/>
      <c r="MD21" s="188"/>
      <c r="ME21" s="188"/>
      <c r="MF21" s="188"/>
      <c r="MG21" s="188"/>
      <c r="MH21" s="188"/>
      <c r="MI21" s="188"/>
      <c r="MJ21" s="188"/>
      <c r="MK21" s="188"/>
      <c r="ML21" s="188"/>
      <c r="MM21" s="188"/>
      <c r="MN21" s="188"/>
      <c r="MO21" s="188"/>
      <c r="MP21" s="188"/>
      <c r="MQ21" s="188"/>
      <c r="MR21" s="188"/>
      <c r="MS21" s="188"/>
      <c r="MT21" s="188"/>
      <c r="MU21" s="188"/>
      <c r="MV21" s="188"/>
      <c r="MW21" s="188"/>
      <c r="MX21" s="188"/>
      <c r="MY21" s="188"/>
      <c r="MZ21" s="188"/>
      <c r="NA21" s="188"/>
      <c r="NB21" s="188"/>
      <c r="NC21" s="188"/>
      <c r="ND21" s="188"/>
      <c r="NE21" s="188"/>
      <c r="NF21" s="188"/>
      <c r="NG21" s="188"/>
      <c r="NH21" s="188"/>
      <c r="NI21" s="188"/>
      <c r="NJ21" s="188"/>
      <c r="NK21" s="188"/>
      <c r="NL21" s="188"/>
      <c r="NM21" s="188"/>
      <c r="NN21" s="188"/>
      <c r="NO21" s="188"/>
      <c r="NP21" s="188"/>
      <c r="NQ21" s="188"/>
      <c r="NR21" s="188"/>
      <c r="NS21" s="188"/>
      <c r="NT21" s="188"/>
      <c r="NU21" s="188"/>
      <c r="NV21" s="188"/>
      <c r="NW21" s="188"/>
      <c r="NX21" s="188"/>
      <c r="NY21" s="188"/>
      <c r="NZ21" s="188"/>
      <c r="OA21" s="188"/>
      <c r="OB21" s="188"/>
      <c r="OC21" s="188"/>
      <c r="OD21" s="188"/>
      <c r="OE21" s="188"/>
      <c r="OF21" s="188"/>
      <c r="OG21" s="188"/>
      <c r="OH21" s="188"/>
      <c r="OI21" s="188"/>
      <c r="OJ21" s="188"/>
      <c r="OK21" s="188"/>
      <c r="OL21" s="188"/>
      <c r="OM21" s="188"/>
      <c r="ON21" s="188"/>
      <c r="OO21" s="188"/>
      <c r="OP21" s="188"/>
      <c r="OQ21" s="188"/>
      <c r="OR21" s="188"/>
      <c r="OS21" s="188"/>
      <c r="OT21" s="188"/>
      <c r="OU21" s="188"/>
      <c r="OV21" s="188"/>
      <c r="OW21" s="188"/>
      <c r="OX21" s="188"/>
      <c r="OY21" s="188"/>
      <c r="OZ21" s="188"/>
      <c r="PA21" s="188"/>
      <c r="PB21" s="188"/>
      <c r="PC21" s="188"/>
      <c r="PD21" s="188"/>
      <c r="PE21" s="188"/>
      <c r="PF21" s="188"/>
      <c r="PG21" s="188"/>
      <c r="PH21" s="188"/>
      <c r="PI21" s="188"/>
      <c r="PJ21" s="188"/>
      <c r="PK21" s="188"/>
      <c r="PL21" s="188"/>
      <c r="PM21" s="188"/>
      <c r="PN21" s="188"/>
      <c r="PO21" s="188"/>
      <c r="PP21" s="188"/>
      <c r="PQ21" s="188"/>
      <c r="PR21" s="188"/>
      <c r="PS21" s="188"/>
      <c r="PT21" s="188"/>
      <c r="PU21" s="188"/>
      <c r="PV21" s="188"/>
      <c r="PW21" s="188"/>
      <c r="PX21" s="188"/>
      <c r="PY21" s="188"/>
      <c r="PZ21" s="188"/>
      <c r="QA21" s="188"/>
      <c r="QB21" s="188"/>
      <c r="QC21" s="188"/>
      <c r="QD21" s="188"/>
      <c r="QE21" s="188"/>
      <c r="QF21" s="188"/>
      <c r="QG21" s="188"/>
      <c r="QH21" s="188"/>
      <c r="QI21" s="188"/>
      <c r="QJ21" s="188"/>
      <c r="QK21" s="188"/>
      <c r="QL21" s="188"/>
      <c r="QM21" s="188"/>
      <c r="QN21" s="188"/>
      <c r="QO21" s="188"/>
      <c r="QP21" s="188"/>
      <c r="QQ21" s="188"/>
      <c r="QR21" s="188"/>
      <c r="QS21" s="188"/>
      <c r="QT21" s="188"/>
      <c r="QU21" s="188"/>
      <c r="QV21" s="188"/>
      <c r="QW21" s="188"/>
      <c r="QX21" s="188"/>
      <c r="QY21" s="188"/>
      <c r="QZ21" s="188"/>
      <c r="RA21" s="188"/>
      <c r="RB21" s="188"/>
      <c r="RC21" s="188"/>
      <c r="RD21" s="188"/>
      <c r="RE21" s="188"/>
      <c r="RF21" s="188"/>
      <c r="RG21" s="188"/>
      <c r="RH21" s="188"/>
      <c r="RI21" s="188"/>
      <c r="RJ21" s="188"/>
      <c r="RK21" s="188"/>
      <c r="RL21" s="188"/>
      <c r="RM21" s="188"/>
      <c r="RN21" s="188"/>
      <c r="RO21" s="188"/>
      <c r="RP21" s="188"/>
      <c r="RQ21" s="188"/>
      <c r="RR21" s="188"/>
      <c r="RS21" s="188"/>
      <c r="RT21" s="188"/>
      <c r="RU21" s="188"/>
      <c r="RV21" s="188"/>
      <c r="RW21" s="188"/>
      <c r="RX21" s="188"/>
      <c r="RY21" s="188"/>
      <c r="RZ21" s="188"/>
      <c r="SA21" s="188"/>
      <c r="SB21" s="188"/>
      <c r="SC21" s="188"/>
      <c r="SD21" s="188"/>
      <c r="SE21" s="188"/>
      <c r="SF21" s="188"/>
      <c r="SG21" s="188"/>
      <c r="SH21" s="188"/>
      <c r="SI21" s="188"/>
      <c r="SJ21" s="188"/>
      <c r="SK21" s="188"/>
      <c r="SL21" s="188"/>
      <c r="SM21" s="188"/>
      <c r="SN21" s="188"/>
      <c r="SO21" s="188"/>
      <c r="SP21" s="188"/>
      <c r="SQ21" s="188"/>
      <c r="SR21" s="188"/>
      <c r="SS21" s="188"/>
    </row>
    <row r="22" spans="1:513" s="3" customFormat="1" ht="41.4" customHeight="1" x14ac:dyDescent="0.25">
      <c r="A22" s="213"/>
      <c r="B22" s="292"/>
      <c r="C22" s="293" t="s">
        <v>167</v>
      </c>
      <c r="D22" s="108">
        <v>500</v>
      </c>
      <c r="E22" s="195">
        <f>350/3</f>
        <v>116.66666666666667</v>
      </c>
      <c r="F22" s="195">
        <f>D22*E22</f>
        <v>58333.333333333336</v>
      </c>
      <c r="G22" s="204" t="s">
        <v>151</v>
      </c>
      <c r="H22" s="194"/>
      <c r="I22" s="204"/>
      <c r="J22" s="204"/>
      <c r="K22" s="293"/>
      <c r="L22" s="204"/>
      <c r="M22" s="204"/>
      <c r="N22" s="204"/>
      <c r="O22" s="204"/>
      <c r="P22" s="204"/>
      <c r="Q22" s="204"/>
      <c r="R22" s="204"/>
      <c r="S22" s="204"/>
      <c r="T22" s="204"/>
      <c r="U22" s="204"/>
      <c r="V22" s="204"/>
      <c r="W22" s="204"/>
      <c r="X22" s="204"/>
      <c r="Y22" s="204"/>
      <c r="Z22" s="204"/>
      <c r="AA22" s="204"/>
      <c r="AB22" s="204"/>
      <c r="AC22" s="204"/>
      <c r="AD22" s="204"/>
      <c r="AE22" s="204"/>
      <c r="AF22" s="204"/>
      <c r="AG22" s="204"/>
      <c r="AH22" s="204"/>
      <c r="AI22" s="182"/>
      <c r="AJ22" s="182"/>
      <c r="AK22" s="103"/>
      <c r="AL22" s="205"/>
      <c r="AM22" s="7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</row>
    <row r="23" spans="1:513" s="3" customFormat="1" ht="41.4" customHeight="1" x14ac:dyDescent="0.25">
      <c r="A23" s="213"/>
      <c r="B23" s="292"/>
      <c r="C23" s="293" t="s">
        <v>168</v>
      </c>
      <c r="D23" s="108">
        <v>500</v>
      </c>
      <c r="E23" s="195">
        <f>350/AO1</f>
        <v>116.66666666666667</v>
      </c>
      <c r="F23" s="195">
        <f>E23*D23</f>
        <v>58333.333333333336</v>
      </c>
      <c r="G23" s="204" t="s">
        <v>151</v>
      </c>
      <c r="H23" s="194"/>
      <c r="I23" s="204"/>
      <c r="J23" s="204"/>
      <c r="K23" s="293"/>
      <c r="L23" s="204"/>
      <c r="M23" s="204"/>
      <c r="N23" s="204"/>
      <c r="O23" s="204"/>
      <c r="P23" s="204"/>
      <c r="Q23" s="204"/>
      <c r="R23" s="204"/>
      <c r="S23" s="204"/>
      <c r="T23" s="204"/>
      <c r="U23" s="204"/>
      <c r="V23" s="204"/>
      <c r="W23" s="204"/>
      <c r="X23" s="204"/>
      <c r="Y23" s="204"/>
      <c r="Z23" s="204"/>
      <c r="AA23" s="204"/>
      <c r="AB23" s="204"/>
      <c r="AC23" s="204"/>
      <c r="AD23" s="204"/>
      <c r="AE23" s="204"/>
      <c r="AF23" s="204"/>
      <c r="AG23" s="204"/>
      <c r="AH23" s="204"/>
      <c r="AI23" s="182"/>
      <c r="AJ23" s="182"/>
      <c r="AK23" s="103"/>
      <c r="AL23" s="205"/>
      <c r="AM23" s="7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</row>
    <row r="24" spans="1:513" s="189" customFormat="1" ht="41.4" customHeight="1" x14ac:dyDescent="0.25">
      <c r="A24" s="190"/>
      <c r="B24" s="801" t="s">
        <v>75</v>
      </c>
      <c r="C24" s="802"/>
      <c r="D24" s="271"/>
      <c r="E24" s="285"/>
      <c r="F24" s="285">
        <f>SUM(F25:F27)</f>
        <v>101666.66666666667</v>
      </c>
      <c r="G24" s="288"/>
      <c r="H24" s="288"/>
      <c r="I24" s="288"/>
      <c r="J24" s="289"/>
      <c r="K24" s="289"/>
      <c r="L24" s="289"/>
      <c r="M24" s="289"/>
      <c r="N24" s="289"/>
      <c r="O24" s="289"/>
      <c r="P24" s="289"/>
      <c r="Q24" s="289"/>
      <c r="R24" s="289"/>
      <c r="S24" s="289"/>
      <c r="T24" s="289"/>
      <c r="U24" s="289"/>
      <c r="V24" s="289"/>
      <c r="W24" s="289"/>
      <c r="X24" s="289"/>
      <c r="Y24" s="289"/>
      <c r="Z24" s="289"/>
      <c r="AA24" s="289"/>
      <c r="AB24" s="289"/>
      <c r="AC24" s="289"/>
      <c r="AD24" s="289"/>
      <c r="AE24" s="289"/>
      <c r="AF24" s="289"/>
      <c r="AG24" s="289"/>
      <c r="AH24" s="289"/>
      <c r="AI24" s="185">
        <f>'PEP Av. Fin.'!L11</f>
        <v>50833.5</v>
      </c>
      <c r="AJ24" s="185">
        <f>'PEP Av. Fin.'!M11</f>
        <v>0</v>
      </c>
      <c r="AK24" s="185">
        <f>'PEP Av. Fin.'!N11</f>
        <v>50833.5</v>
      </c>
      <c r="AL24" s="185">
        <f>'PEP Av. Fin.'!O11</f>
        <v>1.4702898305303363E-2</v>
      </c>
      <c r="AM24" s="187"/>
      <c r="AN24" s="188"/>
      <c r="AO24" s="188"/>
      <c r="AP24" s="188"/>
      <c r="AQ24" s="188"/>
      <c r="AR24" s="188"/>
      <c r="AS24" s="188"/>
      <c r="AT24" s="188"/>
      <c r="AU24" s="188"/>
      <c r="AV24" s="188"/>
      <c r="AW24" s="188"/>
      <c r="AX24" s="188"/>
      <c r="AY24" s="188"/>
      <c r="AZ24" s="188"/>
      <c r="BA24" s="188"/>
      <c r="BB24" s="188"/>
      <c r="BC24" s="188"/>
      <c r="BD24" s="188"/>
      <c r="BE24" s="188"/>
      <c r="BF24" s="188"/>
      <c r="BG24" s="188"/>
      <c r="BH24" s="188"/>
      <c r="BI24" s="188"/>
      <c r="BJ24" s="188"/>
      <c r="BK24" s="188"/>
      <c r="BL24" s="188"/>
      <c r="BM24" s="188"/>
      <c r="BN24" s="188"/>
      <c r="BO24" s="188"/>
      <c r="BP24" s="188"/>
      <c r="BQ24" s="188"/>
      <c r="BR24" s="188"/>
      <c r="BS24" s="188"/>
      <c r="BT24" s="188"/>
      <c r="BU24" s="188"/>
      <c r="BV24" s="188"/>
      <c r="BW24" s="188"/>
      <c r="BX24" s="188"/>
      <c r="BY24" s="188"/>
      <c r="BZ24" s="188"/>
      <c r="CA24" s="188"/>
      <c r="CB24" s="188"/>
      <c r="CC24" s="188"/>
      <c r="CD24" s="188"/>
      <c r="CE24" s="188"/>
      <c r="CF24" s="188"/>
      <c r="CG24" s="188"/>
      <c r="CH24" s="188"/>
      <c r="CI24" s="188"/>
      <c r="CJ24" s="188"/>
      <c r="CK24" s="188"/>
      <c r="CL24" s="188"/>
      <c r="CM24" s="188"/>
      <c r="CN24" s="188"/>
      <c r="CO24" s="188"/>
      <c r="CP24" s="188"/>
      <c r="CQ24" s="188"/>
      <c r="CR24" s="188"/>
      <c r="CS24" s="188"/>
      <c r="CT24" s="188"/>
      <c r="CU24" s="188"/>
      <c r="CV24" s="188"/>
      <c r="CW24" s="188"/>
      <c r="CX24" s="188"/>
      <c r="CY24" s="188"/>
      <c r="CZ24" s="188"/>
      <c r="DA24" s="188"/>
      <c r="DB24" s="188"/>
      <c r="DC24" s="188"/>
      <c r="DD24" s="188"/>
      <c r="DE24" s="188"/>
      <c r="DF24" s="188"/>
      <c r="DG24" s="188"/>
      <c r="DH24" s="188"/>
      <c r="DI24" s="188"/>
      <c r="DJ24" s="188"/>
      <c r="DK24" s="188"/>
      <c r="DL24" s="188"/>
      <c r="DM24" s="188"/>
      <c r="DN24" s="188"/>
      <c r="DO24" s="188"/>
      <c r="DP24" s="188"/>
      <c r="DQ24" s="188"/>
      <c r="DR24" s="188"/>
      <c r="DS24" s="188"/>
      <c r="DT24" s="188"/>
      <c r="DU24" s="188"/>
      <c r="DV24" s="188"/>
      <c r="DW24" s="188"/>
      <c r="DX24" s="188"/>
      <c r="DY24" s="188"/>
      <c r="DZ24" s="188"/>
      <c r="EA24" s="188"/>
      <c r="EB24" s="188"/>
      <c r="EC24" s="188"/>
      <c r="ED24" s="188"/>
      <c r="EE24" s="188"/>
      <c r="EF24" s="188"/>
      <c r="EG24" s="188"/>
      <c r="EH24" s="188"/>
      <c r="EI24" s="188"/>
      <c r="EJ24" s="188"/>
      <c r="EK24" s="188"/>
      <c r="EL24" s="188"/>
      <c r="EM24" s="188"/>
      <c r="EN24" s="188"/>
      <c r="EO24" s="188"/>
      <c r="EP24" s="188"/>
      <c r="EQ24" s="188"/>
      <c r="ER24" s="188"/>
      <c r="ES24" s="188"/>
      <c r="ET24" s="188"/>
      <c r="EU24" s="188"/>
      <c r="EV24" s="188"/>
      <c r="EW24" s="188"/>
      <c r="EX24" s="188"/>
      <c r="EY24" s="188"/>
      <c r="EZ24" s="188"/>
      <c r="FA24" s="188"/>
      <c r="FB24" s="188"/>
      <c r="FC24" s="188"/>
      <c r="FD24" s="188"/>
      <c r="FE24" s="188"/>
      <c r="FF24" s="188"/>
      <c r="FG24" s="188"/>
      <c r="FH24" s="188"/>
      <c r="FI24" s="188"/>
      <c r="FJ24" s="188"/>
      <c r="FK24" s="188"/>
      <c r="FL24" s="188"/>
      <c r="FM24" s="188"/>
      <c r="FN24" s="188"/>
      <c r="FO24" s="188"/>
      <c r="FP24" s="188"/>
      <c r="FQ24" s="188"/>
      <c r="FR24" s="188"/>
      <c r="FS24" s="188"/>
      <c r="FT24" s="188"/>
      <c r="FU24" s="188"/>
      <c r="FV24" s="188"/>
      <c r="FW24" s="188"/>
      <c r="FX24" s="188"/>
      <c r="FY24" s="188"/>
      <c r="FZ24" s="188"/>
      <c r="GA24" s="188"/>
      <c r="GB24" s="188"/>
      <c r="GC24" s="188"/>
      <c r="GD24" s="188"/>
      <c r="GE24" s="188"/>
      <c r="GF24" s="188"/>
      <c r="GG24" s="188"/>
      <c r="GH24" s="188"/>
      <c r="GI24" s="188"/>
      <c r="GJ24" s="188"/>
      <c r="GK24" s="188"/>
      <c r="GL24" s="188"/>
      <c r="GM24" s="188"/>
      <c r="GN24" s="188"/>
      <c r="GO24" s="188"/>
      <c r="GP24" s="188"/>
      <c r="GQ24" s="188"/>
      <c r="GR24" s="188"/>
      <c r="GS24" s="188"/>
      <c r="GT24" s="188"/>
      <c r="GU24" s="188"/>
      <c r="GV24" s="188"/>
      <c r="GW24" s="188"/>
      <c r="GX24" s="188"/>
      <c r="GY24" s="188"/>
      <c r="GZ24" s="188"/>
      <c r="HA24" s="188"/>
      <c r="HB24" s="188"/>
      <c r="HC24" s="188"/>
      <c r="HD24" s="188"/>
      <c r="HE24" s="188"/>
      <c r="HF24" s="188"/>
      <c r="HG24" s="188"/>
      <c r="HH24" s="188"/>
      <c r="HI24" s="188"/>
      <c r="HJ24" s="188"/>
      <c r="HK24" s="188"/>
      <c r="HL24" s="188"/>
      <c r="HM24" s="188"/>
      <c r="HN24" s="188"/>
      <c r="HO24" s="188"/>
      <c r="HP24" s="188"/>
      <c r="HQ24" s="188"/>
      <c r="HR24" s="188"/>
      <c r="HS24" s="188"/>
      <c r="HT24" s="188"/>
      <c r="HU24" s="188"/>
      <c r="HV24" s="188"/>
      <c r="HW24" s="188"/>
      <c r="HX24" s="188"/>
      <c r="HY24" s="188"/>
      <c r="HZ24" s="188"/>
      <c r="IA24" s="188"/>
      <c r="IB24" s="188"/>
      <c r="IC24" s="188"/>
      <c r="ID24" s="188"/>
      <c r="IE24" s="188"/>
      <c r="IF24" s="188"/>
      <c r="IG24" s="188"/>
      <c r="IH24" s="188"/>
      <c r="II24" s="188"/>
      <c r="IJ24" s="188"/>
      <c r="IK24" s="188"/>
      <c r="IL24" s="188"/>
      <c r="IM24" s="188"/>
      <c r="IN24" s="188"/>
      <c r="IO24" s="188"/>
      <c r="IP24" s="188"/>
      <c r="IQ24" s="188"/>
      <c r="IR24" s="188"/>
      <c r="IS24" s="188"/>
      <c r="IT24" s="188"/>
      <c r="IU24" s="188"/>
      <c r="IV24" s="188"/>
      <c r="IW24" s="188"/>
      <c r="IX24" s="188"/>
      <c r="IY24" s="188"/>
      <c r="IZ24" s="188"/>
      <c r="JA24" s="188"/>
      <c r="JB24" s="188"/>
      <c r="JC24" s="188"/>
      <c r="JD24" s="188"/>
      <c r="JE24" s="188"/>
      <c r="JF24" s="188"/>
      <c r="JG24" s="188"/>
      <c r="JH24" s="188"/>
      <c r="JI24" s="188"/>
      <c r="JJ24" s="188"/>
      <c r="JK24" s="188"/>
      <c r="JL24" s="188"/>
      <c r="JM24" s="188"/>
      <c r="JN24" s="188"/>
      <c r="JO24" s="188"/>
      <c r="JP24" s="188"/>
      <c r="JQ24" s="188"/>
      <c r="JR24" s="188"/>
      <c r="JS24" s="188"/>
      <c r="JT24" s="188"/>
      <c r="JU24" s="188"/>
      <c r="JV24" s="188"/>
      <c r="JW24" s="188"/>
      <c r="JX24" s="188"/>
      <c r="JY24" s="188"/>
      <c r="JZ24" s="188"/>
      <c r="KA24" s="188"/>
      <c r="KB24" s="188"/>
      <c r="KC24" s="188"/>
      <c r="KD24" s="188"/>
      <c r="KE24" s="188"/>
      <c r="KF24" s="188"/>
      <c r="KG24" s="188"/>
      <c r="KH24" s="188"/>
      <c r="KI24" s="188"/>
      <c r="KJ24" s="188"/>
      <c r="KK24" s="188"/>
      <c r="KL24" s="188"/>
      <c r="KM24" s="188"/>
      <c r="KN24" s="188"/>
      <c r="KO24" s="188"/>
      <c r="KP24" s="188"/>
      <c r="KQ24" s="188"/>
      <c r="KR24" s="188"/>
      <c r="KS24" s="188"/>
      <c r="KT24" s="188"/>
      <c r="KU24" s="188"/>
      <c r="KV24" s="188"/>
      <c r="KW24" s="188"/>
      <c r="KX24" s="188"/>
      <c r="KY24" s="188"/>
      <c r="KZ24" s="188"/>
      <c r="LA24" s="188"/>
      <c r="LB24" s="188"/>
      <c r="LC24" s="188"/>
      <c r="LD24" s="188"/>
      <c r="LE24" s="188"/>
      <c r="LF24" s="188"/>
      <c r="LG24" s="188"/>
      <c r="LH24" s="188"/>
      <c r="LI24" s="188"/>
      <c r="LJ24" s="188"/>
      <c r="LK24" s="188"/>
      <c r="LL24" s="188"/>
      <c r="LM24" s="188"/>
      <c r="LN24" s="188"/>
      <c r="LO24" s="188"/>
      <c r="LP24" s="188"/>
      <c r="LQ24" s="188"/>
      <c r="LR24" s="188"/>
      <c r="LS24" s="188"/>
      <c r="LT24" s="188"/>
      <c r="LU24" s="188"/>
      <c r="LV24" s="188"/>
      <c r="LW24" s="188"/>
      <c r="LX24" s="188"/>
      <c r="LY24" s="188"/>
      <c r="LZ24" s="188"/>
      <c r="MA24" s="188"/>
      <c r="MB24" s="188"/>
      <c r="MC24" s="188"/>
      <c r="MD24" s="188"/>
      <c r="ME24" s="188"/>
      <c r="MF24" s="188"/>
      <c r="MG24" s="188"/>
      <c r="MH24" s="188"/>
      <c r="MI24" s="188"/>
      <c r="MJ24" s="188"/>
      <c r="MK24" s="188"/>
      <c r="ML24" s="188"/>
      <c r="MM24" s="188"/>
      <c r="MN24" s="188"/>
      <c r="MO24" s="188"/>
      <c r="MP24" s="188"/>
      <c r="MQ24" s="188"/>
      <c r="MR24" s="188"/>
      <c r="MS24" s="188"/>
      <c r="MT24" s="188"/>
      <c r="MU24" s="188"/>
      <c r="MV24" s="188"/>
      <c r="MW24" s="188"/>
      <c r="MX24" s="188"/>
      <c r="MY24" s="188"/>
      <c r="MZ24" s="188"/>
      <c r="NA24" s="188"/>
      <c r="NB24" s="188"/>
      <c r="NC24" s="188"/>
      <c r="ND24" s="188"/>
      <c r="NE24" s="188"/>
      <c r="NF24" s="188"/>
      <c r="NG24" s="188"/>
      <c r="NH24" s="188"/>
      <c r="NI24" s="188"/>
      <c r="NJ24" s="188"/>
      <c r="NK24" s="188"/>
      <c r="NL24" s="188"/>
      <c r="NM24" s="188"/>
      <c r="NN24" s="188"/>
      <c r="NO24" s="188"/>
      <c r="NP24" s="188"/>
      <c r="NQ24" s="188"/>
      <c r="NR24" s="188"/>
      <c r="NS24" s="188"/>
      <c r="NT24" s="188"/>
      <c r="NU24" s="188"/>
      <c r="NV24" s="188"/>
      <c r="NW24" s="188"/>
      <c r="NX24" s="188"/>
      <c r="NY24" s="188"/>
      <c r="NZ24" s="188"/>
      <c r="OA24" s="188"/>
      <c r="OB24" s="188"/>
      <c r="OC24" s="188"/>
      <c r="OD24" s="188"/>
      <c r="OE24" s="188"/>
      <c r="OF24" s="188"/>
      <c r="OG24" s="188"/>
      <c r="OH24" s="188"/>
      <c r="OI24" s="188"/>
      <c r="OJ24" s="188"/>
      <c r="OK24" s="188"/>
      <c r="OL24" s="188"/>
      <c r="OM24" s="188"/>
      <c r="ON24" s="188"/>
      <c r="OO24" s="188"/>
      <c r="OP24" s="188"/>
      <c r="OQ24" s="188"/>
      <c r="OR24" s="188"/>
      <c r="OS24" s="188"/>
      <c r="OT24" s="188"/>
      <c r="OU24" s="188"/>
      <c r="OV24" s="188"/>
      <c r="OW24" s="188"/>
      <c r="OX24" s="188"/>
      <c r="OY24" s="188"/>
      <c r="OZ24" s="188"/>
      <c r="PA24" s="188"/>
      <c r="PB24" s="188"/>
      <c r="PC24" s="188"/>
      <c r="PD24" s="188"/>
      <c r="PE24" s="188"/>
      <c r="PF24" s="188"/>
      <c r="PG24" s="188"/>
      <c r="PH24" s="188"/>
      <c r="PI24" s="188"/>
      <c r="PJ24" s="188"/>
      <c r="PK24" s="188"/>
      <c r="PL24" s="188"/>
      <c r="PM24" s="188"/>
      <c r="PN24" s="188"/>
      <c r="PO24" s="188"/>
      <c r="PP24" s="188"/>
      <c r="PQ24" s="188"/>
      <c r="PR24" s="188"/>
      <c r="PS24" s="188"/>
      <c r="PT24" s="188"/>
      <c r="PU24" s="188"/>
      <c r="PV24" s="188"/>
      <c r="PW24" s="188"/>
      <c r="PX24" s="188"/>
      <c r="PY24" s="188"/>
      <c r="PZ24" s="188"/>
      <c r="QA24" s="188"/>
      <c r="QB24" s="188"/>
      <c r="QC24" s="188"/>
      <c r="QD24" s="188"/>
      <c r="QE24" s="188"/>
      <c r="QF24" s="188"/>
      <c r="QG24" s="188"/>
      <c r="QH24" s="188"/>
      <c r="QI24" s="188"/>
      <c r="QJ24" s="188"/>
      <c r="QK24" s="188"/>
      <c r="QL24" s="188"/>
      <c r="QM24" s="188"/>
      <c r="QN24" s="188"/>
      <c r="QO24" s="188"/>
      <c r="QP24" s="188"/>
      <c r="QQ24" s="188"/>
      <c r="QR24" s="188"/>
      <c r="QS24" s="188"/>
      <c r="QT24" s="188"/>
      <c r="QU24" s="188"/>
      <c r="QV24" s="188"/>
      <c r="QW24" s="188"/>
      <c r="QX24" s="188"/>
      <c r="QY24" s="188"/>
      <c r="QZ24" s="188"/>
      <c r="RA24" s="188"/>
      <c r="RB24" s="188"/>
      <c r="RC24" s="188"/>
      <c r="RD24" s="188"/>
      <c r="RE24" s="188"/>
      <c r="RF24" s="188"/>
      <c r="RG24" s="188"/>
      <c r="RH24" s="188"/>
      <c r="RI24" s="188"/>
      <c r="RJ24" s="188"/>
      <c r="RK24" s="188"/>
      <c r="RL24" s="188"/>
      <c r="RM24" s="188"/>
      <c r="RN24" s="188"/>
      <c r="RO24" s="188"/>
      <c r="RP24" s="188"/>
      <c r="RQ24" s="188"/>
      <c r="RR24" s="188"/>
      <c r="RS24" s="188"/>
      <c r="RT24" s="188"/>
      <c r="RU24" s="188"/>
      <c r="RV24" s="188"/>
      <c r="RW24" s="188"/>
      <c r="RX24" s="188"/>
      <c r="RY24" s="188"/>
      <c r="RZ24" s="188"/>
      <c r="SA24" s="188"/>
      <c r="SB24" s="188"/>
      <c r="SC24" s="188"/>
      <c r="SD24" s="188"/>
      <c r="SE24" s="188"/>
      <c r="SF24" s="188"/>
      <c r="SG24" s="188"/>
      <c r="SH24" s="188"/>
      <c r="SI24" s="188"/>
      <c r="SJ24" s="188"/>
      <c r="SK24" s="188"/>
      <c r="SL24" s="188"/>
      <c r="SM24" s="188"/>
      <c r="SN24" s="188"/>
      <c r="SO24" s="188"/>
      <c r="SP24" s="188"/>
      <c r="SQ24" s="188"/>
      <c r="SR24" s="188"/>
      <c r="SS24" s="188"/>
    </row>
    <row r="25" spans="1:513" s="3" customFormat="1" ht="41.4" customHeight="1" x14ac:dyDescent="0.25">
      <c r="A25" s="213"/>
      <c r="B25" s="292"/>
      <c r="C25" s="293" t="s">
        <v>163</v>
      </c>
      <c r="D25" s="108">
        <v>100</v>
      </c>
      <c r="E25" s="195">
        <f>350/AO1</f>
        <v>116.66666666666667</v>
      </c>
      <c r="F25" s="195">
        <f>D25*E25</f>
        <v>11666.666666666668</v>
      </c>
      <c r="G25" s="204" t="s">
        <v>151</v>
      </c>
      <c r="H25" s="194"/>
      <c r="I25" s="204"/>
      <c r="J25" s="204"/>
      <c r="K25" s="293"/>
      <c r="L25" s="204"/>
      <c r="M25" s="204"/>
      <c r="N25" s="204"/>
      <c r="O25" s="204"/>
      <c r="P25" s="204"/>
      <c r="Q25" s="204"/>
      <c r="R25" s="204"/>
      <c r="S25" s="204"/>
      <c r="T25" s="204"/>
      <c r="U25" s="204"/>
      <c r="V25" s="204"/>
      <c r="W25" s="204"/>
      <c r="X25" s="204"/>
      <c r="Y25" s="204"/>
      <c r="Z25" s="204"/>
      <c r="AA25" s="204"/>
      <c r="AB25" s="204"/>
      <c r="AC25" s="204"/>
      <c r="AD25" s="204"/>
      <c r="AE25" s="204"/>
      <c r="AF25" s="204"/>
      <c r="AG25" s="204"/>
      <c r="AH25" s="204"/>
      <c r="AI25" s="182"/>
      <c r="AJ25" s="182"/>
      <c r="AK25" s="103"/>
      <c r="AL25" s="205"/>
      <c r="AM25" s="7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</row>
    <row r="26" spans="1:513" s="3" customFormat="1" ht="41.4" customHeight="1" x14ac:dyDescent="0.25">
      <c r="A26" s="213"/>
      <c r="B26" s="292"/>
      <c r="C26" s="293" t="s">
        <v>164</v>
      </c>
      <c r="D26" s="108">
        <v>1</v>
      </c>
      <c r="E26" s="195">
        <f>250000/AO1</f>
        <v>83333.333333333328</v>
      </c>
      <c r="F26" s="195">
        <f>D26*E26</f>
        <v>83333.333333333328</v>
      </c>
      <c r="G26" s="204" t="s">
        <v>58</v>
      </c>
      <c r="H26" s="194"/>
      <c r="I26" s="204"/>
      <c r="J26" s="204"/>
      <c r="K26" s="293"/>
      <c r="L26" s="204"/>
      <c r="M26" s="204"/>
      <c r="N26" s="204"/>
      <c r="O26" s="204"/>
      <c r="P26" s="204"/>
      <c r="Q26" s="204"/>
      <c r="R26" s="204"/>
      <c r="S26" s="204"/>
      <c r="T26" s="204"/>
      <c r="U26" s="204"/>
      <c r="V26" s="204"/>
      <c r="W26" s="204"/>
      <c r="X26" s="204"/>
      <c r="Y26" s="204"/>
      <c r="Z26" s="204"/>
      <c r="AA26" s="204"/>
      <c r="AB26" s="204"/>
      <c r="AC26" s="204"/>
      <c r="AD26" s="204"/>
      <c r="AE26" s="204"/>
      <c r="AF26" s="204"/>
      <c r="AG26" s="204"/>
      <c r="AH26" s="204"/>
      <c r="AI26" s="182"/>
      <c r="AJ26" s="182"/>
      <c r="AK26" s="103"/>
      <c r="AL26" s="205"/>
      <c r="AM26" s="7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</row>
    <row r="27" spans="1:513" s="3" customFormat="1" ht="41.4" customHeight="1" x14ac:dyDescent="0.25">
      <c r="A27" s="213"/>
      <c r="B27" s="292"/>
      <c r="C27" s="293" t="s">
        <v>165</v>
      </c>
      <c r="D27" s="108">
        <v>2</v>
      </c>
      <c r="E27" s="195">
        <f>10000/AO1</f>
        <v>3333.3333333333335</v>
      </c>
      <c r="F27" s="195">
        <f>E27*D27</f>
        <v>6666.666666666667</v>
      </c>
      <c r="G27" s="204" t="s">
        <v>58</v>
      </c>
      <c r="H27" s="194"/>
      <c r="I27" s="204"/>
      <c r="J27" s="204"/>
      <c r="K27" s="293"/>
      <c r="L27" s="204"/>
      <c r="M27" s="204"/>
      <c r="N27" s="204"/>
      <c r="O27" s="204"/>
      <c r="P27" s="204"/>
      <c r="Q27" s="204"/>
      <c r="R27" s="204"/>
      <c r="S27" s="204"/>
      <c r="T27" s="204"/>
      <c r="U27" s="204"/>
      <c r="V27" s="204"/>
      <c r="W27" s="204"/>
      <c r="X27" s="204"/>
      <c r="Y27" s="204"/>
      <c r="Z27" s="204"/>
      <c r="AA27" s="204"/>
      <c r="AB27" s="204"/>
      <c r="AC27" s="204"/>
      <c r="AD27" s="204"/>
      <c r="AE27" s="204"/>
      <c r="AF27" s="204"/>
      <c r="AG27" s="204"/>
      <c r="AH27" s="204"/>
      <c r="AI27" s="182"/>
      <c r="AJ27" s="182"/>
      <c r="AK27" s="103"/>
      <c r="AL27" s="205"/>
      <c r="AM27" s="7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</row>
    <row r="28" spans="1:513" s="189" customFormat="1" ht="41.4" customHeight="1" x14ac:dyDescent="0.25">
      <c r="A28" s="190"/>
      <c r="B28" s="801" t="s">
        <v>76</v>
      </c>
      <c r="C28" s="802"/>
      <c r="D28" s="271"/>
      <c r="E28" s="285"/>
      <c r="F28" s="285">
        <f>SUM(F29)</f>
        <v>233333.33333333334</v>
      </c>
      <c r="G28" s="288"/>
      <c r="H28" s="288"/>
      <c r="I28" s="288"/>
      <c r="J28" s="289"/>
      <c r="K28" s="289"/>
      <c r="L28" s="289"/>
      <c r="M28" s="289"/>
      <c r="N28" s="289"/>
      <c r="O28" s="289"/>
      <c r="P28" s="289"/>
      <c r="Q28" s="289"/>
      <c r="R28" s="289"/>
      <c r="S28" s="289"/>
      <c r="T28" s="289"/>
      <c r="U28" s="289"/>
      <c r="V28" s="289"/>
      <c r="W28" s="289"/>
      <c r="X28" s="289"/>
      <c r="Y28" s="289"/>
      <c r="Z28" s="289"/>
      <c r="AA28" s="289"/>
      <c r="AB28" s="289"/>
      <c r="AC28" s="289"/>
      <c r="AD28" s="289"/>
      <c r="AE28" s="289"/>
      <c r="AF28" s="289"/>
      <c r="AG28" s="289"/>
      <c r="AH28" s="289"/>
      <c r="AI28" s="185">
        <f>'PEP Av. Fin.'!L12</f>
        <v>116667</v>
      </c>
      <c r="AJ28" s="185">
        <f>'PEP Av. Fin.'!M12</f>
        <v>0</v>
      </c>
      <c r="AK28" s="186">
        <f>'PEP Av. Fin.'!N12</f>
        <v>116667</v>
      </c>
      <c r="AL28" s="200">
        <f>'PEP Av. Fin.'!O12</f>
        <v>3.3744342541529256E-2</v>
      </c>
      <c r="AM28" s="187"/>
      <c r="AN28" s="188"/>
      <c r="AO28" s="188"/>
      <c r="AP28" s="188"/>
      <c r="AQ28" s="188"/>
      <c r="AR28" s="188"/>
      <c r="AS28" s="188"/>
      <c r="AT28" s="188"/>
      <c r="AU28" s="188"/>
      <c r="AV28" s="188"/>
      <c r="AW28" s="188"/>
      <c r="AX28" s="188"/>
      <c r="AY28" s="188"/>
      <c r="AZ28" s="188"/>
      <c r="BA28" s="188"/>
      <c r="BB28" s="188"/>
      <c r="BC28" s="188"/>
      <c r="BD28" s="188"/>
      <c r="BE28" s="188"/>
      <c r="BF28" s="188"/>
      <c r="BG28" s="188"/>
      <c r="BH28" s="188"/>
      <c r="BI28" s="188"/>
      <c r="BJ28" s="188"/>
      <c r="BK28" s="188"/>
      <c r="BL28" s="188"/>
      <c r="BM28" s="188"/>
      <c r="BN28" s="188"/>
      <c r="BO28" s="188"/>
      <c r="BP28" s="188"/>
      <c r="BQ28" s="188"/>
      <c r="BR28" s="188"/>
      <c r="BS28" s="188"/>
      <c r="BT28" s="188"/>
      <c r="BU28" s="188"/>
      <c r="BV28" s="188"/>
      <c r="BW28" s="188"/>
      <c r="BX28" s="188"/>
      <c r="BY28" s="188"/>
      <c r="BZ28" s="188"/>
      <c r="CA28" s="188"/>
      <c r="CB28" s="188"/>
      <c r="CC28" s="188"/>
      <c r="CD28" s="188"/>
      <c r="CE28" s="188"/>
      <c r="CF28" s="188"/>
      <c r="CG28" s="188"/>
      <c r="CH28" s="188"/>
      <c r="CI28" s="188"/>
      <c r="CJ28" s="188"/>
      <c r="CK28" s="188"/>
      <c r="CL28" s="188"/>
      <c r="CM28" s="188"/>
      <c r="CN28" s="188"/>
      <c r="CO28" s="188"/>
      <c r="CP28" s="188"/>
      <c r="CQ28" s="188"/>
      <c r="CR28" s="188"/>
      <c r="CS28" s="188"/>
      <c r="CT28" s="188"/>
      <c r="CU28" s="188"/>
      <c r="CV28" s="188"/>
      <c r="CW28" s="188"/>
      <c r="CX28" s="188"/>
      <c r="CY28" s="188"/>
      <c r="CZ28" s="188"/>
      <c r="DA28" s="188"/>
      <c r="DB28" s="188"/>
      <c r="DC28" s="188"/>
      <c r="DD28" s="188"/>
      <c r="DE28" s="188"/>
      <c r="DF28" s="188"/>
      <c r="DG28" s="188"/>
      <c r="DH28" s="188"/>
      <c r="DI28" s="188"/>
      <c r="DJ28" s="188"/>
      <c r="DK28" s="188"/>
      <c r="DL28" s="188"/>
      <c r="DM28" s="188"/>
      <c r="DN28" s="188"/>
      <c r="DO28" s="188"/>
      <c r="DP28" s="188"/>
      <c r="DQ28" s="188"/>
      <c r="DR28" s="188"/>
      <c r="DS28" s="188"/>
      <c r="DT28" s="188"/>
      <c r="DU28" s="188"/>
      <c r="DV28" s="188"/>
      <c r="DW28" s="188"/>
      <c r="DX28" s="188"/>
      <c r="DY28" s="188"/>
      <c r="DZ28" s="188"/>
      <c r="EA28" s="188"/>
      <c r="EB28" s="188"/>
      <c r="EC28" s="188"/>
      <c r="ED28" s="188"/>
      <c r="EE28" s="188"/>
      <c r="EF28" s="188"/>
      <c r="EG28" s="188"/>
      <c r="EH28" s="188"/>
      <c r="EI28" s="188"/>
      <c r="EJ28" s="188"/>
      <c r="EK28" s="188"/>
      <c r="EL28" s="188"/>
      <c r="EM28" s="188"/>
      <c r="EN28" s="188"/>
      <c r="EO28" s="188"/>
      <c r="EP28" s="188"/>
      <c r="EQ28" s="188"/>
      <c r="ER28" s="188"/>
      <c r="ES28" s="188"/>
      <c r="ET28" s="188"/>
      <c r="EU28" s="188"/>
      <c r="EV28" s="188"/>
      <c r="EW28" s="188"/>
      <c r="EX28" s="188"/>
      <c r="EY28" s="188"/>
      <c r="EZ28" s="188"/>
      <c r="FA28" s="188"/>
      <c r="FB28" s="188"/>
      <c r="FC28" s="188"/>
      <c r="FD28" s="188"/>
      <c r="FE28" s="188"/>
      <c r="FF28" s="188"/>
      <c r="FG28" s="188"/>
      <c r="FH28" s="188"/>
      <c r="FI28" s="188"/>
      <c r="FJ28" s="188"/>
      <c r="FK28" s="188"/>
      <c r="FL28" s="188"/>
      <c r="FM28" s="188"/>
      <c r="FN28" s="188"/>
      <c r="FO28" s="188"/>
      <c r="FP28" s="188"/>
      <c r="FQ28" s="188"/>
      <c r="FR28" s="188"/>
      <c r="FS28" s="188"/>
      <c r="FT28" s="188"/>
      <c r="FU28" s="188"/>
      <c r="FV28" s="188"/>
      <c r="FW28" s="188"/>
      <c r="FX28" s="188"/>
      <c r="FY28" s="188"/>
      <c r="FZ28" s="188"/>
      <c r="GA28" s="188"/>
      <c r="GB28" s="188"/>
      <c r="GC28" s="188"/>
      <c r="GD28" s="188"/>
      <c r="GE28" s="188"/>
      <c r="GF28" s="188"/>
      <c r="GG28" s="188"/>
      <c r="GH28" s="188"/>
      <c r="GI28" s="188"/>
      <c r="GJ28" s="188"/>
      <c r="GK28" s="188"/>
      <c r="GL28" s="188"/>
      <c r="GM28" s="188"/>
      <c r="GN28" s="188"/>
      <c r="GO28" s="188"/>
      <c r="GP28" s="188"/>
      <c r="GQ28" s="188"/>
      <c r="GR28" s="188"/>
      <c r="GS28" s="188"/>
      <c r="GT28" s="188"/>
      <c r="GU28" s="188"/>
      <c r="GV28" s="188"/>
      <c r="GW28" s="188"/>
      <c r="GX28" s="188"/>
      <c r="GY28" s="188"/>
      <c r="GZ28" s="188"/>
      <c r="HA28" s="188"/>
      <c r="HB28" s="188"/>
      <c r="HC28" s="188"/>
      <c r="HD28" s="188"/>
      <c r="HE28" s="188"/>
      <c r="HF28" s="188"/>
      <c r="HG28" s="188"/>
      <c r="HH28" s="188"/>
      <c r="HI28" s="188"/>
      <c r="HJ28" s="188"/>
      <c r="HK28" s="188"/>
      <c r="HL28" s="188"/>
      <c r="HM28" s="188"/>
      <c r="HN28" s="188"/>
      <c r="HO28" s="188"/>
      <c r="HP28" s="188"/>
      <c r="HQ28" s="188"/>
      <c r="HR28" s="188"/>
      <c r="HS28" s="188"/>
      <c r="HT28" s="188"/>
      <c r="HU28" s="188"/>
      <c r="HV28" s="188"/>
      <c r="HW28" s="188"/>
      <c r="HX28" s="188"/>
      <c r="HY28" s="188"/>
      <c r="HZ28" s="188"/>
      <c r="IA28" s="188"/>
      <c r="IB28" s="188"/>
      <c r="IC28" s="188"/>
      <c r="ID28" s="188"/>
      <c r="IE28" s="188"/>
      <c r="IF28" s="188"/>
      <c r="IG28" s="188"/>
      <c r="IH28" s="188"/>
      <c r="II28" s="188"/>
      <c r="IJ28" s="188"/>
      <c r="IK28" s="188"/>
      <c r="IL28" s="188"/>
      <c r="IM28" s="188"/>
      <c r="IN28" s="188"/>
      <c r="IO28" s="188"/>
      <c r="IP28" s="188"/>
      <c r="IQ28" s="188"/>
      <c r="IR28" s="188"/>
      <c r="IS28" s="188"/>
      <c r="IT28" s="188"/>
      <c r="IU28" s="188"/>
      <c r="IV28" s="188"/>
      <c r="IW28" s="188"/>
      <c r="IX28" s="188"/>
      <c r="IY28" s="188"/>
      <c r="IZ28" s="188"/>
      <c r="JA28" s="188"/>
      <c r="JB28" s="188"/>
      <c r="JC28" s="188"/>
      <c r="JD28" s="188"/>
      <c r="JE28" s="188"/>
      <c r="JF28" s="188"/>
      <c r="JG28" s="188"/>
      <c r="JH28" s="188"/>
      <c r="JI28" s="188"/>
      <c r="JJ28" s="188"/>
      <c r="JK28" s="188"/>
      <c r="JL28" s="188"/>
      <c r="JM28" s="188"/>
      <c r="JN28" s="188"/>
      <c r="JO28" s="188"/>
      <c r="JP28" s="188"/>
      <c r="JQ28" s="188"/>
      <c r="JR28" s="188"/>
      <c r="JS28" s="188"/>
      <c r="JT28" s="188"/>
      <c r="JU28" s="188"/>
      <c r="JV28" s="188"/>
      <c r="JW28" s="188"/>
      <c r="JX28" s="188"/>
      <c r="JY28" s="188"/>
      <c r="JZ28" s="188"/>
      <c r="KA28" s="188"/>
      <c r="KB28" s="188"/>
      <c r="KC28" s="188"/>
      <c r="KD28" s="188"/>
      <c r="KE28" s="188"/>
      <c r="KF28" s="188"/>
      <c r="KG28" s="188"/>
      <c r="KH28" s="188"/>
      <c r="KI28" s="188"/>
      <c r="KJ28" s="188"/>
      <c r="KK28" s="188"/>
      <c r="KL28" s="188"/>
      <c r="KM28" s="188"/>
      <c r="KN28" s="188"/>
      <c r="KO28" s="188"/>
      <c r="KP28" s="188"/>
      <c r="KQ28" s="188"/>
      <c r="KR28" s="188"/>
      <c r="KS28" s="188"/>
      <c r="KT28" s="188"/>
      <c r="KU28" s="188"/>
      <c r="KV28" s="188"/>
      <c r="KW28" s="188"/>
      <c r="KX28" s="188"/>
      <c r="KY28" s="188"/>
      <c r="KZ28" s="188"/>
      <c r="LA28" s="188"/>
      <c r="LB28" s="188"/>
      <c r="LC28" s="188"/>
      <c r="LD28" s="188"/>
      <c r="LE28" s="188"/>
      <c r="LF28" s="188"/>
      <c r="LG28" s="188"/>
      <c r="LH28" s="188"/>
      <c r="LI28" s="188"/>
      <c r="LJ28" s="188"/>
      <c r="LK28" s="188"/>
      <c r="LL28" s="188"/>
      <c r="LM28" s="188"/>
      <c r="LN28" s="188"/>
      <c r="LO28" s="188"/>
      <c r="LP28" s="188"/>
      <c r="LQ28" s="188"/>
      <c r="LR28" s="188"/>
      <c r="LS28" s="188"/>
      <c r="LT28" s="188"/>
      <c r="LU28" s="188"/>
      <c r="LV28" s="188"/>
      <c r="LW28" s="188"/>
      <c r="LX28" s="188"/>
      <c r="LY28" s="188"/>
      <c r="LZ28" s="188"/>
      <c r="MA28" s="188"/>
      <c r="MB28" s="188"/>
      <c r="MC28" s="188"/>
      <c r="MD28" s="188"/>
      <c r="ME28" s="188"/>
      <c r="MF28" s="188"/>
      <c r="MG28" s="188"/>
      <c r="MH28" s="188"/>
      <c r="MI28" s="188"/>
      <c r="MJ28" s="188"/>
      <c r="MK28" s="188"/>
      <c r="ML28" s="188"/>
      <c r="MM28" s="188"/>
      <c r="MN28" s="188"/>
      <c r="MO28" s="188"/>
      <c r="MP28" s="188"/>
      <c r="MQ28" s="188"/>
      <c r="MR28" s="188"/>
      <c r="MS28" s="188"/>
      <c r="MT28" s="188"/>
      <c r="MU28" s="188"/>
      <c r="MV28" s="188"/>
      <c r="MW28" s="188"/>
      <c r="MX28" s="188"/>
      <c r="MY28" s="188"/>
      <c r="MZ28" s="188"/>
      <c r="NA28" s="188"/>
      <c r="NB28" s="188"/>
      <c r="NC28" s="188"/>
      <c r="ND28" s="188"/>
      <c r="NE28" s="188"/>
      <c r="NF28" s="188"/>
      <c r="NG28" s="188"/>
      <c r="NH28" s="188"/>
      <c r="NI28" s="188"/>
      <c r="NJ28" s="188"/>
      <c r="NK28" s="188"/>
      <c r="NL28" s="188"/>
      <c r="NM28" s="188"/>
      <c r="NN28" s="188"/>
      <c r="NO28" s="188"/>
      <c r="NP28" s="188"/>
      <c r="NQ28" s="188"/>
      <c r="NR28" s="188"/>
      <c r="NS28" s="188"/>
      <c r="NT28" s="188"/>
      <c r="NU28" s="188"/>
      <c r="NV28" s="188"/>
      <c r="NW28" s="188"/>
      <c r="NX28" s="188"/>
      <c r="NY28" s="188"/>
      <c r="NZ28" s="188"/>
      <c r="OA28" s="188"/>
      <c r="OB28" s="188"/>
      <c r="OC28" s="188"/>
      <c r="OD28" s="188"/>
      <c r="OE28" s="188"/>
      <c r="OF28" s="188"/>
      <c r="OG28" s="188"/>
      <c r="OH28" s="188"/>
      <c r="OI28" s="188"/>
      <c r="OJ28" s="188"/>
      <c r="OK28" s="188"/>
      <c r="OL28" s="188"/>
      <c r="OM28" s="188"/>
      <c r="ON28" s="188"/>
      <c r="OO28" s="188"/>
      <c r="OP28" s="188"/>
      <c r="OQ28" s="188"/>
      <c r="OR28" s="188"/>
      <c r="OS28" s="188"/>
      <c r="OT28" s="188"/>
      <c r="OU28" s="188"/>
      <c r="OV28" s="188"/>
      <c r="OW28" s="188"/>
      <c r="OX28" s="188"/>
      <c r="OY28" s="188"/>
      <c r="OZ28" s="188"/>
      <c r="PA28" s="188"/>
      <c r="PB28" s="188"/>
      <c r="PC28" s="188"/>
      <c r="PD28" s="188"/>
      <c r="PE28" s="188"/>
      <c r="PF28" s="188"/>
      <c r="PG28" s="188"/>
      <c r="PH28" s="188"/>
      <c r="PI28" s="188"/>
      <c r="PJ28" s="188"/>
      <c r="PK28" s="188"/>
      <c r="PL28" s="188"/>
      <c r="PM28" s="188"/>
      <c r="PN28" s="188"/>
      <c r="PO28" s="188"/>
      <c r="PP28" s="188"/>
      <c r="PQ28" s="188"/>
      <c r="PR28" s="188"/>
      <c r="PS28" s="188"/>
      <c r="PT28" s="188"/>
      <c r="PU28" s="188"/>
      <c r="PV28" s="188"/>
      <c r="PW28" s="188"/>
      <c r="PX28" s="188"/>
      <c r="PY28" s="188"/>
      <c r="PZ28" s="188"/>
      <c r="QA28" s="188"/>
      <c r="QB28" s="188"/>
      <c r="QC28" s="188"/>
      <c r="QD28" s="188"/>
      <c r="QE28" s="188"/>
      <c r="QF28" s="188"/>
      <c r="QG28" s="188"/>
      <c r="QH28" s="188"/>
      <c r="QI28" s="188"/>
      <c r="QJ28" s="188"/>
      <c r="QK28" s="188"/>
      <c r="QL28" s="188"/>
      <c r="QM28" s="188"/>
      <c r="QN28" s="188"/>
      <c r="QO28" s="188"/>
      <c r="QP28" s="188"/>
      <c r="QQ28" s="188"/>
      <c r="QR28" s="188"/>
      <c r="QS28" s="188"/>
      <c r="QT28" s="188"/>
      <c r="QU28" s="188"/>
      <c r="QV28" s="188"/>
      <c r="QW28" s="188"/>
      <c r="QX28" s="188"/>
      <c r="QY28" s="188"/>
      <c r="QZ28" s="188"/>
      <c r="RA28" s="188"/>
      <c r="RB28" s="188"/>
      <c r="RC28" s="188"/>
      <c r="RD28" s="188"/>
      <c r="RE28" s="188"/>
      <c r="RF28" s="188"/>
      <c r="RG28" s="188"/>
      <c r="RH28" s="188"/>
      <c r="RI28" s="188"/>
      <c r="RJ28" s="188"/>
      <c r="RK28" s="188"/>
      <c r="RL28" s="188"/>
      <c r="RM28" s="188"/>
      <c r="RN28" s="188"/>
      <c r="RO28" s="188"/>
      <c r="RP28" s="188"/>
      <c r="RQ28" s="188"/>
      <c r="RR28" s="188"/>
      <c r="RS28" s="188"/>
      <c r="RT28" s="188"/>
      <c r="RU28" s="188"/>
      <c r="RV28" s="188"/>
      <c r="RW28" s="188"/>
      <c r="RX28" s="188"/>
      <c r="RY28" s="188"/>
      <c r="RZ28" s="188"/>
      <c r="SA28" s="188"/>
      <c r="SB28" s="188"/>
      <c r="SC28" s="188"/>
      <c r="SD28" s="188"/>
      <c r="SE28" s="188"/>
      <c r="SF28" s="188"/>
      <c r="SG28" s="188"/>
      <c r="SH28" s="188"/>
      <c r="SI28" s="188"/>
      <c r="SJ28" s="188"/>
      <c r="SK28" s="188"/>
      <c r="SL28" s="188"/>
      <c r="SM28" s="188"/>
      <c r="SN28" s="188"/>
      <c r="SO28" s="188"/>
      <c r="SP28" s="188"/>
      <c r="SQ28" s="188"/>
      <c r="SR28" s="188"/>
      <c r="SS28" s="188"/>
    </row>
    <row r="29" spans="1:513" s="3" customFormat="1" ht="41.4" customHeight="1" x14ac:dyDescent="0.25">
      <c r="A29" s="213"/>
      <c r="B29" s="292"/>
      <c r="C29" s="293" t="s">
        <v>166</v>
      </c>
      <c r="D29" s="108">
        <v>2000</v>
      </c>
      <c r="E29" s="195">
        <f>350/3</f>
        <v>116.66666666666667</v>
      </c>
      <c r="F29" s="195">
        <f>D29*E29</f>
        <v>233333.33333333334</v>
      </c>
      <c r="G29" s="204" t="s">
        <v>151</v>
      </c>
      <c r="H29" s="194"/>
      <c r="I29" s="204"/>
      <c r="J29" s="204"/>
      <c r="K29" s="293"/>
      <c r="L29" s="204"/>
      <c r="M29" s="204"/>
      <c r="N29" s="204"/>
      <c r="O29" s="204"/>
      <c r="P29" s="204"/>
      <c r="Q29" s="204"/>
      <c r="R29" s="204"/>
      <c r="S29" s="204"/>
      <c r="T29" s="204"/>
      <c r="U29" s="204"/>
      <c r="V29" s="204"/>
      <c r="W29" s="204"/>
      <c r="X29" s="204"/>
      <c r="Y29" s="204"/>
      <c r="Z29" s="204"/>
      <c r="AA29" s="204"/>
      <c r="AB29" s="204"/>
      <c r="AC29" s="204"/>
      <c r="AD29" s="204"/>
      <c r="AE29" s="204"/>
      <c r="AF29" s="204"/>
      <c r="AG29" s="204"/>
      <c r="AH29" s="204"/>
      <c r="AI29" s="182"/>
      <c r="AJ29" s="182"/>
      <c r="AK29" s="103"/>
      <c r="AL29" s="205"/>
      <c r="AM29" s="7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</row>
    <row r="30" spans="1:513" s="6" customFormat="1" ht="41.4" customHeight="1" x14ac:dyDescent="0.25">
      <c r="A30" s="795" t="s">
        <v>77</v>
      </c>
      <c r="B30" s="783"/>
      <c r="C30" s="784"/>
      <c r="D30" s="195"/>
      <c r="E30" s="195"/>
      <c r="F30" s="195"/>
      <c r="G30" s="196"/>
      <c r="H30" s="196"/>
      <c r="I30" s="196"/>
      <c r="J30" s="196"/>
      <c r="K30" s="290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  <c r="AF30" s="196"/>
      <c r="AG30" s="196"/>
      <c r="AH30" s="196"/>
      <c r="AI30" s="112">
        <f>'PEP Av. Fin.'!L13</f>
        <v>238233.20000000004</v>
      </c>
      <c r="AJ30" s="112">
        <f>'PEP Av. Fin.'!M13</f>
        <v>41333.4</v>
      </c>
      <c r="AK30" s="112">
        <f>'PEP Av. Fin.'!N13</f>
        <v>279566.59999999998</v>
      </c>
      <c r="AL30" s="112">
        <f>'PEP Av. Fin.'!O13</f>
        <v>0.2</v>
      </c>
      <c r="AM30" s="4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  <c r="OS30" s="5"/>
      <c r="OT30" s="5"/>
      <c r="OU30" s="5"/>
      <c r="OV30" s="5"/>
      <c r="OW30" s="5"/>
      <c r="OX30" s="5"/>
      <c r="OY30" s="5"/>
      <c r="OZ30" s="5"/>
      <c r="PA30" s="5"/>
      <c r="PB30" s="5"/>
      <c r="PC30" s="5"/>
      <c r="PD30" s="5"/>
      <c r="PE30" s="5"/>
      <c r="PF30" s="5"/>
      <c r="PG30" s="5"/>
      <c r="PH30" s="5"/>
      <c r="PI30" s="5"/>
      <c r="PJ30" s="5"/>
      <c r="PK30" s="5"/>
      <c r="PL30" s="5"/>
      <c r="PM30" s="5"/>
      <c r="PN30" s="5"/>
      <c r="PO30" s="5"/>
      <c r="PP30" s="5"/>
      <c r="PQ30" s="5"/>
      <c r="PR30" s="5"/>
      <c r="PS30" s="5"/>
      <c r="PT30" s="5"/>
      <c r="PU30" s="5"/>
      <c r="PV30" s="5"/>
      <c r="PW30" s="5"/>
      <c r="PX30" s="5"/>
      <c r="PY30" s="5"/>
      <c r="PZ30" s="5"/>
      <c r="QA30" s="5"/>
      <c r="QB30" s="5"/>
      <c r="QC30" s="5"/>
      <c r="QD30" s="5"/>
      <c r="QE30" s="5"/>
      <c r="QF30" s="5"/>
      <c r="QG30" s="5"/>
      <c r="QH30" s="5"/>
      <c r="QI30" s="5"/>
      <c r="QJ30" s="5"/>
      <c r="QK30" s="5"/>
      <c r="QL30" s="5"/>
      <c r="QM30" s="5"/>
      <c r="QN30" s="5"/>
      <c r="QO30" s="5"/>
      <c r="QP30" s="5"/>
      <c r="QQ30" s="5"/>
      <c r="QR30" s="5"/>
      <c r="QS30" s="5"/>
      <c r="QT30" s="5"/>
      <c r="QU30" s="5"/>
      <c r="QV30" s="5"/>
      <c r="QW30" s="5"/>
      <c r="QX30" s="5"/>
      <c r="QY30" s="5"/>
      <c r="QZ30" s="5"/>
      <c r="RA30" s="5"/>
      <c r="RB30" s="5"/>
      <c r="RC30" s="5"/>
      <c r="RD30" s="5"/>
      <c r="RE30" s="5"/>
      <c r="RF30" s="5"/>
      <c r="RG30" s="5"/>
      <c r="RH30" s="5"/>
      <c r="RI30" s="5"/>
      <c r="RJ30" s="5"/>
      <c r="RK30" s="5"/>
      <c r="RL30" s="5"/>
      <c r="RM30" s="5"/>
      <c r="RN30" s="5"/>
      <c r="RO30" s="5"/>
      <c r="RP30" s="5"/>
      <c r="RQ30" s="5"/>
      <c r="RR30" s="5"/>
      <c r="RS30" s="5"/>
      <c r="RT30" s="5"/>
      <c r="RU30" s="5"/>
      <c r="RV30" s="5"/>
      <c r="RW30" s="5"/>
      <c r="RX30" s="5"/>
      <c r="RY30" s="5"/>
      <c r="RZ30" s="5"/>
      <c r="SA30" s="5"/>
      <c r="SB30" s="5"/>
      <c r="SC30" s="5"/>
      <c r="SD30" s="5"/>
      <c r="SE30" s="5"/>
      <c r="SF30" s="5"/>
      <c r="SG30" s="5"/>
      <c r="SH30" s="5"/>
      <c r="SI30" s="5"/>
      <c r="SJ30" s="5"/>
      <c r="SK30" s="5"/>
      <c r="SL30" s="5"/>
      <c r="SM30" s="5"/>
      <c r="SN30" s="5"/>
      <c r="SO30" s="5"/>
      <c r="SP30" s="5"/>
      <c r="SQ30" s="5"/>
      <c r="SR30" s="5"/>
      <c r="SS30" s="5"/>
    </row>
    <row r="31" spans="1:513" s="189" customFormat="1" ht="41.4" customHeight="1" x14ac:dyDescent="0.25">
      <c r="A31" s="190"/>
      <c r="B31" s="801" t="s">
        <v>78</v>
      </c>
      <c r="C31" s="802"/>
      <c r="D31" s="198"/>
      <c r="E31" s="195"/>
      <c r="F31" s="195"/>
      <c r="G31" s="199"/>
      <c r="H31" s="199"/>
      <c r="I31" s="199"/>
      <c r="J31" s="199"/>
      <c r="K31" s="28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85">
        <f>'PEP Av. Fin.'!L14</f>
        <v>80833.400000000009</v>
      </c>
      <c r="AJ31" s="185">
        <f>'PEP Av. Fin.'!M14</f>
        <v>0</v>
      </c>
      <c r="AK31" s="186">
        <f>'PEP Av. Fin.'!N14</f>
        <v>80833.400000000009</v>
      </c>
      <c r="AL31" s="200">
        <f>'PEP Av. Fin.'!O14</f>
        <v>0.2891382590051888</v>
      </c>
      <c r="AM31" s="187"/>
      <c r="AN31" s="188"/>
      <c r="AO31" s="188"/>
      <c r="AP31" s="188"/>
      <c r="AQ31" s="188"/>
      <c r="AR31" s="188"/>
      <c r="AS31" s="188"/>
      <c r="AT31" s="188"/>
      <c r="AU31" s="188"/>
      <c r="AV31" s="188"/>
      <c r="AW31" s="188"/>
      <c r="AX31" s="188"/>
      <c r="AY31" s="188"/>
      <c r="AZ31" s="188"/>
      <c r="BA31" s="188"/>
      <c r="BB31" s="188"/>
      <c r="BC31" s="188"/>
      <c r="BD31" s="188"/>
      <c r="BE31" s="188"/>
      <c r="BF31" s="188"/>
      <c r="BG31" s="188"/>
      <c r="BH31" s="188"/>
      <c r="BI31" s="188"/>
      <c r="BJ31" s="188"/>
      <c r="BK31" s="188"/>
      <c r="BL31" s="188"/>
      <c r="BM31" s="188"/>
      <c r="BN31" s="188"/>
      <c r="BO31" s="188"/>
      <c r="BP31" s="188"/>
      <c r="BQ31" s="188"/>
      <c r="BR31" s="188"/>
      <c r="BS31" s="188"/>
      <c r="BT31" s="188"/>
      <c r="BU31" s="188"/>
      <c r="BV31" s="188"/>
      <c r="BW31" s="188"/>
      <c r="BX31" s="188"/>
      <c r="BY31" s="188"/>
      <c r="BZ31" s="188"/>
      <c r="CA31" s="188"/>
      <c r="CB31" s="188"/>
      <c r="CC31" s="188"/>
      <c r="CD31" s="188"/>
      <c r="CE31" s="188"/>
      <c r="CF31" s="188"/>
      <c r="CG31" s="188"/>
      <c r="CH31" s="188"/>
      <c r="CI31" s="188"/>
      <c r="CJ31" s="188"/>
      <c r="CK31" s="188"/>
      <c r="CL31" s="188"/>
      <c r="CM31" s="188"/>
      <c r="CN31" s="188"/>
      <c r="CO31" s="188"/>
      <c r="CP31" s="188"/>
      <c r="CQ31" s="188"/>
      <c r="CR31" s="188"/>
      <c r="CS31" s="188"/>
      <c r="CT31" s="188"/>
      <c r="CU31" s="188"/>
      <c r="CV31" s="188"/>
      <c r="CW31" s="188"/>
      <c r="CX31" s="188"/>
      <c r="CY31" s="188"/>
      <c r="CZ31" s="188"/>
      <c r="DA31" s="188"/>
      <c r="DB31" s="188"/>
      <c r="DC31" s="188"/>
      <c r="DD31" s="188"/>
      <c r="DE31" s="188"/>
      <c r="DF31" s="188"/>
      <c r="DG31" s="188"/>
      <c r="DH31" s="188"/>
      <c r="DI31" s="188"/>
      <c r="DJ31" s="188"/>
      <c r="DK31" s="188"/>
      <c r="DL31" s="188"/>
      <c r="DM31" s="188"/>
      <c r="DN31" s="188"/>
      <c r="DO31" s="188"/>
      <c r="DP31" s="188"/>
      <c r="DQ31" s="188"/>
      <c r="DR31" s="188"/>
      <c r="DS31" s="188"/>
      <c r="DT31" s="188"/>
      <c r="DU31" s="188"/>
      <c r="DV31" s="188"/>
      <c r="DW31" s="188"/>
      <c r="DX31" s="188"/>
      <c r="DY31" s="188"/>
      <c r="DZ31" s="188"/>
      <c r="EA31" s="188"/>
      <c r="EB31" s="188"/>
      <c r="EC31" s="188"/>
      <c r="ED31" s="188"/>
      <c r="EE31" s="188"/>
      <c r="EF31" s="188"/>
      <c r="EG31" s="188"/>
      <c r="EH31" s="188"/>
      <c r="EI31" s="188"/>
      <c r="EJ31" s="188"/>
      <c r="EK31" s="188"/>
      <c r="EL31" s="188"/>
      <c r="EM31" s="188"/>
      <c r="EN31" s="188"/>
      <c r="EO31" s="188"/>
      <c r="EP31" s="188"/>
      <c r="EQ31" s="188"/>
      <c r="ER31" s="188"/>
      <c r="ES31" s="188"/>
      <c r="ET31" s="188"/>
      <c r="EU31" s="188"/>
      <c r="EV31" s="188"/>
      <c r="EW31" s="188"/>
      <c r="EX31" s="188"/>
      <c r="EY31" s="188"/>
      <c r="EZ31" s="188"/>
      <c r="FA31" s="188"/>
      <c r="FB31" s="188"/>
      <c r="FC31" s="188"/>
      <c r="FD31" s="188"/>
      <c r="FE31" s="188"/>
      <c r="FF31" s="188"/>
      <c r="FG31" s="188"/>
      <c r="FH31" s="188"/>
      <c r="FI31" s="188"/>
      <c r="FJ31" s="188"/>
      <c r="FK31" s="188"/>
      <c r="FL31" s="188"/>
      <c r="FM31" s="188"/>
      <c r="FN31" s="188"/>
      <c r="FO31" s="188"/>
      <c r="FP31" s="188"/>
      <c r="FQ31" s="188"/>
      <c r="FR31" s="188"/>
      <c r="FS31" s="188"/>
      <c r="FT31" s="188"/>
      <c r="FU31" s="188"/>
      <c r="FV31" s="188"/>
      <c r="FW31" s="188"/>
      <c r="FX31" s="188"/>
      <c r="FY31" s="188"/>
      <c r="FZ31" s="188"/>
      <c r="GA31" s="188"/>
      <c r="GB31" s="188"/>
      <c r="GC31" s="188"/>
      <c r="GD31" s="188"/>
      <c r="GE31" s="188"/>
      <c r="GF31" s="188"/>
      <c r="GG31" s="188"/>
      <c r="GH31" s="188"/>
      <c r="GI31" s="188"/>
      <c r="GJ31" s="188"/>
      <c r="GK31" s="188"/>
      <c r="GL31" s="188"/>
      <c r="GM31" s="188"/>
      <c r="GN31" s="188"/>
      <c r="GO31" s="188"/>
      <c r="GP31" s="188"/>
      <c r="GQ31" s="188"/>
      <c r="GR31" s="188"/>
      <c r="GS31" s="188"/>
      <c r="GT31" s="188"/>
      <c r="GU31" s="188"/>
      <c r="GV31" s="188"/>
      <c r="GW31" s="188"/>
      <c r="GX31" s="188"/>
      <c r="GY31" s="188"/>
      <c r="GZ31" s="188"/>
      <c r="HA31" s="188"/>
      <c r="HB31" s="188"/>
      <c r="HC31" s="188"/>
      <c r="HD31" s="188"/>
      <c r="HE31" s="188"/>
      <c r="HF31" s="188"/>
      <c r="HG31" s="188"/>
      <c r="HH31" s="188"/>
      <c r="HI31" s="188"/>
      <c r="HJ31" s="188"/>
      <c r="HK31" s="188"/>
      <c r="HL31" s="188"/>
      <c r="HM31" s="188"/>
      <c r="HN31" s="188"/>
      <c r="HO31" s="188"/>
      <c r="HP31" s="188"/>
      <c r="HQ31" s="188"/>
      <c r="HR31" s="188"/>
      <c r="HS31" s="188"/>
      <c r="HT31" s="188"/>
      <c r="HU31" s="188"/>
      <c r="HV31" s="188"/>
      <c r="HW31" s="188"/>
      <c r="HX31" s="188"/>
      <c r="HY31" s="188"/>
      <c r="HZ31" s="188"/>
      <c r="IA31" s="188"/>
      <c r="IB31" s="188"/>
      <c r="IC31" s="188"/>
      <c r="ID31" s="188"/>
      <c r="IE31" s="188"/>
      <c r="IF31" s="188"/>
      <c r="IG31" s="188"/>
      <c r="IH31" s="188"/>
      <c r="II31" s="188"/>
      <c r="IJ31" s="188"/>
      <c r="IK31" s="188"/>
      <c r="IL31" s="188"/>
      <c r="IM31" s="188"/>
      <c r="IN31" s="188"/>
      <c r="IO31" s="188"/>
      <c r="IP31" s="188"/>
      <c r="IQ31" s="188"/>
      <c r="IR31" s="188"/>
      <c r="IS31" s="188"/>
      <c r="IT31" s="188"/>
      <c r="IU31" s="188"/>
      <c r="IV31" s="188"/>
      <c r="IW31" s="188"/>
      <c r="IX31" s="188"/>
      <c r="IY31" s="188"/>
      <c r="IZ31" s="188"/>
      <c r="JA31" s="188"/>
      <c r="JB31" s="188"/>
      <c r="JC31" s="188"/>
      <c r="JD31" s="188"/>
      <c r="JE31" s="188"/>
      <c r="JF31" s="188"/>
      <c r="JG31" s="188"/>
      <c r="JH31" s="188"/>
      <c r="JI31" s="188"/>
      <c r="JJ31" s="188"/>
      <c r="JK31" s="188"/>
      <c r="JL31" s="188"/>
      <c r="JM31" s="188"/>
      <c r="JN31" s="188"/>
      <c r="JO31" s="188"/>
      <c r="JP31" s="188"/>
      <c r="JQ31" s="188"/>
      <c r="JR31" s="188"/>
      <c r="JS31" s="188"/>
      <c r="JT31" s="188"/>
      <c r="JU31" s="188"/>
      <c r="JV31" s="188"/>
      <c r="JW31" s="188"/>
      <c r="JX31" s="188"/>
      <c r="JY31" s="188"/>
      <c r="JZ31" s="188"/>
      <c r="KA31" s="188"/>
      <c r="KB31" s="188"/>
      <c r="KC31" s="188"/>
      <c r="KD31" s="188"/>
      <c r="KE31" s="188"/>
      <c r="KF31" s="188"/>
      <c r="KG31" s="188"/>
      <c r="KH31" s="188"/>
      <c r="KI31" s="188"/>
      <c r="KJ31" s="188"/>
      <c r="KK31" s="188"/>
      <c r="KL31" s="188"/>
      <c r="KM31" s="188"/>
      <c r="KN31" s="188"/>
      <c r="KO31" s="188"/>
      <c r="KP31" s="188"/>
      <c r="KQ31" s="188"/>
      <c r="KR31" s="188"/>
      <c r="KS31" s="188"/>
      <c r="KT31" s="188"/>
      <c r="KU31" s="188"/>
      <c r="KV31" s="188"/>
      <c r="KW31" s="188"/>
      <c r="KX31" s="188"/>
      <c r="KY31" s="188"/>
      <c r="KZ31" s="188"/>
      <c r="LA31" s="188"/>
      <c r="LB31" s="188"/>
      <c r="LC31" s="188"/>
      <c r="LD31" s="188"/>
      <c r="LE31" s="188"/>
      <c r="LF31" s="188"/>
      <c r="LG31" s="188"/>
      <c r="LH31" s="188"/>
      <c r="LI31" s="188"/>
      <c r="LJ31" s="188"/>
      <c r="LK31" s="188"/>
      <c r="LL31" s="188"/>
      <c r="LM31" s="188"/>
      <c r="LN31" s="188"/>
      <c r="LO31" s="188"/>
      <c r="LP31" s="188"/>
      <c r="LQ31" s="188"/>
      <c r="LR31" s="188"/>
      <c r="LS31" s="188"/>
      <c r="LT31" s="188"/>
      <c r="LU31" s="188"/>
      <c r="LV31" s="188"/>
      <c r="LW31" s="188"/>
      <c r="LX31" s="188"/>
      <c r="LY31" s="188"/>
      <c r="LZ31" s="188"/>
      <c r="MA31" s="188"/>
      <c r="MB31" s="188"/>
      <c r="MC31" s="188"/>
      <c r="MD31" s="188"/>
      <c r="ME31" s="188"/>
      <c r="MF31" s="188"/>
      <c r="MG31" s="188"/>
      <c r="MH31" s="188"/>
      <c r="MI31" s="188"/>
      <c r="MJ31" s="188"/>
      <c r="MK31" s="188"/>
      <c r="ML31" s="188"/>
      <c r="MM31" s="188"/>
      <c r="MN31" s="188"/>
      <c r="MO31" s="188"/>
      <c r="MP31" s="188"/>
      <c r="MQ31" s="188"/>
      <c r="MR31" s="188"/>
      <c r="MS31" s="188"/>
      <c r="MT31" s="188"/>
      <c r="MU31" s="188"/>
      <c r="MV31" s="188"/>
      <c r="MW31" s="188"/>
      <c r="MX31" s="188"/>
      <c r="MY31" s="188"/>
      <c r="MZ31" s="188"/>
      <c r="NA31" s="188"/>
      <c r="NB31" s="188"/>
      <c r="NC31" s="188"/>
      <c r="ND31" s="188"/>
      <c r="NE31" s="188"/>
      <c r="NF31" s="188"/>
      <c r="NG31" s="188"/>
      <c r="NH31" s="188"/>
      <c r="NI31" s="188"/>
      <c r="NJ31" s="188"/>
      <c r="NK31" s="188"/>
      <c r="NL31" s="188"/>
      <c r="NM31" s="188"/>
      <c r="NN31" s="188"/>
      <c r="NO31" s="188"/>
      <c r="NP31" s="188"/>
      <c r="NQ31" s="188"/>
      <c r="NR31" s="188"/>
      <c r="NS31" s="188"/>
      <c r="NT31" s="188"/>
      <c r="NU31" s="188"/>
      <c r="NV31" s="188"/>
      <c r="NW31" s="188"/>
      <c r="NX31" s="188"/>
      <c r="NY31" s="188"/>
      <c r="NZ31" s="188"/>
      <c r="OA31" s="188"/>
      <c r="OB31" s="188"/>
      <c r="OC31" s="188"/>
      <c r="OD31" s="188"/>
      <c r="OE31" s="188"/>
      <c r="OF31" s="188"/>
      <c r="OG31" s="188"/>
      <c r="OH31" s="188"/>
      <c r="OI31" s="188"/>
      <c r="OJ31" s="188"/>
      <c r="OK31" s="188"/>
      <c r="OL31" s="188"/>
      <c r="OM31" s="188"/>
      <c r="ON31" s="188"/>
      <c r="OO31" s="188"/>
      <c r="OP31" s="188"/>
      <c r="OQ31" s="188"/>
      <c r="OR31" s="188"/>
      <c r="OS31" s="188"/>
      <c r="OT31" s="188"/>
      <c r="OU31" s="188"/>
      <c r="OV31" s="188"/>
      <c r="OW31" s="188"/>
      <c r="OX31" s="188"/>
      <c r="OY31" s="188"/>
      <c r="OZ31" s="188"/>
      <c r="PA31" s="188"/>
      <c r="PB31" s="188"/>
      <c r="PC31" s="188"/>
      <c r="PD31" s="188"/>
      <c r="PE31" s="188"/>
      <c r="PF31" s="188"/>
      <c r="PG31" s="188"/>
      <c r="PH31" s="188"/>
      <c r="PI31" s="188"/>
      <c r="PJ31" s="188"/>
      <c r="PK31" s="188"/>
      <c r="PL31" s="188"/>
      <c r="PM31" s="188"/>
      <c r="PN31" s="188"/>
      <c r="PO31" s="188"/>
      <c r="PP31" s="188"/>
      <c r="PQ31" s="188"/>
      <c r="PR31" s="188"/>
      <c r="PS31" s="188"/>
      <c r="PT31" s="188"/>
      <c r="PU31" s="188"/>
      <c r="PV31" s="188"/>
      <c r="PW31" s="188"/>
      <c r="PX31" s="188"/>
      <c r="PY31" s="188"/>
      <c r="PZ31" s="188"/>
      <c r="QA31" s="188"/>
      <c r="QB31" s="188"/>
      <c r="QC31" s="188"/>
      <c r="QD31" s="188"/>
      <c r="QE31" s="188"/>
      <c r="QF31" s="188"/>
      <c r="QG31" s="188"/>
      <c r="QH31" s="188"/>
      <c r="QI31" s="188"/>
      <c r="QJ31" s="188"/>
      <c r="QK31" s="188"/>
      <c r="QL31" s="188"/>
      <c r="QM31" s="188"/>
      <c r="QN31" s="188"/>
      <c r="QO31" s="188"/>
      <c r="QP31" s="188"/>
      <c r="QQ31" s="188"/>
      <c r="QR31" s="188"/>
      <c r="QS31" s="188"/>
      <c r="QT31" s="188"/>
      <c r="QU31" s="188"/>
      <c r="QV31" s="188"/>
      <c r="QW31" s="188"/>
      <c r="QX31" s="188"/>
      <c r="QY31" s="188"/>
      <c r="QZ31" s="188"/>
      <c r="RA31" s="188"/>
      <c r="RB31" s="188"/>
      <c r="RC31" s="188"/>
      <c r="RD31" s="188"/>
      <c r="RE31" s="188"/>
      <c r="RF31" s="188"/>
      <c r="RG31" s="188"/>
      <c r="RH31" s="188"/>
      <c r="RI31" s="188"/>
      <c r="RJ31" s="188"/>
      <c r="RK31" s="188"/>
      <c r="RL31" s="188"/>
      <c r="RM31" s="188"/>
      <c r="RN31" s="188"/>
      <c r="RO31" s="188"/>
      <c r="RP31" s="188"/>
      <c r="RQ31" s="188"/>
      <c r="RR31" s="188"/>
      <c r="RS31" s="188"/>
      <c r="RT31" s="188"/>
      <c r="RU31" s="188"/>
      <c r="RV31" s="188"/>
      <c r="RW31" s="188"/>
      <c r="RX31" s="188"/>
      <c r="RY31" s="188"/>
      <c r="RZ31" s="188"/>
      <c r="SA31" s="188"/>
      <c r="SB31" s="188"/>
      <c r="SC31" s="188"/>
      <c r="SD31" s="188"/>
      <c r="SE31" s="188"/>
      <c r="SF31" s="188"/>
      <c r="SG31" s="188"/>
      <c r="SH31" s="188"/>
      <c r="SI31" s="188"/>
      <c r="SJ31" s="188"/>
      <c r="SK31" s="188"/>
      <c r="SL31" s="188"/>
      <c r="SM31" s="188"/>
      <c r="SN31" s="188"/>
      <c r="SO31" s="188"/>
      <c r="SP31" s="188"/>
      <c r="SQ31" s="188"/>
      <c r="SR31" s="188"/>
      <c r="SS31" s="188"/>
    </row>
    <row r="32" spans="1:513" s="3" customFormat="1" ht="41.4" customHeight="1" x14ac:dyDescent="0.25">
      <c r="A32" s="213"/>
      <c r="B32" s="292"/>
      <c r="C32" s="293" t="s">
        <v>177</v>
      </c>
      <c r="D32" s="108">
        <v>1</v>
      </c>
      <c r="E32" s="195">
        <f>122500/AO1</f>
        <v>40833.333333333336</v>
      </c>
      <c r="F32" s="195">
        <f>E32*D32</f>
        <v>40833.333333333336</v>
      </c>
      <c r="G32" s="204" t="s">
        <v>151</v>
      </c>
      <c r="H32" s="194"/>
      <c r="I32" s="204"/>
      <c r="J32" s="204"/>
      <c r="K32" s="293"/>
      <c r="L32" s="204"/>
      <c r="M32" s="204"/>
      <c r="N32" s="204"/>
      <c r="O32" s="204"/>
      <c r="P32" s="204"/>
      <c r="Q32" s="204"/>
      <c r="R32" s="204"/>
      <c r="S32" s="204"/>
      <c r="T32" s="204"/>
      <c r="U32" s="204"/>
      <c r="V32" s="204"/>
      <c r="W32" s="204"/>
      <c r="X32" s="204"/>
      <c r="Y32" s="204"/>
      <c r="Z32" s="204"/>
      <c r="AA32" s="204"/>
      <c r="AB32" s="204"/>
      <c r="AC32" s="204"/>
      <c r="AD32" s="204"/>
      <c r="AE32" s="204"/>
      <c r="AF32" s="204"/>
      <c r="AG32" s="204"/>
      <c r="AH32" s="204"/>
      <c r="AI32" s="182"/>
      <c r="AJ32" s="182"/>
      <c r="AK32" s="103"/>
      <c r="AL32" s="205"/>
      <c r="AM32" s="7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</row>
    <row r="33" spans="1:513" s="189" customFormat="1" ht="41.4" customHeight="1" x14ac:dyDescent="0.25">
      <c r="A33" s="190"/>
      <c r="B33" s="801" t="s">
        <v>79</v>
      </c>
      <c r="C33" s="802"/>
      <c r="D33" s="198"/>
      <c r="E33" s="195"/>
      <c r="F33" s="195"/>
      <c r="G33" s="199"/>
      <c r="H33" s="199"/>
      <c r="I33" s="199"/>
      <c r="J33" s="199"/>
      <c r="K33" s="28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85">
        <f>'PEP Av. Fin.'!L15</f>
        <v>135133.20000000001</v>
      </c>
      <c r="AJ33" s="185">
        <f>'PEP Av. Fin.'!M15</f>
        <v>41333.4</v>
      </c>
      <c r="AK33" s="186">
        <f>'PEP Av. Fin.'!N15</f>
        <v>176466.6</v>
      </c>
      <c r="AL33" s="200">
        <f>'PEP Av. Fin.'!O15</f>
        <v>0.6312148876153304</v>
      </c>
      <c r="AM33" s="187"/>
      <c r="AN33" s="188"/>
      <c r="AO33" s="188"/>
      <c r="AP33" s="188"/>
      <c r="AQ33" s="188"/>
      <c r="AR33" s="188"/>
      <c r="AS33" s="188"/>
      <c r="AT33" s="188"/>
      <c r="AU33" s="188"/>
      <c r="AV33" s="188"/>
      <c r="AW33" s="188"/>
      <c r="AX33" s="188"/>
      <c r="AY33" s="188"/>
      <c r="AZ33" s="188"/>
      <c r="BA33" s="188"/>
      <c r="BB33" s="188"/>
      <c r="BC33" s="188"/>
      <c r="BD33" s="188"/>
      <c r="BE33" s="188"/>
      <c r="BF33" s="188"/>
      <c r="BG33" s="188"/>
      <c r="BH33" s="188"/>
      <c r="BI33" s="188"/>
      <c r="BJ33" s="188"/>
      <c r="BK33" s="188"/>
      <c r="BL33" s="188"/>
      <c r="BM33" s="188"/>
      <c r="BN33" s="188"/>
      <c r="BO33" s="188"/>
      <c r="BP33" s="188"/>
      <c r="BQ33" s="188"/>
      <c r="BR33" s="188"/>
      <c r="BS33" s="188"/>
      <c r="BT33" s="188"/>
      <c r="BU33" s="188"/>
      <c r="BV33" s="188"/>
      <c r="BW33" s="188"/>
      <c r="BX33" s="188"/>
      <c r="BY33" s="188"/>
      <c r="BZ33" s="188"/>
      <c r="CA33" s="188"/>
      <c r="CB33" s="188"/>
      <c r="CC33" s="188"/>
      <c r="CD33" s="188"/>
      <c r="CE33" s="188"/>
      <c r="CF33" s="188"/>
      <c r="CG33" s="188"/>
      <c r="CH33" s="188"/>
      <c r="CI33" s="188"/>
      <c r="CJ33" s="188"/>
      <c r="CK33" s="188"/>
      <c r="CL33" s="188"/>
      <c r="CM33" s="188"/>
      <c r="CN33" s="188"/>
      <c r="CO33" s="188"/>
      <c r="CP33" s="188"/>
      <c r="CQ33" s="188"/>
      <c r="CR33" s="188"/>
      <c r="CS33" s="188"/>
      <c r="CT33" s="188"/>
      <c r="CU33" s="188"/>
      <c r="CV33" s="188"/>
      <c r="CW33" s="188"/>
      <c r="CX33" s="188"/>
      <c r="CY33" s="188"/>
      <c r="CZ33" s="188"/>
      <c r="DA33" s="188"/>
      <c r="DB33" s="188"/>
      <c r="DC33" s="188"/>
      <c r="DD33" s="188"/>
      <c r="DE33" s="188"/>
      <c r="DF33" s="188"/>
      <c r="DG33" s="188"/>
      <c r="DH33" s="188"/>
      <c r="DI33" s="188"/>
      <c r="DJ33" s="188"/>
      <c r="DK33" s="188"/>
      <c r="DL33" s="188"/>
      <c r="DM33" s="188"/>
      <c r="DN33" s="188"/>
      <c r="DO33" s="188"/>
      <c r="DP33" s="188"/>
      <c r="DQ33" s="188"/>
      <c r="DR33" s="188"/>
      <c r="DS33" s="188"/>
      <c r="DT33" s="188"/>
      <c r="DU33" s="188"/>
      <c r="DV33" s="188"/>
      <c r="DW33" s="188"/>
      <c r="DX33" s="188"/>
      <c r="DY33" s="188"/>
      <c r="DZ33" s="188"/>
      <c r="EA33" s="188"/>
      <c r="EB33" s="188"/>
      <c r="EC33" s="188"/>
      <c r="ED33" s="188"/>
      <c r="EE33" s="188"/>
      <c r="EF33" s="188"/>
      <c r="EG33" s="188"/>
      <c r="EH33" s="188"/>
      <c r="EI33" s="188"/>
      <c r="EJ33" s="188"/>
      <c r="EK33" s="188"/>
      <c r="EL33" s="188"/>
      <c r="EM33" s="188"/>
      <c r="EN33" s="188"/>
      <c r="EO33" s="188"/>
      <c r="EP33" s="188"/>
      <c r="EQ33" s="188"/>
      <c r="ER33" s="188"/>
      <c r="ES33" s="188"/>
      <c r="ET33" s="188"/>
      <c r="EU33" s="188"/>
      <c r="EV33" s="188"/>
      <c r="EW33" s="188"/>
      <c r="EX33" s="188"/>
      <c r="EY33" s="188"/>
      <c r="EZ33" s="188"/>
      <c r="FA33" s="188"/>
      <c r="FB33" s="188"/>
      <c r="FC33" s="188"/>
      <c r="FD33" s="188"/>
      <c r="FE33" s="188"/>
      <c r="FF33" s="188"/>
      <c r="FG33" s="188"/>
      <c r="FH33" s="188"/>
      <c r="FI33" s="188"/>
      <c r="FJ33" s="188"/>
      <c r="FK33" s="188"/>
      <c r="FL33" s="188"/>
      <c r="FM33" s="188"/>
      <c r="FN33" s="188"/>
      <c r="FO33" s="188"/>
      <c r="FP33" s="188"/>
      <c r="FQ33" s="188"/>
      <c r="FR33" s="188"/>
      <c r="FS33" s="188"/>
      <c r="FT33" s="188"/>
      <c r="FU33" s="188"/>
      <c r="FV33" s="188"/>
      <c r="FW33" s="188"/>
      <c r="FX33" s="188"/>
      <c r="FY33" s="188"/>
      <c r="FZ33" s="188"/>
      <c r="GA33" s="188"/>
      <c r="GB33" s="188"/>
      <c r="GC33" s="188"/>
      <c r="GD33" s="188"/>
      <c r="GE33" s="188"/>
      <c r="GF33" s="188"/>
      <c r="GG33" s="188"/>
      <c r="GH33" s="188"/>
      <c r="GI33" s="188"/>
      <c r="GJ33" s="188"/>
      <c r="GK33" s="188"/>
      <c r="GL33" s="188"/>
      <c r="GM33" s="188"/>
      <c r="GN33" s="188"/>
      <c r="GO33" s="188"/>
      <c r="GP33" s="188"/>
      <c r="GQ33" s="188"/>
      <c r="GR33" s="188"/>
      <c r="GS33" s="188"/>
      <c r="GT33" s="188"/>
      <c r="GU33" s="188"/>
      <c r="GV33" s="188"/>
      <c r="GW33" s="188"/>
      <c r="GX33" s="188"/>
      <c r="GY33" s="188"/>
      <c r="GZ33" s="188"/>
      <c r="HA33" s="188"/>
      <c r="HB33" s="188"/>
      <c r="HC33" s="188"/>
      <c r="HD33" s="188"/>
      <c r="HE33" s="188"/>
      <c r="HF33" s="188"/>
      <c r="HG33" s="188"/>
      <c r="HH33" s="188"/>
      <c r="HI33" s="188"/>
      <c r="HJ33" s="188"/>
      <c r="HK33" s="188"/>
      <c r="HL33" s="188"/>
      <c r="HM33" s="188"/>
      <c r="HN33" s="188"/>
      <c r="HO33" s="188"/>
      <c r="HP33" s="188"/>
      <c r="HQ33" s="188"/>
      <c r="HR33" s="188"/>
      <c r="HS33" s="188"/>
      <c r="HT33" s="188"/>
      <c r="HU33" s="188"/>
      <c r="HV33" s="188"/>
      <c r="HW33" s="188"/>
      <c r="HX33" s="188"/>
      <c r="HY33" s="188"/>
      <c r="HZ33" s="188"/>
      <c r="IA33" s="188"/>
      <c r="IB33" s="188"/>
      <c r="IC33" s="188"/>
      <c r="ID33" s="188"/>
      <c r="IE33" s="188"/>
      <c r="IF33" s="188"/>
      <c r="IG33" s="188"/>
      <c r="IH33" s="188"/>
      <c r="II33" s="188"/>
      <c r="IJ33" s="188"/>
      <c r="IK33" s="188"/>
      <c r="IL33" s="188"/>
      <c r="IM33" s="188"/>
      <c r="IN33" s="188"/>
      <c r="IO33" s="188"/>
      <c r="IP33" s="188"/>
      <c r="IQ33" s="188"/>
      <c r="IR33" s="188"/>
      <c r="IS33" s="188"/>
      <c r="IT33" s="188"/>
      <c r="IU33" s="188"/>
      <c r="IV33" s="188"/>
      <c r="IW33" s="188"/>
      <c r="IX33" s="188"/>
      <c r="IY33" s="188"/>
      <c r="IZ33" s="188"/>
      <c r="JA33" s="188"/>
      <c r="JB33" s="188"/>
      <c r="JC33" s="188"/>
      <c r="JD33" s="188"/>
      <c r="JE33" s="188"/>
      <c r="JF33" s="188"/>
      <c r="JG33" s="188"/>
      <c r="JH33" s="188"/>
      <c r="JI33" s="188"/>
      <c r="JJ33" s="188"/>
      <c r="JK33" s="188"/>
      <c r="JL33" s="188"/>
      <c r="JM33" s="188"/>
      <c r="JN33" s="188"/>
      <c r="JO33" s="188"/>
      <c r="JP33" s="188"/>
      <c r="JQ33" s="188"/>
      <c r="JR33" s="188"/>
      <c r="JS33" s="188"/>
      <c r="JT33" s="188"/>
      <c r="JU33" s="188"/>
      <c r="JV33" s="188"/>
      <c r="JW33" s="188"/>
      <c r="JX33" s="188"/>
      <c r="JY33" s="188"/>
      <c r="JZ33" s="188"/>
      <c r="KA33" s="188"/>
      <c r="KB33" s="188"/>
      <c r="KC33" s="188"/>
      <c r="KD33" s="188"/>
      <c r="KE33" s="188"/>
      <c r="KF33" s="188"/>
      <c r="KG33" s="188"/>
      <c r="KH33" s="188"/>
      <c r="KI33" s="188"/>
      <c r="KJ33" s="188"/>
      <c r="KK33" s="188"/>
      <c r="KL33" s="188"/>
      <c r="KM33" s="188"/>
      <c r="KN33" s="188"/>
      <c r="KO33" s="188"/>
      <c r="KP33" s="188"/>
      <c r="KQ33" s="188"/>
      <c r="KR33" s="188"/>
      <c r="KS33" s="188"/>
      <c r="KT33" s="188"/>
      <c r="KU33" s="188"/>
      <c r="KV33" s="188"/>
      <c r="KW33" s="188"/>
      <c r="KX33" s="188"/>
      <c r="KY33" s="188"/>
      <c r="KZ33" s="188"/>
      <c r="LA33" s="188"/>
      <c r="LB33" s="188"/>
      <c r="LC33" s="188"/>
      <c r="LD33" s="188"/>
      <c r="LE33" s="188"/>
      <c r="LF33" s="188"/>
      <c r="LG33" s="188"/>
      <c r="LH33" s="188"/>
      <c r="LI33" s="188"/>
      <c r="LJ33" s="188"/>
      <c r="LK33" s="188"/>
      <c r="LL33" s="188"/>
      <c r="LM33" s="188"/>
      <c r="LN33" s="188"/>
      <c r="LO33" s="188"/>
      <c r="LP33" s="188"/>
      <c r="LQ33" s="188"/>
      <c r="LR33" s="188"/>
      <c r="LS33" s="188"/>
      <c r="LT33" s="188"/>
      <c r="LU33" s="188"/>
      <c r="LV33" s="188"/>
      <c r="LW33" s="188"/>
      <c r="LX33" s="188"/>
      <c r="LY33" s="188"/>
      <c r="LZ33" s="188"/>
      <c r="MA33" s="188"/>
      <c r="MB33" s="188"/>
      <c r="MC33" s="188"/>
      <c r="MD33" s="188"/>
      <c r="ME33" s="188"/>
      <c r="MF33" s="188"/>
      <c r="MG33" s="188"/>
      <c r="MH33" s="188"/>
      <c r="MI33" s="188"/>
      <c r="MJ33" s="188"/>
      <c r="MK33" s="188"/>
      <c r="ML33" s="188"/>
      <c r="MM33" s="188"/>
      <c r="MN33" s="188"/>
      <c r="MO33" s="188"/>
      <c r="MP33" s="188"/>
      <c r="MQ33" s="188"/>
      <c r="MR33" s="188"/>
      <c r="MS33" s="188"/>
      <c r="MT33" s="188"/>
      <c r="MU33" s="188"/>
      <c r="MV33" s="188"/>
      <c r="MW33" s="188"/>
      <c r="MX33" s="188"/>
      <c r="MY33" s="188"/>
      <c r="MZ33" s="188"/>
      <c r="NA33" s="188"/>
      <c r="NB33" s="188"/>
      <c r="NC33" s="188"/>
      <c r="ND33" s="188"/>
      <c r="NE33" s="188"/>
      <c r="NF33" s="188"/>
      <c r="NG33" s="188"/>
      <c r="NH33" s="188"/>
      <c r="NI33" s="188"/>
      <c r="NJ33" s="188"/>
      <c r="NK33" s="188"/>
      <c r="NL33" s="188"/>
      <c r="NM33" s="188"/>
      <c r="NN33" s="188"/>
      <c r="NO33" s="188"/>
      <c r="NP33" s="188"/>
      <c r="NQ33" s="188"/>
      <c r="NR33" s="188"/>
      <c r="NS33" s="188"/>
      <c r="NT33" s="188"/>
      <c r="NU33" s="188"/>
      <c r="NV33" s="188"/>
      <c r="NW33" s="188"/>
      <c r="NX33" s="188"/>
      <c r="NY33" s="188"/>
      <c r="NZ33" s="188"/>
      <c r="OA33" s="188"/>
      <c r="OB33" s="188"/>
      <c r="OC33" s="188"/>
      <c r="OD33" s="188"/>
      <c r="OE33" s="188"/>
      <c r="OF33" s="188"/>
      <c r="OG33" s="188"/>
      <c r="OH33" s="188"/>
      <c r="OI33" s="188"/>
      <c r="OJ33" s="188"/>
      <c r="OK33" s="188"/>
      <c r="OL33" s="188"/>
      <c r="OM33" s="188"/>
      <c r="ON33" s="188"/>
      <c r="OO33" s="188"/>
      <c r="OP33" s="188"/>
      <c r="OQ33" s="188"/>
      <c r="OR33" s="188"/>
      <c r="OS33" s="188"/>
      <c r="OT33" s="188"/>
      <c r="OU33" s="188"/>
      <c r="OV33" s="188"/>
      <c r="OW33" s="188"/>
      <c r="OX33" s="188"/>
      <c r="OY33" s="188"/>
      <c r="OZ33" s="188"/>
      <c r="PA33" s="188"/>
      <c r="PB33" s="188"/>
      <c r="PC33" s="188"/>
      <c r="PD33" s="188"/>
      <c r="PE33" s="188"/>
      <c r="PF33" s="188"/>
      <c r="PG33" s="188"/>
      <c r="PH33" s="188"/>
      <c r="PI33" s="188"/>
      <c r="PJ33" s="188"/>
      <c r="PK33" s="188"/>
      <c r="PL33" s="188"/>
      <c r="PM33" s="188"/>
      <c r="PN33" s="188"/>
      <c r="PO33" s="188"/>
      <c r="PP33" s="188"/>
      <c r="PQ33" s="188"/>
      <c r="PR33" s="188"/>
      <c r="PS33" s="188"/>
      <c r="PT33" s="188"/>
      <c r="PU33" s="188"/>
      <c r="PV33" s="188"/>
      <c r="PW33" s="188"/>
      <c r="PX33" s="188"/>
      <c r="PY33" s="188"/>
      <c r="PZ33" s="188"/>
      <c r="QA33" s="188"/>
      <c r="QB33" s="188"/>
      <c r="QC33" s="188"/>
      <c r="QD33" s="188"/>
      <c r="QE33" s="188"/>
      <c r="QF33" s="188"/>
      <c r="QG33" s="188"/>
      <c r="QH33" s="188"/>
      <c r="QI33" s="188"/>
      <c r="QJ33" s="188"/>
      <c r="QK33" s="188"/>
      <c r="QL33" s="188"/>
      <c r="QM33" s="188"/>
      <c r="QN33" s="188"/>
      <c r="QO33" s="188"/>
      <c r="QP33" s="188"/>
      <c r="QQ33" s="188"/>
      <c r="QR33" s="188"/>
      <c r="QS33" s="188"/>
      <c r="QT33" s="188"/>
      <c r="QU33" s="188"/>
      <c r="QV33" s="188"/>
      <c r="QW33" s="188"/>
      <c r="QX33" s="188"/>
      <c r="QY33" s="188"/>
      <c r="QZ33" s="188"/>
      <c r="RA33" s="188"/>
      <c r="RB33" s="188"/>
      <c r="RC33" s="188"/>
      <c r="RD33" s="188"/>
      <c r="RE33" s="188"/>
      <c r="RF33" s="188"/>
      <c r="RG33" s="188"/>
      <c r="RH33" s="188"/>
      <c r="RI33" s="188"/>
      <c r="RJ33" s="188"/>
      <c r="RK33" s="188"/>
      <c r="RL33" s="188"/>
      <c r="RM33" s="188"/>
      <c r="RN33" s="188"/>
      <c r="RO33" s="188"/>
      <c r="RP33" s="188"/>
      <c r="RQ33" s="188"/>
      <c r="RR33" s="188"/>
      <c r="RS33" s="188"/>
      <c r="RT33" s="188"/>
      <c r="RU33" s="188"/>
      <c r="RV33" s="188"/>
      <c r="RW33" s="188"/>
      <c r="RX33" s="188"/>
      <c r="RY33" s="188"/>
      <c r="RZ33" s="188"/>
      <c r="SA33" s="188"/>
      <c r="SB33" s="188"/>
      <c r="SC33" s="188"/>
      <c r="SD33" s="188"/>
      <c r="SE33" s="188"/>
      <c r="SF33" s="188"/>
      <c r="SG33" s="188"/>
      <c r="SH33" s="188"/>
      <c r="SI33" s="188"/>
      <c r="SJ33" s="188"/>
      <c r="SK33" s="188"/>
      <c r="SL33" s="188"/>
      <c r="SM33" s="188"/>
      <c r="SN33" s="188"/>
      <c r="SO33" s="188"/>
      <c r="SP33" s="188"/>
      <c r="SQ33" s="188"/>
      <c r="SR33" s="188"/>
      <c r="SS33" s="188"/>
    </row>
    <row r="34" spans="1:513" s="3" customFormat="1" ht="41.4" customHeight="1" x14ac:dyDescent="0.25">
      <c r="A34" s="213"/>
      <c r="B34" s="292"/>
      <c r="C34" s="293"/>
      <c r="D34" s="108"/>
      <c r="E34" s="195"/>
      <c r="F34" s="195"/>
      <c r="G34" s="204"/>
      <c r="H34" s="194"/>
      <c r="I34" s="204"/>
      <c r="J34" s="204"/>
      <c r="K34" s="293"/>
      <c r="L34" s="204"/>
      <c r="M34" s="204"/>
      <c r="N34" s="204"/>
      <c r="O34" s="204"/>
      <c r="P34" s="204"/>
      <c r="Q34" s="204"/>
      <c r="R34" s="204"/>
      <c r="S34" s="204"/>
      <c r="T34" s="204"/>
      <c r="U34" s="204"/>
      <c r="V34" s="204"/>
      <c r="W34" s="204"/>
      <c r="X34" s="204"/>
      <c r="Y34" s="204"/>
      <c r="Z34" s="204"/>
      <c r="AA34" s="204"/>
      <c r="AB34" s="204"/>
      <c r="AC34" s="204"/>
      <c r="AD34" s="204"/>
      <c r="AE34" s="204"/>
      <c r="AF34" s="204"/>
      <c r="AG34" s="204"/>
      <c r="AH34" s="204"/>
      <c r="AI34" s="182"/>
      <c r="AJ34" s="182"/>
      <c r="AK34" s="103"/>
      <c r="AL34" s="205"/>
      <c r="AM34" s="7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</row>
    <row r="35" spans="1:513" s="3" customFormat="1" ht="41.4" customHeight="1" x14ac:dyDescent="0.25">
      <c r="A35" s="213"/>
      <c r="B35" s="292"/>
      <c r="C35" s="293"/>
      <c r="D35" s="108"/>
      <c r="E35" s="195"/>
      <c r="F35" s="195"/>
      <c r="G35" s="204"/>
      <c r="H35" s="194"/>
      <c r="I35" s="204"/>
      <c r="J35" s="204"/>
      <c r="K35" s="293"/>
      <c r="L35" s="204"/>
      <c r="M35" s="204"/>
      <c r="N35" s="204"/>
      <c r="O35" s="204"/>
      <c r="P35" s="204"/>
      <c r="Q35" s="204"/>
      <c r="R35" s="204"/>
      <c r="S35" s="204"/>
      <c r="T35" s="204"/>
      <c r="U35" s="204"/>
      <c r="V35" s="204"/>
      <c r="W35" s="204"/>
      <c r="X35" s="204"/>
      <c r="Y35" s="204"/>
      <c r="Z35" s="204"/>
      <c r="AA35" s="204"/>
      <c r="AB35" s="204"/>
      <c r="AC35" s="204"/>
      <c r="AD35" s="204"/>
      <c r="AE35" s="204"/>
      <c r="AF35" s="204"/>
      <c r="AG35" s="204"/>
      <c r="AH35" s="204"/>
      <c r="AI35" s="182"/>
      <c r="AJ35" s="182"/>
      <c r="AK35" s="103"/>
      <c r="AL35" s="205"/>
      <c r="AM35" s="7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</row>
    <row r="36" spans="1:513" s="189" customFormat="1" ht="41.4" customHeight="1" x14ac:dyDescent="0.25">
      <c r="A36" s="190"/>
      <c r="B36" s="801" t="s">
        <v>80</v>
      </c>
      <c r="C36" s="802"/>
      <c r="D36" s="198"/>
      <c r="E36" s="195"/>
      <c r="F36" s="195"/>
      <c r="G36" s="199"/>
      <c r="H36" s="199"/>
      <c r="I36" s="199"/>
      <c r="J36" s="199"/>
      <c r="K36" s="28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85">
        <f>'PEP Av. Fin.'!L16</f>
        <v>19466.600000000002</v>
      </c>
      <c r="AJ36" s="185">
        <f>'PEP Av. Fin.'!M16</f>
        <v>0</v>
      </c>
      <c r="AK36" s="186">
        <f>'PEP Av. Fin.'!N16</f>
        <v>19466.600000000002</v>
      </c>
      <c r="AL36" s="200">
        <f>'PEP Av. Fin.'!O16</f>
        <v>6.9631350812293047E-2</v>
      </c>
      <c r="AM36" s="187"/>
      <c r="AN36" s="188"/>
      <c r="AO36" s="188"/>
      <c r="AP36" s="188"/>
      <c r="AQ36" s="188"/>
      <c r="AR36" s="188"/>
      <c r="AS36" s="188"/>
      <c r="AT36" s="188"/>
      <c r="AU36" s="188"/>
      <c r="AV36" s="188"/>
      <c r="AW36" s="188"/>
      <c r="AX36" s="188"/>
      <c r="AY36" s="188"/>
      <c r="AZ36" s="188"/>
      <c r="BA36" s="188"/>
      <c r="BB36" s="188"/>
      <c r="BC36" s="188"/>
      <c r="BD36" s="188"/>
      <c r="BE36" s="188"/>
      <c r="BF36" s="188"/>
      <c r="BG36" s="188"/>
      <c r="BH36" s="188"/>
      <c r="BI36" s="188"/>
      <c r="BJ36" s="188"/>
      <c r="BK36" s="188"/>
      <c r="BL36" s="188"/>
      <c r="BM36" s="188"/>
      <c r="BN36" s="188"/>
      <c r="BO36" s="188"/>
      <c r="BP36" s="188"/>
      <c r="BQ36" s="188"/>
      <c r="BR36" s="188"/>
      <c r="BS36" s="188"/>
      <c r="BT36" s="188"/>
      <c r="BU36" s="188"/>
      <c r="BV36" s="188"/>
      <c r="BW36" s="188"/>
      <c r="BX36" s="188"/>
      <c r="BY36" s="188"/>
      <c r="BZ36" s="188"/>
      <c r="CA36" s="188"/>
      <c r="CB36" s="188"/>
      <c r="CC36" s="188"/>
      <c r="CD36" s="188"/>
      <c r="CE36" s="188"/>
      <c r="CF36" s="188"/>
      <c r="CG36" s="188"/>
      <c r="CH36" s="188"/>
      <c r="CI36" s="188"/>
      <c r="CJ36" s="188"/>
      <c r="CK36" s="188"/>
      <c r="CL36" s="188"/>
      <c r="CM36" s="188"/>
      <c r="CN36" s="188"/>
      <c r="CO36" s="188"/>
      <c r="CP36" s="188"/>
      <c r="CQ36" s="188"/>
      <c r="CR36" s="188"/>
      <c r="CS36" s="188"/>
      <c r="CT36" s="188"/>
      <c r="CU36" s="188"/>
      <c r="CV36" s="188"/>
      <c r="CW36" s="188"/>
      <c r="CX36" s="188"/>
      <c r="CY36" s="188"/>
      <c r="CZ36" s="188"/>
      <c r="DA36" s="188"/>
      <c r="DB36" s="188"/>
      <c r="DC36" s="188"/>
      <c r="DD36" s="188"/>
      <c r="DE36" s="188"/>
      <c r="DF36" s="188"/>
      <c r="DG36" s="188"/>
      <c r="DH36" s="188"/>
      <c r="DI36" s="188"/>
      <c r="DJ36" s="188"/>
      <c r="DK36" s="188"/>
      <c r="DL36" s="188"/>
      <c r="DM36" s="188"/>
      <c r="DN36" s="188"/>
      <c r="DO36" s="188"/>
      <c r="DP36" s="188"/>
      <c r="DQ36" s="188"/>
      <c r="DR36" s="188"/>
      <c r="DS36" s="188"/>
      <c r="DT36" s="188"/>
      <c r="DU36" s="188"/>
      <c r="DV36" s="188"/>
      <c r="DW36" s="188"/>
      <c r="DX36" s="188"/>
      <c r="DY36" s="188"/>
      <c r="DZ36" s="188"/>
      <c r="EA36" s="188"/>
      <c r="EB36" s="188"/>
      <c r="EC36" s="188"/>
      <c r="ED36" s="188"/>
      <c r="EE36" s="188"/>
      <c r="EF36" s="188"/>
      <c r="EG36" s="188"/>
      <c r="EH36" s="188"/>
      <c r="EI36" s="188"/>
      <c r="EJ36" s="188"/>
      <c r="EK36" s="188"/>
      <c r="EL36" s="188"/>
      <c r="EM36" s="188"/>
      <c r="EN36" s="188"/>
      <c r="EO36" s="188"/>
      <c r="EP36" s="188"/>
      <c r="EQ36" s="188"/>
      <c r="ER36" s="188"/>
      <c r="ES36" s="188"/>
      <c r="ET36" s="188"/>
      <c r="EU36" s="188"/>
      <c r="EV36" s="188"/>
      <c r="EW36" s="188"/>
      <c r="EX36" s="188"/>
      <c r="EY36" s="188"/>
      <c r="EZ36" s="188"/>
      <c r="FA36" s="188"/>
      <c r="FB36" s="188"/>
      <c r="FC36" s="188"/>
      <c r="FD36" s="188"/>
      <c r="FE36" s="188"/>
      <c r="FF36" s="188"/>
      <c r="FG36" s="188"/>
      <c r="FH36" s="188"/>
      <c r="FI36" s="188"/>
      <c r="FJ36" s="188"/>
      <c r="FK36" s="188"/>
      <c r="FL36" s="188"/>
      <c r="FM36" s="188"/>
      <c r="FN36" s="188"/>
      <c r="FO36" s="188"/>
      <c r="FP36" s="188"/>
      <c r="FQ36" s="188"/>
      <c r="FR36" s="188"/>
      <c r="FS36" s="188"/>
      <c r="FT36" s="188"/>
      <c r="FU36" s="188"/>
      <c r="FV36" s="188"/>
      <c r="FW36" s="188"/>
      <c r="FX36" s="188"/>
      <c r="FY36" s="188"/>
      <c r="FZ36" s="188"/>
      <c r="GA36" s="188"/>
      <c r="GB36" s="188"/>
      <c r="GC36" s="188"/>
      <c r="GD36" s="188"/>
      <c r="GE36" s="188"/>
      <c r="GF36" s="188"/>
      <c r="GG36" s="188"/>
      <c r="GH36" s="188"/>
      <c r="GI36" s="188"/>
      <c r="GJ36" s="188"/>
      <c r="GK36" s="188"/>
      <c r="GL36" s="188"/>
      <c r="GM36" s="188"/>
      <c r="GN36" s="188"/>
      <c r="GO36" s="188"/>
      <c r="GP36" s="188"/>
      <c r="GQ36" s="188"/>
      <c r="GR36" s="188"/>
      <c r="GS36" s="188"/>
      <c r="GT36" s="188"/>
      <c r="GU36" s="188"/>
      <c r="GV36" s="188"/>
      <c r="GW36" s="188"/>
      <c r="GX36" s="188"/>
      <c r="GY36" s="188"/>
      <c r="GZ36" s="188"/>
      <c r="HA36" s="188"/>
      <c r="HB36" s="188"/>
      <c r="HC36" s="188"/>
      <c r="HD36" s="188"/>
      <c r="HE36" s="188"/>
      <c r="HF36" s="188"/>
      <c r="HG36" s="188"/>
      <c r="HH36" s="188"/>
      <c r="HI36" s="188"/>
      <c r="HJ36" s="188"/>
      <c r="HK36" s="188"/>
      <c r="HL36" s="188"/>
      <c r="HM36" s="188"/>
      <c r="HN36" s="188"/>
      <c r="HO36" s="188"/>
      <c r="HP36" s="188"/>
      <c r="HQ36" s="188"/>
      <c r="HR36" s="188"/>
      <c r="HS36" s="188"/>
      <c r="HT36" s="188"/>
      <c r="HU36" s="188"/>
      <c r="HV36" s="188"/>
      <c r="HW36" s="188"/>
      <c r="HX36" s="188"/>
      <c r="HY36" s="188"/>
      <c r="HZ36" s="188"/>
      <c r="IA36" s="188"/>
      <c r="IB36" s="188"/>
      <c r="IC36" s="188"/>
      <c r="ID36" s="188"/>
      <c r="IE36" s="188"/>
      <c r="IF36" s="188"/>
      <c r="IG36" s="188"/>
      <c r="IH36" s="188"/>
      <c r="II36" s="188"/>
      <c r="IJ36" s="188"/>
      <c r="IK36" s="188"/>
      <c r="IL36" s="188"/>
      <c r="IM36" s="188"/>
      <c r="IN36" s="188"/>
      <c r="IO36" s="188"/>
      <c r="IP36" s="188"/>
      <c r="IQ36" s="188"/>
      <c r="IR36" s="188"/>
      <c r="IS36" s="188"/>
      <c r="IT36" s="188"/>
      <c r="IU36" s="188"/>
      <c r="IV36" s="188"/>
      <c r="IW36" s="188"/>
      <c r="IX36" s="188"/>
      <c r="IY36" s="188"/>
      <c r="IZ36" s="188"/>
      <c r="JA36" s="188"/>
      <c r="JB36" s="188"/>
      <c r="JC36" s="188"/>
      <c r="JD36" s="188"/>
      <c r="JE36" s="188"/>
      <c r="JF36" s="188"/>
      <c r="JG36" s="188"/>
      <c r="JH36" s="188"/>
      <c r="JI36" s="188"/>
      <c r="JJ36" s="188"/>
      <c r="JK36" s="188"/>
      <c r="JL36" s="188"/>
      <c r="JM36" s="188"/>
      <c r="JN36" s="188"/>
      <c r="JO36" s="188"/>
      <c r="JP36" s="188"/>
      <c r="JQ36" s="188"/>
      <c r="JR36" s="188"/>
      <c r="JS36" s="188"/>
      <c r="JT36" s="188"/>
      <c r="JU36" s="188"/>
      <c r="JV36" s="188"/>
      <c r="JW36" s="188"/>
      <c r="JX36" s="188"/>
      <c r="JY36" s="188"/>
      <c r="JZ36" s="188"/>
      <c r="KA36" s="188"/>
      <c r="KB36" s="188"/>
      <c r="KC36" s="188"/>
      <c r="KD36" s="188"/>
      <c r="KE36" s="188"/>
      <c r="KF36" s="188"/>
      <c r="KG36" s="188"/>
      <c r="KH36" s="188"/>
      <c r="KI36" s="188"/>
      <c r="KJ36" s="188"/>
      <c r="KK36" s="188"/>
      <c r="KL36" s="188"/>
      <c r="KM36" s="188"/>
      <c r="KN36" s="188"/>
      <c r="KO36" s="188"/>
      <c r="KP36" s="188"/>
      <c r="KQ36" s="188"/>
      <c r="KR36" s="188"/>
      <c r="KS36" s="188"/>
      <c r="KT36" s="188"/>
      <c r="KU36" s="188"/>
      <c r="KV36" s="188"/>
      <c r="KW36" s="188"/>
      <c r="KX36" s="188"/>
      <c r="KY36" s="188"/>
      <c r="KZ36" s="188"/>
      <c r="LA36" s="188"/>
      <c r="LB36" s="188"/>
      <c r="LC36" s="188"/>
      <c r="LD36" s="188"/>
      <c r="LE36" s="188"/>
      <c r="LF36" s="188"/>
      <c r="LG36" s="188"/>
      <c r="LH36" s="188"/>
      <c r="LI36" s="188"/>
      <c r="LJ36" s="188"/>
      <c r="LK36" s="188"/>
      <c r="LL36" s="188"/>
      <c r="LM36" s="188"/>
      <c r="LN36" s="188"/>
      <c r="LO36" s="188"/>
      <c r="LP36" s="188"/>
      <c r="LQ36" s="188"/>
      <c r="LR36" s="188"/>
      <c r="LS36" s="188"/>
      <c r="LT36" s="188"/>
      <c r="LU36" s="188"/>
      <c r="LV36" s="188"/>
      <c r="LW36" s="188"/>
      <c r="LX36" s="188"/>
      <c r="LY36" s="188"/>
      <c r="LZ36" s="188"/>
      <c r="MA36" s="188"/>
      <c r="MB36" s="188"/>
      <c r="MC36" s="188"/>
      <c r="MD36" s="188"/>
      <c r="ME36" s="188"/>
      <c r="MF36" s="188"/>
      <c r="MG36" s="188"/>
      <c r="MH36" s="188"/>
      <c r="MI36" s="188"/>
      <c r="MJ36" s="188"/>
      <c r="MK36" s="188"/>
      <c r="ML36" s="188"/>
      <c r="MM36" s="188"/>
      <c r="MN36" s="188"/>
      <c r="MO36" s="188"/>
      <c r="MP36" s="188"/>
      <c r="MQ36" s="188"/>
      <c r="MR36" s="188"/>
      <c r="MS36" s="188"/>
      <c r="MT36" s="188"/>
      <c r="MU36" s="188"/>
      <c r="MV36" s="188"/>
      <c r="MW36" s="188"/>
      <c r="MX36" s="188"/>
      <c r="MY36" s="188"/>
      <c r="MZ36" s="188"/>
      <c r="NA36" s="188"/>
      <c r="NB36" s="188"/>
      <c r="NC36" s="188"/>
      <c r="ND36" s="188"/>
      <c r="NE36" s="188"/>
      <c r="NF36" s="188"/>
      <c r="NG36" s="188"/>
      <c r="NH36" s="188"/>
      <c r="NI36" s="188"/>
      <c r="NJ36" s="188"/>
      <c r="NK36" s="188"/>
      <c r="NL36" s="188"/>
      <c r="NM36" s="188"/>
      <c r="NN36" s="188"/>
      <c r="NO36" s="188"/>
      <c r="NP36" s="188"/>
      <c r="NQ36" s="188"/>
      <c r="NR36" s="188"/>
      <c r="NS36" s="188"/>
      <c r="NT36" s="188"/>
      <c r="NU36" s="188"/>
      <c r="NV36" s="188"/>
      <c r="NW36" s="188"/>
      <c r="NX36" s="188"/>
      <c r="NY36" s="188"/>
      <c r="NZ36" s="188"/>
      <c r="OA36" s="188"/>
      <c r="OB36" s="188"/>
      <c r="OC36" s="188"/>
      <c r="OD36" s="188"/>
      <c r="OE36" s="188"/>
      <c r="OF36" s="188"/>
      <c r="OG36" s="188"/>
      <c r="OH36" s="188"/>
      <c r="OI36" s="188"/>
      <c r="OJ36" s="188"/>
      <c r="OK36" s="188"/>
      <c r="OL36" s="188"/>
      <c r="OM36" s="188"/>
      <c r="ON36" s="188"/>
      <c r="OO36" s="188"/>
      <c r="OP36" s="188"/>
      <c r="OQ36" s="188"/>
      <c r="OR36" s="188"/>
      <c r="OS36" s="188"/>
      <c r="OT36" s="188"/>
      <c r="OU36" s="188"/>
      <c r="OV36" s="188"/>
      <c r="OW36" s="188"/>
      <c r="OX36" s="188"/>
      <c r="OY36" s="188"/>
      <c r="OZ36" s="188"/>
      <c r="PA36" s="188"/>
      <c r="PB36" s="188"/>
      <c r="PC36" s="188"/>
      <c r="PD36" s="188"/>
      <c r="PE36" s="188"/>
      <c r="PF36" s="188"/>
      <c r="PG36" s="188"/>
      <c r="PH36" s="188"/>
      <c r="PI36" s="188"/>
      <c r="PJ36" s="188"/>
      <c r="PK36" s="188"/>
      <c r="PL36" s="188"/>
      <c r="PM36" s="188"/>
      <c r="PN36" s="188"/>
      <c r="PO36" s="188"/>
      <c r="PP36" s="188"/>
      <c r="PQ36" s="188"/>
      <c r="PR36" s="188"/>
      <c r="PS36" s="188"/>
      <c r="PT36" s="188"/>
      <c r="PU36" s="188"/>
      <c r="PV36" s="188"/>
      <c r="PW36" s="188"/>
      <c r="PX36" s="188"/>
      <c r="PY36" s="188"/>
      <c r="PZ36" s="188"/>
      <c r="QA36" s="188"/>
      <c r="QB36" s="188"/>
      <c r="QC36" s="188"/>
      <c r="QD36" s="188"/>
      <c r="QE36" s="188"/>
      <c r="QF36" s="188"/>
      <c r="QG36" s="188"/>
      <c r="QH36" s="188"/>
      <c r="QI36" s="188"/>
      <c r="QJ36" s="188"/>
      <c r="QK36" s="188"/>
      <c r="QL36" s="188"/>
      <c r="QM36" s="188"/>
      <c r="QN36" s="188"/>
      <c r="QO36" s="188"/>
      <c r="QP36" s="188"/>
      <c r="QQ36" s="188"/>
      <c r="QR36" s="188"/>
      <c r="QS36" s="188"/>
      <c r="QT36" s="188"/>
      <c r="QU36" s="188"/>
      <c r="QV36" s="188"/>
      <c r="QW36" s="188"/>
      <c r="QX36" s="188"/>
      <c r="QY36" s="188"/>
      <c r="QZ36" s="188"/>
      <c r="RA36" s="188"/>
      <c r="RB36" s="188"/>
      <c r="RC36" s="188"/>
      <c r="RD36" s="188"/>
      <c r="RE36" s="188"/>
      <c r="RF36" s="188"/>
      <c r="RG36" s="188"/>
      <c r="RH36" s="188"/>
      <c r="RI36" s="188"/>
      <c r="RJ36" s="188"/>
      <c r="RK36" s="188"/>
      <c r="RL36" s="188"/>
      <c r="RM36" s="188"/>
      <c r="RN36" s="188"/>
      <c r="RO36" s="188"/>
      <c r="RP36" s="188"/>
      <c r="RQ36" s="188"/>
      <c r="RR36" s="188"/>
      <c r="RS36" s="188"/>
      <c r="RT36" s="188"/>
      <c r="RU36" s="188"/>
      <c r="RV36" s="188"/>
      <c r="RW36" s="188"/>
      <c r="RX36" s="188"/>
      <c r="RY36" s="188"/>
      <c r="RZ36" s="188"/>
      <c r="SA36" s="188"/>
      <c r="SB36" s="188"/>
      <c r="SC36" s="188"/>
      <c r="SD36" s="188"/>
      <c r="SE36" s="188"/>
      <c r="SF36" s="188"/>
      <c r="SG36" s="188"/>
      <c r="SH36" s="188"/>
      <c r="SI36" s="188"/>
      <c r="SJ36" s="188"/>
      <c r="SK36" s="188"/>
      <c r="SL36" s="188"/>
      <c r="SM36" s="188"/>
      <c r="SN36" s="188"/>
      <c r="SO36" s="188"/>
      <c r="SP36" s="188"/>
      <c r="SQ36" s="188"/>
      <c r="SR36" s="188"/>
      <c r="SS36" s="188"/>
    </row>
    <row r="37" spans="1:513" s="3" customFormat="1" ht="41.4" customHeight="1" x14ac:dyDescent="0.25">
      <c r="A37" s="213"/>
      <c r="B37" s="292"/>
      <c r="C37" s="293"/>
      <c r="D37" s="108"/>
      <c r="E37" s="195"/>
      <c r="F37" s="195"/>
      <c r="G37" s="204"/>
      <c r="H37" s="194"/>
      <c r="I37" s="204"/>
      <c r="J37" s="204"/>
      <c r="K37" s="293"/>
      <c r="L37" s="204"/>
      <c r="M37" s="204"/>
      <c r="N37" s="204"/>
      <c r="O37" s="204"/>
      <c r="P37" s="204"/>
      <c r="Q37" s="204"/>
      <c r="R37" s="204"/>
      <c r="S37" s="204"/>
      <c r="T37" s="204"/>
      <c r="U37" s="204"/>
      <c r="V37" s="204"/>
      <c r="W37" s="204"/>
      <c r="X37" s="204"/>
      <c r="Y37" s="204"/>
      <c r="Z37" s="204"/>
      <c r="AA37" s="204"/>
      <c r="AB37" s="204"/>
      <c r="AC37" s="204"/>
      <c r="AD37" s="204"/>
      <c r="AE37" s="204"/>
      <c r="AF37" s="204"/>
      <c r="AG37" s="204"/>
      <c r="AH37" s="204"/>
      <c r="AI37" s="182"/>
      <c r="AJ37" s="182"/>
      <c r="AK37" s="103"/>
      <c r="AL37" s="205"/>
      <c r="AM37" s="7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</row>
    <row r="38" spans="1:513" s="3" customFormat="1" ht="41.4" customHeight="1" x14ac:dyDescent="0.25">
      <c r="A38" s="213"/>
      <c r="B38" s="292"/>
      <c r="C38" s="293"/>
      <c r="D38" s="108"/>
      <c r="E38" s="195"/>
      <c r="F38" s="195"/>
      <c r="G38" s="204"/>
      <c r="H38" s="194"/>
      <c r="I38" s="204"/>
      <c r="J38" s="204"/>
      <c r="K38" s="293"/>
      <c r="L38" s="204"/>
      <c r="M38" s="204"/>
      <c r="N38" s="204"/>
      <c r="O38" s="204"/>
      <c r="P38" s="204"/>
      <c r="Q38" s="204"/>
      <c r="R38" s="204"/>
      <c r="S38" s="204"/>
      <c r="T38" s="204"/>
      <c r="U38" s="204"/>
      <c r="V38" s="204"/>
      <c r="W38" s="204"/>
      <c r="X38" s="204"/>
      <c r="Y38" s="204"/>
      <c r="Z38" s="204"/>
      <c r="AA38" s="204"/>
      <c r="AB38" s="204"/>
      <c r="AC38" s="204"/>
      <c r="AD38" s="204"/>
      <c r="AE38" s="204"/>
      <c r="AF38" s="204"/>
      <c r="AG38" s="204"/>
      <c r="AH38" s="204"/>
      <c r="AI38" s="182"/>
      <c r="AJ38" s="182"/>
      <c r="AK38" s="103"/>
      <c r="AL38" s="205"/>
      <c r="AM38" s="7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</row>
    <row r="39" spans="1:513" s="189" customFormat="1" ht="41.4" customHeight="1" x14ac:dyDescent="0.25">
      <c r="A39" s="190"/>
      <c r="B39" s="801" t="s">
        <v>81</v>
      </c>
      <c r="C39" s="802"/>
      <c r="D39" s="198"/>
      <c r="E39" s="195"/>
      <c r="F39" s="195"/>
      <c r="G39" s="199"/>
      <c r="H39" s="199"/>
      <c r="I39" s="199"/>
      <c r="J39" s="199"/>
      <c r="K39" s="28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85">
        <f>'PEP Av. Fin.'!L17</f>
        <v>2800</v>
      </c>
      <c r="AJ39" s="185">
        <f>'PEP Av. Fin.'!M17</f>
        <v>0</v>
      </c>
      <c r="AK39" s="186">
        <f>'PEP Av. Fin.'!N17</f>
        <v>2800</v>
      </c>
      <c r="AL39" s="200">
        <f>'PEP Av. Fin.'!O17</f>
        <v>1.0015502567187926E-2</v>
      </c>
      <c r="AM39" s="187"/>
      <c r="AN39" s="188"/>
      <c r="AO39" s="188"/>
      <c r="AP39" s="188"/>
      <c r="AQ39" s="188"/>
      <c r="AR39" s="188"/>
      <c r="AS39" s="188"/>
      <c r="AT39" s="188"/>
      <c r="AU39" s="188"/>
      <c r="AV39" s="188"/>
      <c r="AW39" s="188"/>
      <c r="AX39" s="188"/>
      <c r="AY39" s="188"/>
      <c r="AZ39" s="188"/>
      <c r="BA39" s="188"/>
      <c r="BB39" s="188"/>
      <c r="BC39" s="188"/>
      <c r="BD39" s="188"/>
      <c r="BE39" s="188"/>
      <c r="BF39" s="188"/>
      <c r="BG39" s="188"/>
      <c r="BH39" s="188"/>
      <c r="BI39" s="188"/>
      <c r="BJ39" s="188"/>
      <c r="BK39" s="188"/>
      <c r="BL39" s="188"/>
      <c r="BM39" s="188"/>
      <c r="BN39" s="188"/>
      <c r="BO39" s="188"/>
      <c r="BP39" s="188"/>
      <c r="BQ39" s="188"/>
      <c r="BR39" s="188"/>
      <c r="BS39" s="188"/>
      <c r="BT39" s="188"/>
      <c r="BU39" s="188"/>
      <c r="BV39" s="188"/>
      <c r="BW39" s="188"/>
      <c r="BX39" s="188"/>
      <c r="BY39" s="188"/>
      <c r="BZ39" s="188"/>
      <c r="CA39" s="188"/>
      <c r="CB39" s="188"/>
      <c r="CC39" s="188"/>
      <c r="CD39" s="188"/>
      <c r="CE39" s="188"/>
      <c r="CF39" s="188"/>
      <c r="CG39" s="188"/>
      <c r="CH39" s="188"/>
      <c r="CI39" s="188"/>
      <c r="CJ39" s="188"/>
      <c r="CK39" s="188"/>
      <c r="CL39" s="188"/>
      <c r="CM39" s="188"/>
      <c r="CN39" s="188"/>
      <c r="CO39" s="188"/>
      <c r="CP39" s="188"/>
      <c r="CQ39" s="188"/>
      <c r="CR39" s="188"/>
      <c r="CS39" s="188"/>
      <c r="CT39" s="188"/>
      <c r="CU39" s="188"/>
      <c r="CV39" s="188"/>
      <c r="CW39" s="188"/>
      <c r="CX39" s="188"/>
      <c r="CY39" s="188"/>
      <c r="CZ39" s="188"/>
      <c r="DA39" s="188"/>
      <c r="DB39" s="188"/>
      <c r="DC39" s="188"/>
      <c r="DD39" s="188"/>
      <c r="DE39" s="188"/>
      <c r="DF39" s="188"/>
      <c r="DG39" s="188"/>
      <c r="DH39" s="188"/>
      <c r="DI39" s="188"/>
      <c r="DJ39" s="188"/>
      <c r="DK39" s="188"/>
      <c r="DL39" s="188"/>
      <c r="DM39" s="188"/>
      <c r="DN39" s="188"/>
      <c r="DO39" s="188"/>
      <c r="DP39" s="188"/>
      <c r="DQ39" s="188"/>
      <c r="DR39" s="188"/>
      <c r="DS39" s="188"/>
      <c r="DT39" s="188"/>
      <c r="DU39" s="188"/>
      <c r="DV39" s="188"/>
      <c r="DW39" s="188"/>
      <c r="DX39" s="188"/>
      <c r="DY39" s="188"/>
      <c r="DZ39" s="188"/>
      <c r="EA39" s="188"/>
      <c r="EB39" s="188"/>
      <c r="EC39" s="188"/>
      <c r="ED39" s="188"/>
      <c r="EE39" s="188"/>
      <c r="EF39" s="188"/>
      <c r="EG39" s="188"/>
      <c r="EH39" s="188"/>
      <c r="EI39" s="188"/>
      <c r="EJ39" s="188"/>
      <c r="EK39" s="188"/>
      <c r="EL39" s="188"/>
      <c r="EM39" s="188"/>
      <c r="EN39" s="188"/>
      <c r="EO39" s="188"/>
      <c r="EP39" s="188"/>
      <c r="EQ39" s="188"/>
      <c r="ER39" s="188"/>
      <c r="ES39" s="188"/>
      <c r="ET39" s="188"/>
      <c r="EU39" s="188"/>
      <c r="EV39" s="188"/>
      <c r="EW39" s="188"/>
      <c r="EX39" s="188"/>
      <c r="EY39" s="188"/>
      <c r="EZ39" s="188"/>
      <c r="FA39" s="188"/>
      <c r="FB39" s="188"/>
      <c r="FC39" s="188"/>
      <c r="FD39" s="188"/>
      <c r="FE39" s="188"/>
      <c r="FF39" s="188"/>
      <c r="FG39" s="188"/>
      <c r="FH39" s="188"/>
      <c r="FI39" s="188"/>
      <c r="FJ39" s="188"/>
      <c r="FK39" s="188"/>
      <c r="FL39" s="188"/>
      <c r="FM39" s="188"/>
      <c r="FN39" s="188"/>
      <c r="FO39" s="188"/>
      <c r="FP39" s="188"/>
      <c r="FQ39" s="188"/>
      <c r="FR39" s="188"/>
      <c r="FS39" s="188"/>
      <c r="FT39" s="188"/>
      <c r="FU39" s="188"/>
      <c r="FV39" s="188"/>
      <c r="FW39" s="188"/>
      <c r="FX39" s="188"/>
      <c r="FY39" s="188"/>
      <c r="FZ39" s="188"/>
      <c r="GA39" s="188"/>
      <c r="GB39" s="188"/>
      <c r="GC39" s="188"/>
      <c r="GD39" s="188"/>
      <c r="GE39" s="188"/>
      <c r="GF39" s="188"/>
      <c r="GG39" s="188"/>
      <c r="GH39" s="188"/>
      <c r="GI39" s="188"/>
      <c r="GJ39" s="188"/>
      <c r="GK39" s="188"/>
      <c r="GL39" s="188"/>
      <c r="GM39" s="188"/>
      <c r="GN39" s="188"/>
      <c r="GO39" s="188"/>
      <c r="GP39" s="188"/>
      <c r="GQ39" s="188"/>
      <c r="GR39" s="188"/>
      <c r="GS39" s="188"/>
      <c r="GT39" s="188"/>
      <c r="GU39" s="188"/>
      <c r="GV39" s="188"/>
      <c r="GW39" s="188"/>
      <c r="GX39" s="188"/>
      <c r="GY39" s="188"/>
      <c r="GZ39" s="188"/>
      <c r="HA39" s="188"/>
      <c r="HB39" s="188"/>
      <c r="HC39" s="188"/>
      <c r="HD39" s="188"/>
      <c r="HE39" s="188"/>
      <c r="HF39" s="188"/>
      <c r="HG39" s="188"/>
      <c r="HH39" s="188"/>
      <c r="HI39" s="188"/>
      <c r="HJ39" s="188"/>
      <c r="HK39" s="188"/>
      <c r="HL39" s="188"/>
      <c r="HM39" s="188"/>
      <c r="HN39" s="188"/>
      <c r="HO39" s="188"/>
      <c r="HP39" s="188"/>
      <c r="HQ39" s="188"/>
      <c r="HR39" s="188"/>
      <c r="HS39" s="188"/>
      <c r="HT39" s="188"/>
      <c r="HU39" s="188"/>
      <c r="HV39" s="188"/>
      <c r="HW39" s="188"/>
      <c r="HX39" s="188"/>
      <c r="HY39" s="188"/>
      <c r="HZ39" s="188"/>
      <c r="IA39" s="188"/>
      <c r="IB39" s="188"/>
      <c r="IC39" s="188"/>
      <c r="ID39" s="188"/>
      <c r="IE39" s="188"/>
      <c r="IF39" s="188"/>
      <c r="IG39" s="188"/>
      <c r="IH39" s="188"/>
      <c r="II39" s="188"/>
      <c r="IJ39" s="188"/>
      <c r="IK39" s="188"/>
      <c r="IL39" s="188"/>
      <c r="IM39" s="188"/>
      <c r="IN39" s="188"/>
      <c r="IO39" s="188"/>
      <c r="IP39" s="188"/>
      <c r="IQ39" s="188"/>
      <c r="IR39" s="188"/>
      <c r="IS39" s="188"/>
      <c r="IT39" s="188"/>
      <c r="IU39" s="188"/>
      <c r="IV39" s="188"/>
      <c r="IW39" s="188"/>
      <c r="IX39" s="188"/>
      <c r="IY39" s="188"/>
      <c r="IZ39" s="188"/>
      <c r="JA39" s="188"/>
      <c r="JB39" s="188"/>
      <c r="JC39" s="188"/>
      <c r="JD39" s="188"/>
      <c r="JE39" s="188"/>
      <c r="JF39" s="188"/>
      <c r="JG39" s="188"/>
      <c r="JH39" s="188"/>
      <c r="JI39" s="188"/>
      <c r="JJ39" s="188"/>
      <c r="JK39" s="188"/>
      <c r="JL39" s="188"/>
      <c r="JM39" s="188"/>
      <c r="JN39" s="188"/>
      <c r="JO39" s="188"/>
      <c r="JP39" s="188"/>
      <c r="JQ39" s="188"/>
      <c r="JR39" s="188"/>
      <c r="JS39" s="188"/>
      <c r="JT39" s="188"/>
      <c r="JU39" s="188"/>
      <c r="JV39" s="188"/>
      <c r="JW39" s="188"/>
      <c r="JX39" s="188"/>
      <c r="JY39" s="188"/>
      <c r="JZ39" s="188"/>
      <c r="KA39" s="188"/>
      <c r="KB39" s="188"/>
      <c r="KC39" s="188"/>
      <c r="KD39" s="188"/>
      <c r="KE39" s="188"/>
      <c r="KF39" s="188"/>
      <c r="KG39" s="188"/>
      <c r="KH39" s="188"/>
      <c r="KI39" s="188"/>
      <c r="KJ39" s="188"/>
      <c r="KK39" s="188"/>
      <c r="KL39" s="188"/>
      <c r="KM39" s="188"/>
      <c r="KN39" s="188"/>
      <c r="KO39" s="188"/>
      <c r="KP39" s="188"/>
      <c r="KQ39" s="188"/>
      <c r="KR39" s="188"/>
      <c r="KS39" s="188"/>
      <c r="KT39" s="188"/>
      <c r="KU39" s="188"/>
      <c r="KV39" s="188"/>
      <c r="KW39" s="188"/>
      <c r="KX39" s="188"/>
      <c r="KY39" s="188"/>
      <c r="KZ39" s="188"/>
      <c r="LA39" s="188"/>
      <c r="LB39" s="188"/>
      <c r="LC39" s="188"/>
      <c r="LD39" s="188"/>
      <c r="LE39" s="188"/>
      <c r="LF39" s="188"/>
      <c r="LG39" s="188"/>
      <c r="LH39" s="188"/>
      <c r="LI39" s="188"/>
      <c r="LJ39" s="188"/>
      <c r="LK39" s="188"/>
      <c r="LL39" s="188"/>
      <c r="LM39" s="188"/>
      <c r="LN39" s="188"/>
      <c r="LO39" s="188"/>
      <c r="LP39" s="188"/>
      <c r="LQ39" s="188"/>
      <c r="LR39" s="188"/>
      <c r="LS39" s="188"/>
      <c r="LT39" s="188"/>
      <c r="LU39" s="188"/>
      <c r="LV39" s="188"/>
      <c r="LW39" s="188"/>
      <c r="LX39" s="188"/>
      <c r="LY39" s="188"/>
      <c r="LZ39" s="188"/>
      <c r="MA39" s="188"/>
      <c r="MB39" s="188"/>
      <c r="MC39" s="188"/>
      <c r="MD39" s="188"/>
      <c r="ME39" s="188"/>
      <c r="MF39" s="188"/>
      <c r="MG39" s="188"/>
      <c r="MH39" s="188"/>
      <c r="MI39" s="188"/>
      <c r="MJ39" s="188"/>
      <c r="MK39" s="188"/>
      <c r="ML39" s="188"/>
      <c r="MM39" s="188"/>
      <c r="MN39" s="188"/>
      <c r="MO39" s="188"/>
      <c r="MP39" s="188"/>
      <c r="MQ39" s="188"/>
      <c r="MR39" s="188"/>
      <c r="MS39" s="188"/>
      <c r="MT39" s="188"/>
      <c r="MU39" s="188"/>
      <c r="MV39" s="188"/>
      <c r="MW39" s="188"/>
      <c r="MX39" s="188"/>
      <c r="MY39" s="188"/>
      <c r="MZ39" s="188"/>
      <c r="NA39" s="188"/>
      <c r="NB39" s="188"/>
      <c r="NC39" s="188"/>
      <c r="ND39" s="188"/>
      <c r="NE39" s="188"/>
      <c r="NF39" s="188"/>
      <c r="NG39" s="188"/>
      <c r="NH39" s="188"/>
      <c r="NI39" s="188"/>
      <c r="NJ39" s="188"/>
      <c r="NK39" s="188"/>
      <c r="NL39" s="188"/>
      <c r="NM39" s="188"/>
      <c r="NN39" s="188"/>
      <c r="NO39" s="188"/>
      <c r="NP39" s="188"/>
      <c r="NQ39" s="188"/>
      <c r="NR39" s="188"/>
      <c r="NS39" s="188"/>
      <c r="NT39" s="188"/>
      <c r="NU39" s="188"/>
      <c r="NV39" s="188"/>
      <c r="NW39" s="188"/>
      <c r="NX39" s="188"/>
      <c r="NY39" s="188"/>
      <c r="NZ39" s="188"/>
      <c r="OA39" s="188"/>
      <c r="OB39" s="188"/>
      <c r="OC39" s="188"/>
      <c r="OD39" s="188"/>
      <c r="OE39" s="188"/>
      <c r="OF39" s="188"/>
      <c r="OG39" s="188"/>
      <c r="OH39" s="188"/>
      <c r="OI39" s="188"/>
      <c r="OJ39" s="188"/>
      <c r="OK39" s="188"/>
      <c r="OL39" s="188"/>
      <c r="OM39" s="188"/>
      <c r="ON39" s="188"/>
      <c r="OO39" s="188"/>
      <c r="OP39" s="188"/>
      <c r="OQ39" s="188"/>
      <c r="OR39" s="188"/>
      <c r="OS39" s="188"/>
      <c r="OT39" s="188"/>
      <c r="OU39" s="188"/>
      <c r="OV39" s="188"/>
      <c r="OW39" s="188"/>
      <c r="OX39" s="188"/>
      <c r="OY39" s="188"/>
      <c r="OZ39" s="188"/>
      <c r="PA39" s="188"/>
      <c r="PB39" s="188"/>
      <c r="PC39" s="188"/>
      <c r="PD39" s="188"/>
      <c r="PE39" s="188"/>
      <c r="PF39" s="188"/>
      <c r="PG39" s="188"/>
      <c r="PH39" s="188"/>
      <c r="PI39" s="188"/>
      <c r="PJ39" s="188"/>
      <c r="PK39" s="188"/>
      <c r="PL39" s="188"/>
      <c r="PM39" s="188"/>
      <c r="PN39" s="188"/>
      <c r="PO39" s="188"/>
      <c r="PP39" s="188"/>
      <c r="PQ39" s="188"/>
      <c r="PR39" s="188"/>
      <c r="PS39" s="188"/>
      <c r="PT39" s="188"/>
      <c r="PU39" s="188"/>
      <c r="PV39" s="188"/>
      <c r="PW39" s="188"/>
      <c r="PX39" s="188"/>
      <c r="PY39" s="188"/>
      <c r="PZ39" s="188"/>
      <c r="QA39" s="188"/>
      <c r="QB39" s="188"/>
      <c r="QC39" s="188"/>
      <c r="QD39" s="188"/>
      <c r="QE39" s="188"/>
      <c r="QF39" s="188"/>
      <c r="QG39" s="188"/>
      <c r="QH39" s="188"/>
      <c r="QI39" s="188"/>
      <c r="QJ39" s="188"/>
      <c r="QK39" s="188"/>
      <c r="QL39" s="188"/>
      <c r="QM39" s="188"/>
      <c r="QN39" s="188"/>
      <c r="QO39" s="188"/>
      <c r="QP39" s="188"/>
      <c r="QQ39" s="188"/>
      <c r="QR39" s="188"/>
      <c r="QS39" s="188"/>
      <c r="QT39" s="188"/>
      <c r="QU39" s="188"/>
      <c r="QV39" s="188"/>
      <c r="QW39" s="188"/>
      <c r="QX39" s="188"/>
      <c r="QY39" s="188"/>
      <c r="QZ39" s="188"/>
      <c r="RA39" s="188"/>
      <c r="RB39" s="188"/>
      <c r="RC39" s="188"/>
      <c r="RD39" s="188"/>
      <c r="RE39" s="188"/>
      <c r="RF39" s="188"/>
      <c r="RG39" s="188"/>
      <c r="RH39" s="188"/>
      <c r="RI39" s="188"/>
      <c r="RJ39" s="188"/>
      <c r="RK39" s="188"/>
      <c r="RL39" s="188"/>
      <c r="RM39" s="188"/>
      <c r="RN39" s="188"/>
      <c r="RO39" s="188"/>
      <c r="RP39" s="188"/>
      <c r="RQ39" s="188"/>
      <c r="RR39" s="188"/>
      <c r="RS39" s="188"/>
      <c r="RT39" s="188"/>
      <c r="RU39" s="188"/>
      <c r="RV39" s="188"/>
      <c r="RW39" s="188"/>
      <c r="RX39" s="188"/>
      <c r="RY39" s="188"/>
      <c r="RZ39" s="188"/>
      <c r="SA39" s="188"/>
      <c r="SB39" s="188"/>
      <c r="SC39" s="188"/>
      <c r="SD39" s="188"/>
      <c r="SE39" s="188"/>
      <c r="SF39" s="188"/>
      <c r="SG39" s="188"/>
      <c r="SH39" s="188"/>
      <c r="SI39" s="188"/>
      <c r="SJ39" s="188"/>
      <c r="SK39" s="188"/>
      <c r="SL39" s="188"/>
      <c r="SM39" s="188"/>
      <c r="SN39" s="188"/>
      <c r="SO39" s="188"/>
      <c r="SP39" s="188"/>
      <c r="SQ39" s="188"/>
      <c r="SR39" s="188"/>
      <c r="SS39" s="188"/>
    </row>
    <row r="40" spans="1:513" s="189" customFormat="1" ht="41.4" customHeight="1" x14ac:dyDescent="0.25">
      <c r="A40" s="190"/>
      <c r="B40" s="288"/>
      <c r="C40" s="289"/>
      <c r="D40" s="198"/>
      <c r="E40" s="195"/>
      <c r="F40" s="195"/>
      <c r="G40" s="199"/>
      <c r="H40" s="194"/>
      <c r="I40" s="199"/>
      <c r="J40" s="199"/>
      <c r="K40" s="28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85"/>
      <c r="AJ40" s="185"/>
      <c r="AK40" s="186"/>
      <c r="AL40" s="200"/>
      <c r="AM40" s="187"/>
      <c r="AN40" s="188"/>
      <c r="AO40" s="188"/>
      <c r="AP40" s="188"/>
      <c r="AQ40" s="188"/>
      <c r="AR40" s="188"/>
      <c r="AS40" s="188"/>
      <c r="AT40" s="188"/>
      <c r="AU40" s="188"/>
      <c r="AV40" s="188"/>
      <c r="AW40" s="188"/>
      <c r="AX40" s="188"/>
      <c r="AY40" s="188"/>
      <c r="AZ40" s="188"/>
      <c r="BA40" s="188"/>
      <c r="BB40" s="188"/>
      <c r="BC40" s="188"/>
      <c r="BD40" s="188"/>
      <c r="BE40" s="188"/>
      <c r="BF40" s="188"/>
      <c r="BG40" s="188"/>
      <c r="BH40" s="188"/>
      <c r="BI40" s="188"/>
      <c r="BJ40" s="188"/>
      <c r="BK40" s="188"/>
      <c r="BL40" s="188"/>
      <c r="BM40" s="188"/>
      <c r="BN40" s="188"/>
      <c r="BO40" s="188"/>
      <c r="BP40" s="188"/>
      <c r="BQ40" s="188"/>
      <c r="BR40" s="188"/>
      <c r="BS40" s="188"/>
      <c r="BT40" s="188"/>
      <c r="BU40" s="188"/>
      <c r="BV40" s="188"/>
      <c r="BW40" s="188"/>
      <c r="BX40" s="188"/>
      <c r="BY40" s="188"/>
      <c r="BZ40" s="188"/>
      <c r="CA40" s="188"/>
      <c r="CB40" s="188"/>
      <c r="CC40" s="188"/>
      <c r="CD40" s="188"/>
      <c r="CE40" s="188"/>
      <c r="CF40" s="188"/>
      <c r="CG40" s="188"/>
      <c r="CH40" s="188"/>
      <c r="CI40" s="188"/>
      <c r="CJ40" s="188"/>
      <c r="CK40" s="188"/>
      <c r="CL40" s="188"/>
      <c r="CM40" s="188"/>
      <c r="CN40" s="188"/>
      <c r="CO40" s="188"/>
      <c r="CP40" s="188"/>
      <c r="CQ40" s="188"/>
      <c r="CR40" s="188"/>
      <c r="CS40" s="188"/>
      <c r="CT40" s="188"/>
      <c r="CU40" s="188"/>
      <c r="CV40" s="188"/>
      <c r="CW40" s="188"/>
      <c r="CX40" s="188"/>
      <c r="CY40" s="188"/>
      <c r="CZ40" s="188"/>
      <c r="DA40" s="188"/>
      <c r="DB40" s="188"/>
      <c r="DC40" s="188"/>
      <c r="DD40" s="188"/>
      <c r="DE40" s="188"/>
      <c r="DF40" s="188"/>
      <c r="DG40" s="188"/>
      <c r="DH40" s="188"/>
      <c r="DI40" s="188"/>
      <c r="DJ40" s="188"/>
      <c r="DK40" s="188"/>
      <c r="DL40" s="188"/>
      <c r="DM40" s="188"/>
      <c r="DN40" s="188"/>
      <c r="DO40" s="188"/>
      <c r="DP40" s="188"/>
      <c r="DQ40" s="188"/>
      <c r="DR40" s="188"/>
      <c r="DS40" s="188"/>
      <c r="DT40" s="188"/>
      <c r="DU40" s="188"/>
      <c r="DV40" s="188"/>
      <c r="DW40" s="188"/>
      <c r="DX40" s="188"/>
      <c r="DY40" s="188"/>
      <c r="DZ40" s="188"/>
      <c r="EA40" s="188"/>
      <c r="EB40" s="188"/>
      <c r="EC40" s="188"/>
      <c r="ED40" s="188"/>
      <c r="EE40" s="188"/>
      <c r="EF40" s="188"/>
      <c r="EG40" s="188"/>
      <c r="EH40" s="188"/>
      <c r="EI40" s="188"/>
      <c r="EJ40" s="188"/>
      <c r="EK40" s="188"/>
      <c r="EL40" s="188"/>
      <c r="EM40" s="188"/>
      <c r="EN40" s="188"/>
      <c r="EO40" s="188"/>
      <c r="EP40" s="188"/>
      <c r="EQ40" s="188"/>
      <c r="ER40" s="188"/>
      <c r="ES40" s="188"/>
      <c r="ET40" s="188"/>
      <c r="EU40" s="188"/>
      <c r="EV40" s="188"/>
      <c r="EW40" s="188"/>
      <c r="EX40" s="188"/>
      <c r="EY40" s="188"/>
      <c r="EZ40" s="188"/>
      <c r="FA40" s="188"/>
      <c r="FB40" s="188"/>
      <c r="FC40" s="188"/>
      <c r="FD40" s="188"/>
      <c r="FE40" s="188"/>
      <c r="FF40" s="188"/>
      <c r="FG40" s="188"/>
      <c r="FH40" s="188"/>
      <c r="FI40" s="188"/>
      <c r="FJ40" s="188"/>
      <c r="FK40" s="188"/>
      <c r="FL40" s="188"/>
      <c r="FM40" s="188"/>
      <c r="FN40" s="188"/>
      <c r="FO40" s="188"/>
      <c r="FP40" s="188"/>
      <c r="FQ40" s="188"/>
      <c r="FR40" s="188"/>
      <c r="FS40" s="188"/>
      <c r="FT40" s="188"/>
      <c r="FU40" s="188"/>
      <c r="FV40" s="188"/>
      <c r="FW40" s="188"/>
      <c r="FX40" s="188"/>
      <c r="FY40" s="188"/>
      <c r="FZ40" s="188"/>
      <c r="GA40" s="188"/>
      <c r="GB40" s="188"/>
      <c r="GC40" s="188"/>
      <c r="GD40" s="188"/>
      <c r="GE40" s="188"/>
      <c r="GF40" s="188"/>
      <c r="GG40" s="188"/>
      <c r="GH40" s="188"/>
      <c r="GI40" s="188"/>
      <c r="GJ40" s="188"/>
      <c r="GK40" s="188"/>
      <c r="GL40" s="188"/>
      <c r="GM40" s="188"/>
      <c r="GN40" s="188"/>
      <c r="GO40" s="188"/>
      <c r="GP40" s="188"/>
      <c r="GQ40" s="188"/>
      <c r="GR40" s="188"/>
      <c r="GS40" s="188"/>
      <c r="GT40" s="188"/>
      <c r="GU40" s="188"/>
      <c r="GV40" s="188"/>
      <c r="GW40" s="188"/>
      <c r="GX40" s="188"/>
      <c r="GY40" s="188"/>
      <c r="GZ40" s="188"/>
      <c r="HA40" s="188"/>
      <c r="HB40" s="188"/>
      <c r="HC40" s="188"/>
      <c r="HD40" s="188"/>
      <c r="HE40" s="188"/>
      <c r="HF40" s="188"/>
      <c r="HG40" s="188"/>
      <c r="HH40" s="188"/>
      <c r="HI40" s="188"/>
      <c r="HJ40" s="188"/>
      <c r="HK40" s="188"/>
      <c r="HL40" s="188"/>
      <c r="HM40" s="188"/>
      <c r="HN40" s="188"/>
      <c r="HO40" s="188"/>
      <c r="HP40" s="188"/>
      <c r="HQ40" s="188"/>
      <c r="HR40" s="188"/>
      <c r="HS40" s="188"/>
      <c r="HT40" s="188"/>
      <c r="HU40" s="188"/>
      <c r="HV40" s="188"/>
      <c r="HW40" s="188"/>
      <c r="HX40" s="188"/>
      <c r="HY40" s="188"/>
      <c r="HZ40" s="188"/>
      <c r="IA40" s="188"/>
      <c r="IB40" s="188"/>
      <c r="IC40" s="188"/>
      <c r="ID40" s="188"/>
      <c r="IE40" s="188"/>
      <c r="IF40" s="188"/>
      <c r="IG40" s="188"/>
      <c r="IH40" s="188"/>
      <c r="II40" s="188"/>
      <c r="IJ40" s="188"/>
      <c r="IK40" s="188"/>
      <c r="IL40" s="188"/>
      <c r="IM40" s="188"/>
      <c r="IN40" s="188"/>
      <c r="IO40" s="188"/>
      <c r="IP40" s="188"/>
      <c r="IQ40" s="188"/>
      <c r="IR40" s="188"/>
      <c r="IS40" s="188"/>
      <c r="IT40" s="188"/>
      <c r="IU40" s="188"/>
      <c r="IV40" s="188"/>
      <c r="IW40" s="188"/>
      <c r="IX40" s="188"/>
      <c r="IY40" s="188"/>
      <c r="IZ40" s="188"/>
      <c r="JA40" s="188"/>
      <c r="JB40" s="188"/>
      <c r="JC40" s="188"/>
      <c r="JD40" s="188"/>
      <c r="JE40" s="188"/>
      <c r="JF40" s="188"/>
      <c r="JG40" s="188"/>
      <c r="JH40" s="188"/>
      <c r="JI40" s="188"/>
      <c r="JJ40" s="188"/>
      <c r="JK40" s="188"/>
      <c r="JL40" s="188"/>
      <c r="JM40" s="188"/>
      <c r="JN40" s="188"/>
      <c r="JO40" s="188"/>
      <c r="JP40" s="188"/>
      <c r="JQ40" s="188"/>
      <c r="JR40" s="188"/>
      <c r="JS40" s="188"/>
      <c r="JT40" s="188"/>
      <c r="JU40" s="188"/>
      <c r="JV40" s="188"/>
      <c r="JW40" s="188"/>
      <c r="JX40" s="188"/>
      <c r="JY40" s="188"/>
      <c r="JZ40" s="188"/>
      <c r="KA40" s="188"/>
      <c r="KB40" s="188"/>
      <c r="KC40" s="188"/>
      <c r="KD40" s="188"/>
      <c r="KE40" s="188"/>
      <c r="KF40" s="188"/>
      <c r="KG40" s="188"/>
      <c r="KH40" s="188"/>
      <c r="KI40" s="188"/>
      <c r="KJ40" s="188"/>
      <c r="KK40" s="188"/>
      <c r="KL40" s="188"/>
      <c r="KM40" s="188"/>
      <c r="KN40" s="188"/>
      <c r="KO40" s="188"/>
      <c r="KP40" s="188"/>
      <c r="KQ40" s="188"/>
      <c r="KR40" s="188"/>
      <c r="KS40" s="188"/>
      <c r="KT40" s="188"/>
      <c r="KU40" s="188"/>
      <c r="KV40" s="188"/>
      <c r="KW40" s="188"/>
      <c r="KX40" s="188"/>
      <c r="KY40" s="188"/>
      <c r="KZ40" s="188"/>
      <c r="LA40" s="188"/>
      <c r="LB40" s="188"/>
      <c r="LC40" s="188"/>
      <c r="LD40" s="188"/>
      <c r="LE40" s="188"/>
      <c r="LF40" s="188"/>
      <c r="LG40" s="188"/>
      <c r="LH40" s="188"/>
      <c r="LI40" s="188"/>
      <c r="LJ40" s="188"/>
      <c r="LK40" s="188"/>
      <c r="LL40" s="188"/>
      <c r="LM40" s="188"/>
      <c r="LN40" s="188"/>
      <c r="LO40" s="188"/>
      <c r="LP40" s="188"/>
      <c r="LQ40" s="188"/>
      <c r="LR40" s="188"/>
      <c r="LS40" s="188"/>
      <c r="LT40" s="188"/>
      <c r="LU40" s="188"/>
      <c r="LV40" s="188"/>
      <c r="LW40" s="188"/>
      <c r="LX40" s="188"/>
      <c r="LY40" s="188"/>
      <c r="LZ40" s="188"/>
      <c r="MA40" s="188"/>
      <c r="MB40" s="188"/>
      <c r="MC40" s="188"/>
      <c r="MD40" s="188"/>
      <c r="ME40" s="188"/>
      <c r="MF40" s="188"/>
      <c r="MG40" s="188"/>
      <c r="MH40" s="188"/>
      <c r="MI40" s="188"/>
      <c r="MJ40" s="188"/>
      <c r="MK40" s="188"/>
      <c r="ML40" s="188"/>
      <c r="MM40" s="188"/>
      <c r="MN40" s="188"/>
      <c r="MO40" s="188"/>
      <c r="MP40" s="188"/>
      <c r="MQ40" s="188"/>
      <c r="MR40" s="188"/>
      <c r="MS40" s="188"/>
      <c r="MT40" s="188"/>
      <c r="MU40" s="188"/>
      <c r="MV40" s="188"/>
      <c r="MW40" s="188"/>
      <c r="MX40" s="188"/>
      <c r="MY40" s="188"/>
      <c r="MZ40" s="188"/>
      <c r="NA40" s="188"/>
      <c r="NB40" s="188"/>
      <c r="NC40" s="188"/>
      <c r="ND40" s="188"/>
      <c r="NE40" s="188"/>
      <c r="NF40" s="188"/>
      <c r="NG40" s="188"/>
      <c r="NH40" s="188"/>
      <c r="NI40" s="188"/>
      <c r="NJ40" s="188"/>
      <c r="NK40" s="188"/>
      <c r="NL40" s="188"/>
      <c r="NM40" s="188"/>
      <c r="NN40" s="188"/>
      <c r="NO40" s="188"/>
      <c r="NP40" s="188"/>
      <c r="NQ40" s="188"/>
      <c r="NR40" s="188"/>
      <c r="NS40" s="188"/>
      <c r="NT40" s="188"/>
      <c r="NU40" s="188"/>
      <c r="NV40" s="188"/>
      <c r="NW40" s="188"/>
      <c r="NX40" s="188"/>
      <c r="NY40" s="188"/>
      <c r="NZ40" s="188"/>
      <c r="OA40" s="188"/>
      <c r="OB40" s="188"/>
      <c r="OC40" s="188"/>
      <c r="OD40" s="188"/>
      <c r="OE40" s="188"/>
      <c r="OF40" s="188"/>
      <c r="OG40" s="188"/>
      <c r="OH40" s="188"/>
      <c r="OI40" s="188"/>
      <c r="OJ40" s="188"/>
      <c r="OK40" s="188"/>
      <c r="OL40" s="188"/>
      <c r="OM40" s="188"/>
      <c r="ON40" s="188"/>
      <c r="OO40" s="188"/>
      <c r="OP40" s="188"/>
      <c r="OQ40" s="188"/>
      <c r="OR40" s="188"/>
      <c r="OS40" s="188"/>
      <c r="OT40" s="188"/>
      <c r="OU40" s="188"/>
      <c r="OV40" s="188"/>
      <c r="OW40" s="188"/>
      <c r="OX40" s="188"/>
      <c r="OY40" s="188"/>
      <c r="OZ40" s="188"/>
      <c r="PA40" s="188"/>
      <c r="PB40" s="188"/>
      <c r="PC40" s="188"/>
      <c r="PD40" s="188"/>
      <c r="PE40" s="188"/>
      <c r="PF40" s="188"/>
      <c r="PG40" s="188"/>
      <c r="PH40" s="188"/>
      <c r="PI40" s="188"/>
      <c r="PJ40" s="188"/>
      <c r="PK40" s="188"/>
      <c r="PL40" s="188"/>
      <c r="PM40" s="188"/>
      <c r="PN40" s="188"/>
      <c r="PO40" s="188"/>
      <c r="PP40" s="188"/>
      <c r="PQ40" s="188"/>
      <c r="PR40" s="188"/>
      <c r="PS40" s="188"/>
      <c r="PT40" s="188"/>
      <c r="PU40" s="188"/>
      <c r="PV40" s="188"/>
      <c r="PW40" s="188"/>
      <c r="PX40" s="188"/>
      <c r="PY40" s="188"/>
      <c r="PZ40" s="188"/>
      <c r="QA40" s="188"/>
      <c r="QB40" s="188"/>
      <c r="QC40" s="188"/>
      <c r="QD40" s="188"/>
      <c r="QE40" s="188"/>
      <c r="QF40" s="188"/>
      <c r="QG40" s="188"/>
      <c r="QH40" s="188"/>
      <c r="QI40" s="188"/>
      <c r="QJ40" s="188"/>
      <c r="QK40" s="188"/>
      <c r="QL40" s="188"/>
      <c r="QM40" s="188"/>
      <c r="QN40" s="188"/>
      <c r="QO40" s="188"/>
      <c r="QP40" s="188"/>
      <c r="QQ40" s="188"/>
      <c r="QR40" s="188"/>
      <c r="QS40" s="188"/>
      <c r="QT40" s="188"/>
      <c r="QU40" s="188"/>
      <c r="QV40" s="188"/>
      <c r="QW40" s="188"/>
      <c r="QX40" s="188"/>
      <c r="QY40" s="188"/>
      <c r="QZ40" s="188"/>
      <c r="RA40" s="188"/>
      <c r="RB40" s="188"/>
      <c r="RC40" s="188"/>
      <c r="RD40" s="188"/>
      <c r="RE40" s="188"/>
      <c r="RF40" s="188"/>
      <c r="RG40" s="188"/>
      <c r="RH40" s="188"/>
      <c r="RI40" s="188"/>
      <c r="RJ40" s="188"/>
      <c r="RK40" s="188"/>
      <c r="RL40" s="188"/>
      <c r="RM40" s="188"/>
      <c r="RN40" s="188"/>
      <c r="RO40" s="188"/>
      <c r="RP40" s="188"/>
      <c r="RQ40" s="188"/>
      <c r="RR40" s="188"/>
      <c r="RS40" s="188"/>
      <c r="RT40" s="188"/>
      <c r="RU40" s="188"/>
      <c r="RV40" s="188"/>
      <c r="RW40" s="188"/>
      <c r="RX40" s="188"/>
      <c r="RY40" s="188"/>
      <c r="RZ40" s="188"/>
      <c r="SA40" s="188"/>
      <c r="SB40" s="188"/>
      <c r="SC40" s="188"/>
      <c r="SD40" s="188"/>
      <c r="SE40" s="188"/>
      <c r="SF40" s="188"/>
      <c r="SG40" s="188"/>
      <c r="SH40" s="188"/>
      <c r="SI40" s="188"/>
      <c r="SJ40" s="188"/>
      <c r="SK40" s="188"/>
      <c r="SL40" s="188"/>
      <c r="SM40" s="188"/>
      <c r="SN40" s="188"/>
      <c r="SO40" s="188"/>
      <c r="SP40" s="188"/>
      <c r="SQ40" s="188"/>
      <c r="SR40" s="188"/>
      <c r="SS40" s="188"/>
    </row>
    <row r="41" spans="1:513" s="6" customFormat="1" ht="41.4" customHeight="1" x14ac:dyDescent="0.25">
      <c r="A41" s="795" t="s">
        <v>82</v>
      </c>
      <c r="B41" s="783"/>
      <c r="C41" s="784"/>
      <c r="D41" s="195"/>
      <c r="E41" s="195"/>
      <c r="F41" s="195"/>
      <c r="G41" s="196"/>
      <c r="H41" s="196"/>
      <c r="I41" s="196"/>
      <c r="J41" s="196"/>
      <c r="K41" s="290"/>
      <c r="L41" s="196"/>
      <c r="M41" s="196"/>
      <c r="N41" s="196"/>
      <c r="O41" s="196"/>
      <c r="P41" s="196"/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196"/>
      <c r="AB41" s="196"/>
      <c r="AC41" s="196"/>
      <c r="AD41" s="196"/>
      <c r="AE41" s="196"/>
      <c r="AF41" s="196"/>
      <c r="AG41" s="196"/>
      <c r="AH41" s="196"/>
      <c r="AI41" s="112">
        <f>'PEP Av. Fin.'!L18</f>
        <v>1765948.6</v>
      </c>
      <c r="AJ41" s="112">
        <f>'PEP Av. Fin.'!M18</f>
        <v>117500</v>
      </c>
      <c r="AK41" s="101">
        <f>'PEP Av. Fin.'!N18</f>
        <v>1883448.6</v>
      </c>
      <c r="AL41" s="197">
        <f>'PEP Av. Fin.'!O18</f>
        <v>0.1</v>
      </c>
      <c r="AM41" s="4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  <c r="HY41" s="5"/>
      <c r="HZ41" s="5"/>
      <c r="IA41" s="5"/>
      <c r="IB41" s="5"/>
      <c r="IC41" s="5"/>
      <c r="ID41" s="5"/>
      <c r="IE41" s="5"/>
      <c r="IF41" s="5"/>
      <c r="IG41" s="5"/>
      <c r="IH41" s="5"/>
      <c r="II41" s="5"/>
      <c r="IJ41" s="5"/>
      <c r="IK41" s="5"/>
      <c r="IL41" s="5"/>
      <c r="IM41" s="5"/>
      <c r="IN41" s="5"/>
      <c r="IO41" s="5"/>
      <c r="IP41" s="5"/>
      <c r="IQ41" s="5"/>
      <c r="IR41" s="5"/>
      <c r="IS41" s="5"/>
      <c r="IT41" s="5"/>
      <c r="IU41" s="5"/>
      <c r="IV41" s="5"/>
      <c r="IW41" s="5"/>
      <c r="IX41" s="5"/>
      <c r="IY41" s="5"/>
      <c r="IZ41" s="5"/>
      <c r="JA41" s="5"/>
      <c r="JB41" s="5"/>
      <c r="JC41" s="5"/>
      <c r="JD41" s="5"/>
      <c r="JE41" s="5"/>
      <c r="JF41" s="5"/>
      <c r="JG41" s="5"/>
      <c r="JH41" s="5"/>
      <c r="JI41" s="5"/>
      <c r="JJ41" s="5"/>
      <c r="JK41" s="5"/>
      <c r="JL41" s="5"/>
      <c r="JM41" s="5"/>
      <c r="JN41" s="5"/>
      <c r="JO41" s="5"/>
      <c r="JP41" s="5"/>
      <c r="JQ41" s="5"/>
      <c r="JR41" s="5"/>
      <c r="JS41" s="5"/>
      <c r="JT41" s="5"/>
      <c r="JU41" s="5"/>
      <c r="JV41" s="5"/>
      <c r="JW41" s="5"/>
      <c r="JX41" s="5"/>
      <c r="JY41" s="5"/>
      <c r="JZ41" s="5"/>
      <c r="KA41" s="5"/>
      <c r="KB41" s="5"/>
      <c r="KC41" s="5"/>
      <c r="KD41" s="5"/>
      <c r="KE41" s="5"/>
      <c r="KF41" s="5"/>
      <c r="KG41" s="5"/>
      <c r="KH41" s="5"/>
      <c r="KI41" s="5"/>
      <c r="KJ41" s="5"/>
      <c r="KK41" s="5"/>
      <c r="KL41" s="5"/>
      <c r="KM41" s="5"/>
      <c r="KN41" s="5"/>
      <c r="KO41" s="5"/>
      <c r="KP41" s="5"/>
      <c r="KQ41" s="5"/>
      <c r="KR41" s="5"/>
      <c r="KS41" s="5"/>
      <c r="KT41" s="5"/>
      <c r="KU41" s="5"/>
      <c r="KV41" s="5"/>
      <c r="KW41" s="5"/>
      <c r="KX41" s="5"/>
      <c r="KY41" s="5"/>
      <c r="KZ41" s="5"/>
      <c r="LA41" s="5"/>
      <c r="LB41" s="5"/>
      <c r="LC41" s="5"/>
      <c r="LD41" s="5"/>
      <c r="LE41" s="5"/>
      <c r="LF41" s="5"/>
      <c r="LG41" s="5"/>
      <c r="LH41" s="5"/>
      <c r="LI41" s="5"/>
      <c r="LJ41" s="5"/>
      <c r="LK41" s="5"/>
      <c r="LL41" s="5"/>
      <c r="LM41" s="5"/>
      <c r="LN41" s="5"/>
      <c r="LO41" s="5"/>
      <c r="LP41" s="5"/>
      <c r="LQ41" s="5"/>
      <c r="LR41" s="5"/>
      <c r="LS41" s="5"/>
      <c r="LT41" s="5"/>
      <c r="LU41" s="5"/>
      <c r="LV41" s="5"/>
      <c r="LW41" s="5"/>
      <c r="LX41" s="5"/>
      <c r="LY41" s="5"/>
      <c r="LZ41" s="5"/>
      <c r="MA41" s="5"/>
      <c r="MB41" s="5"/>
      <c r="MC41" s="5"/>
      <c r="MD41" s="5"/>
      <c r="ME41" s="5"/>
      <c r="MF41" s="5"/>
      <c r="MG41" s="5"/>
      <c r="MH41" s="5"/>
      <c r="MI41" s="5"/>
      <c r="MJ41" s="5"/>
      <c r="MK41" s="5"/>
      <c r="ML41" s="5"/>
      <c r="MM41" s="5"/>
      <c r="MN41" s="5"/>
      <c r="MO41" s="5"/>
      <c r="MP41" s="5"/>
      <c r="MQ41" s="5"/>
      <c r="MR41" s="5"/>
      <c r="MS41" s="5"/>
      <c r="MT41" s="5"/>
      <c r="MU41" s="5"/>
      <c r="MV41" s="5"/>
      <c r="MW41" s="5"/>
      <c r="MX41" s="5"/>
      <c r="MY41" s="5"/>
      <c r="MZ41" s="5"/>
      <c r="NA41" s="5"/>
      <c r="NB41" s="5"/>
      <c r="NC41" s="5"/>
      <c r="ND41" s="5"/>
      <c r="NE41" s="5"/>
      <c r="NF41" s="5"/>
      <c r="NG41" s="5"/>
      <c r="NH41" s="5"/>
      <c r="NI41" s="5"/>
      <c r="NJ41" s="5"/>
      <c r="NK41" s="5"/>
      <c r="NL41" s="5"/>
      <c r="NM41" s="5"/>
      <c r="NN41" s="5"/>
      <c r="NO41" s="5"/>
      <c r="NP41" s="5"/>
      <c r="NQ41" s="5"/>
      <c r="NR41" s="5"/>
      <c r="NS41" s="5"/>
      <c r="NT41" s="5"/>
      <c r="NU41" s="5"/>
      <c r="NV41" s="5"/>
      <c r="NW41" s="5"/>
      <c r="NX41" s="5"/>
      <c r="NY41" s="5"/>
      <c r="NZ41" s="5"/>
      <c r="OA41" s="5"/>
      <c r="OB41" s="5"/>
      <c r="OC41" s="5"/>
      <c r="OD41" s="5"/>
      <c r="OE41" s="5"/>
      <c r="OF41" s="5"/>
      <c r="OG41" s="5"/>
      <c r="OH41" s="5"/>
      <c r="OI41" s="5"/>
      <c r="OJ41" s="5"/>
      <c r="OK41" s="5"/>
      <c r="OL41" s="5"/>
      <c r="OM41" s="5"/>
      <c r="ON41" s="5"/>
      <c r="OO41" s="5"/>
      <c r="OP41" s="5"/>
      <c r="OQ41" s="5"/>
      <c r="OR41" s="5"/>
      <c r="OS41" s="5"/>
      <c r="OT41" s="5"/>
      <c r="OU41" s="5"/>
      <c r="OV41" s="5"/>
      <c r="OW41" s="5"/>
      <c r="OX41" s="5"/>
      <c r="OY41" s="5"/>
      <c r="OZ41" s="5"/>
      <c r="PA41" s="5"/>
      <c r="PB41" s="5"/>
      <c r="PC41" s="5"/>
      <c r="PD41" s="5"/>
      <c r="PE41" s="5"/>
      <c r="PF41" s="5"/>
      <c r="PG41" s="5"/>
      <c r="PH41" s="5"/>
      <c r="PI41" s="5"/>
      <c r="PJ41" s="5"/>
      <c r="PK41" s="5"/>
      <c r="PL41" s="5"/>
      <c r="PM41" s="5"/>
      <c r="PN41" s="5"/>
      <c r="PO41" s="5"/>
      <c r="PP41" s="5"/>
      <c r="PQ41" s="5"/>
      <c r="PR41" s="5"/>
      <c r="PS41" s="5"/>
      <c r="PT41" s="5"/>
      <c r="PU41" s="5"/>
      <c r="PV41" s="5"/>
      <c r="PW41" s="5"/>
      <c r="PX41" s="5"/>
      <c r="PY41" s="5"/>
      <c r="PZ41" s="5"/>
      <c r="QA41" s="5"/>
      <c r="QB41" s="5"/>
      <c r="QC41" s="5"/>
      <c r="QD41" s="5"/>
      <c r="QE41" s="5"/>
      <c r="QF41" s="5"/>
      <c r="QG41" s="5"/>
      <c r="QH41" s="5"/>
      <c r="QI41" s="5"/>
      <c r="QJ41" s="5"/>
      <c r="QK41" s="5"/>
      <c r="QL41" s="5"/>
      <c r="QM41" s="5"/>
      <c r="QN41" s="5"/>
      <c r="QO41" s="5"/>
      <c r="QP41" s="5"/>
      <c r="QQ41" s="5"/>
      <c r="QR41" s="5"/>
      <c r="QS41" s="5"/>
      <c r="QT41" s="5"/>
      <c r="QU41" s="5"/>
      <c r="QV41" s="5"/>
      <c r="QW41" s="5"/>
      <c r="QX41" s="5"/>
      <c r="QY41" s="5"/>
      <c r="QZ41" s="5"/>
      <c r="RA41" s="5"/>
      <c r="RB41" s="5"/>
      <c r="RC41" s="5"/>
      <c r="RD41" s="5"/>
      <c r="RE41" s="5"/>
      <c r="RF41" s="5"/>
      <c r="RG41" s="5"/>
      <c r="RH41" s="5"/>
      <c r="RI41" s="5"/>
      <c r="RJ41" s="5"/>
      <c r="RK41" s="5"/>
      <c r="RL41" s="5"/>
      <c r="RM41" s="5"/>
      <c r="RN41" s="5"/>
      <c r="RO41" s="5"/>
      <c r="RP41" s="5"/>
      <c r="RQ41" s="5"/>
      <c r="RR41" s="5"/>
      <c r="RS41" s="5"/>
      <c r="RT41" s="5"/>
      <c r="RU41" s="5"/>
      <c r="RV41" s="5"/>
      <c r="RW41" s="5"/>
      <c r="RX41" s="5"/>
      <c r="RY41" s="5"/>
      <c r="RZ41" s="5"/>
      <c r="SA41" s="5"/>
      <c r="SB41" s="5"/>
      <c r="SC41" s="5"/>
      <c r="SD41" s="5"/>
      <c r="SE41" s="5"/>
      <c r="SF41" s="5"/>
      <c r="SG41" s="5"/>
      <c r="SH41" s="5"/>
      <c r="SI41" s="5"/>
      <c r="SJ41" s="5"/>
      <c r="SK41" s="5"/>
      <c r="SL41" s="5"/>
      <c r="SM41" s="5"/>
      <c r="SN41" s="5"/>
      <c r="SO41" s="5"/>
      <c r="SP41" s="5"/>
      <c r="SQ41" s="5"/>
      <c r="SR41" s="5"/>
      <c r="SS41" s="5"/>
    </row>
    <row r="42" spans="1:513" s="189" customFormat="1" ht="41.4" customHeight="1" x14ac:dyDescent="0.25">
      <c r="A42" s="190"/>
      <c r="B42" s="801" t="s">
        <v>83</v>
      </c>
      <c r="C42" s="802"/>
      <c r="D42" s="198"/>
      <c r="E42" s="195"/>
      <c r="F42" s="195"/>
      <c r="G42" s="199"/>
      <c r="H42" s="199"/>
      <c r="I42" s="199"/>
      <c r="J42" s="199"/>
      <c r="K42" s="28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85">
        <f>'PEP Av. Fin.'!L19</f>
        <v>500000</v>
      </c>
      <c r="AJ42" s="185">
        <f>'PEP Av. Fin.'!M19</f>
        <v>0</v>
      </c>
      <c r="AK42" s="186">
        <f>'PEP Av. Fin.'!N19</f>
        <v>500000</v>
      </c>
      <c r="AL42" s="200">
        <f>'PEP Av. Fin.'!O19</f>
        <v>0.26547047793074896</v>
      </c>
      <c r="AM42" s="187"/>
      <c r="AN42" s="188"/>
      <c r="AO42" s="188"/>
      <c r="AP42" s="188"/>
      <c r="AQ42" s="188"/>
      <c r="AR42" s="188"/>
      <c r="AS42" s="188"/>
      <c r="AT42" s="188"/>
      <c r="AU42" s="188"/>
      <c r="AV42" s="188"/>
      <c r="AW42" s="188"/>
      <c r="AX42" s="188"/>
      <c r="AY42" s="188"/>
      <c r="AZ42" s="188"/>
      <c r="BA42" s="188"/>
      <c r="BB42" s="188"/>
      <c r="BC42" s="188"/>
      <c r="BD42" s="188"/>
      <c r="BE42" s="188"/>
      <c r="BF42" s="188"/>
      <c r="BG42" s="188"/>
      <c r="BH42" s="188"/>
      <c r="BI42" s="188"/>
      <c r="BJ42" s="188"/>
      <c r="BK42" s="188"/>
      <c r="BL42" s="188"/>
      <c r="BM42" s="188"/>
      <c r="BN42" s="188"/>
      <c r="BO42" s="188"/>
      <c r="BP42" s="188"/>
      <c r="BQ42" s="188"/>
      <c r="BR42" s="188"/>
      <c r="BS42" s="188"/>
      <c r="BT42" s="188"/>
      <c r="BU42" s="188"/>
      <c r="BV42" s="188"/>
      <c r="BW42" s="188"/>
      <c r="BX42" s="188"/>
      <c r="BY42" s="188"/>
      <c r="BZ42" s="188"/>
      <c r="CA42" s="188"/>
      <c r="CB42" s="188"/>
      <c r="CC42" s="188"/>
      <c r="CD42" s="188"/>
      <c r="CE42" s="188"/>
      <c r="CF42" s="188"/>
      <c r="CG42" s="188"/>
      <c r="CH42" s="188"/>
      <c r="CI42" s="188"/>
      <c r="CJ42" s="188"/>
      <c r="CK42" s="188"/>
      <c r="CL42" s="188"/>
      <c r="CM42" s="188"/>
      <c r="CN42" s="188"/>
      <c r="CO42" s="188"/>
      <c r="CP42" s="188"/>
      <c r="CQ42" s="188"/>
      <c r="CR42" s="188"/>
      <c r="CS42" s="188"/>
      <c r="CT42" s="188"/>
      <c r="CU42" s="188"/>
      <c r="CV42" s="188"/>
      <c r="CW42" s="188"/>
      <c r="CX42" s="188"/>
      <c r="CY42" s="188"/>
      <c r="CZ42" s="188"/>
      <c r="DA42" s="188"/>
      <c r="DB42" s="188"/>
      <c r="DC42" s="188"/>
      <c r="DD42" s="188"/>
      <c r="DE42" s="188"/>
      <c r="DF42" s="188"/>
      <c r="DG42" s="188"/>
      <c r="DH42" s="188"/>
      <c r="DI42" s="188"/>
      <c r="DJ42" s="188"/>
      <c r="DK42" s="188"/>
      <c r="DL42" s="188"/>
      <c r="DM42" s="188"/>
      <c r="DN42" s="188"/>
      <c r="DO42" s="188"/>
      <c r="DP42" s="188"/>
      <c r="DQ42" s="188"/>
      <c r="DR42" s="188"/>
      <c r="DS42" s="188"/>
      <c r="DT42" s="188"/>
      <c r="DU42" s="188"/>
      <c r="DV42" s="188"/>
      <c r="DW42" s="188"/>
      <c r="DX42" s="188"/>
      <c r="DY42" s="188"/>
      <c r="DZ42" s="188"/>
      <c r="EA42" s="188"/>
      <c r="EB42" s="188"/>
      <c r="EC42" s="188"/>
      <c r="ED42" s="188"/>
      <c r="EE42" s="188"/>
      <c r="EF42" s="188"/>
      <c r="EG42" s="188"/>
      <c r="EH42" s="188"/>
      <c r="EI42" s="188"/>
      <c r="EJ42" s="188"/>
      <c r="EK42" s="188"/>
      <c r="EL42" s="188"/>
      <c r="EM42" s="188"/>
      <c r="EN42" s="188"/>
      <c r="EO42" s="188"/>
      <c r="EP42" s="188"/>
      <c r="EQ42" s="188"/>
      <c r="ER42" s="188"/>
      <c r="ES42" s="188"/>
      <c r="ET42" s="188"/>
      <c r="EU42" s="188"/>
      <c r="EV42" s="188"/>
      <c r="EW42" s="188"/>
      <c r="EX42" s="188"/>
      <c r="EY42" s="188"/>
      <c r="EZ42" s="188"/>
      <c r="FA42" s="188"/>
      <c r="FB42" s="188"/>
      <c r="FC42" s="188"/>
      <c r="FD42" s="188"/>
      <c r="FE42" s="188"/>
      <c r="FF42" s="188"/>
      <c r="FG42" s="188"/>
      <c r="FH42" s="188"/>
      <c r="FI42" s="188"/>
      <c r="FJ42" s="188"/>
      <c r="FK42" s="188"/>
      <c r="FL42" s="188"/>
      <c r="FM42" s="188"/>
      <c r="FN42" s="188"/>
      <c r="FO42" s="188"/>
      <c r="FP42" s="188"/>
      <c r="FQ42" s="188"/>
      <c r="FR42" s="188"/>
      <c r="FS42" s="188"/>
      <c r="FT42" s="188"/>
      <c r="FU42" s="188"/>
      <c r="FV42" s="188"/>
      <c r="FW42" s="188"/>
      <c r="FX42" s="188"/>
      <c r="FY42" s="188"/>
      <c r="FZ42" s="188"/>
      <c r="GA42" s="188"/>
      <c r="GB42" s="188"/>
      <c r="GC42" s="188"/>
      <c r="GD42" s="188"/>
      <c r="GE42" s="188"/>
      <c r="GF42" s="188"/>
      <c r="GG42" s="188"/>
      <c r="GH42" s="188"/>
      <c r="GI42" s="188"/>
      <c r="GJ42" s="188"/>
      <c r="GK42" s="188"/>
      <c r="GL42" s="188"/>
      <c r="GM42" s="188"/>
      <c r="GN42" s="188"/>
      <c r="GO42" s="188"/>
      <c r="GP42" s="188"/>
      <c r="GQ42" s="188"/>
      <c r="GR42" s="188"/>
      <c r="GS42" s="188"/>
      <c r="GT42" s="188"/>
      <c r="GU42" s="188"/>
      <c r="GV42" s="188"/>
      <c r="GW42" s="188"/>
      <c r="GX42" s="188"/>
      <c r="GY42" s="188"/>
      <c r="GZ42" s="188"/>
      <c r="HA42" s="188"/>
      <c r="HB42" s="188"/>
      <c r="HC42" s="188"/>
      <c r="HD42" s="188"/>
      <c r="HE42" s="188"/>
      <c r="HF42" s="188"/>
      <c r="HG42" s="188"/>
      <c r="HH42" s="188"/>
      <c r="HI42" s="188"/>
      <c r="HJ42" s="188"/>
      <c r="HK42" s="188"/>
      <c r="HL42" s="188"/>
      <c r="HM42" s="188"/>
      <c r="HN42" s="188"/>
      <c r="HO42" s="188"/>
      <c r="HP42" s="188"/>
      <c r="HQ42" s="188"/>
      <c r="HR42" s="188"/>
      <c r="HS42" s="188"/>
      <c r="HT42" s="188"/>
      <c r="HU42" s="188"/>
      <c r="HV42" s="188"/>
      <c r="HW42" s="188"/>
      <c r="HX42" s="188"/>
      <c r="HY42" s="188"/>
      <c r="HZ42" s="188"/>
      <c r="IA42" s="188"/>
      <c r="IB42" s="188"/>
      <c r="IC42" s="188"/>
      <c r="ID42" s="188"/>
      <c r="IE42" s="188"/>
      <c r="IF42" s="188"/>
      <c r="IG42" s="188"/>
      <c r="IH42" s="188"/>
      <c r="II42" s="188"/>
      <c r="IJ42" s="188"/>
      <c r="IK42" s="188"/>
      <c r="IL42" s="188"/>
      <c r="IM42" s="188"/>
      <c r="IN42" s="188"/>
      <c r="IO42" s="188"/>
      <c r="IP42" s="188"/>
      <c r="IQ42" s="188"/>
      <c r="IR42" s="188"/>
      <c r="IS42" s="188"/>
      <c r="IT42" s="188"/>
      <c r="IU42" s="188"/>
      <c r="IV42" s="188"/>
      <c r="IW42" s="188"/>
      <c r="IX42" s="188"/>
      <c r="IY42" s="188"/>
      <c r="IZ42" s="188"/>
      <c r="JA42" s="188"/>
      <c r="JB42" s="188"/>
      <c r="JC42" s="188"/>
      <c r="JD42" s="188"/>
      <c r="JE42" s="188"/>
      <c r="JF42" s="188"/>
      <c r="JG42" s="188"/>
      <c r="JH42" s="188"/>
      <c r="JI42" s="188"/>
      <c r="JJ42" s="188"/>
      <c r="JK42" s="188"/>
      <c r="JL42" s="188"/>
      <c r="JM42" s="188"/>
      <c r="JN42" s="188"/>
      <c r="JO42" s="188"/>
      <c r="JP42" s="188"/>
      <c r="JQ42" s="188"/>
      <c r="JR42" s="188"/>
      <c r="JS42" s="188"/>
      <c r="JT42" s="188"/>
      <c r="JU42" s="188"/>
      <c r="JV42" s="188"/>
      <c r="JW42" s="188"/>
      <c r="JX42" s="188"/>
      <c r="JY42" s="188"/>
      <c r="JZ42" s="188"/>
      <c r="KA42" s="188"/>
      <c r="KB42" s="188"/>
      <c r="KC42" s="188"/>
      <c r="KD42" s="188"/>
      <c r="KE42" s="188"/>
      <c r="KF42" s="188"/>
      <c r="KG42" s="188"/>
      <c r="KH42" s="188"/>
      <c r="KI42" s="188"/>
      <c r="KJ42" s="188"/>
      <c r="KK42" s="188"/>
      <c r="KL42" s="188"/>
      <c r="KM42" s="188"/>
      <c r="KN42" s="188"/>
      <c r="KO42" s="188"/>
      <c r="KP42" s="188"/>
      <c r="KQ42" s="188"/>
      <c r="KR42" s="188"/>
      <c r="KS42" s="188"/>
      <c r="KT42" s="188"/>
      <c r="KU42" s="188"/>
      <c r="KV42" s="188"/>
      <c r="KW42" s="188"/>
      <c r="KX42" s="188"/>
      <c r="KY42" s="188"/>
      <c r="KZ42" s="188"/>
      <c r="LA42" s="188"/>
      <c r="LB42" s="188"/>
      <c r="LC42" s="188"/>
      <c r="LD42" s="188"/>
      <c r="LE42" s="188"/>
      <c r="LF42" s="188"/>
      <c r="LG42" s="188"/>
      <c r="LH42" s="188"/>
      <c r="LI42" s="188"/>
      <c r="LJ42" s="188"/>
      <c r="LK42" s="188"/>
      <c r="LL42" s="188"/>
      <c r="LM42" s="188"/>
      <c r="LN42" s="188"/>
      <c r="LO42" s="188"/>
      <c r="LP42" s="188"/>
      <c r="LQ42" s="188"/>
      <c r="LR42" s="188"/>
      <c r="LS42" s="188"/>
      <c r="LT42" s="188"/>
      <c r="LU42" s="188"/>
      <c r="LV42" s="188"/>
      <c r="LW42" s="188"/>
      <c r="LX42" s="188"/>
      <c r="LY42" s="188"/>
      <c r="LZ42" s="188"/>
      <c r="MA42" s="188"/>
      <c r="MB42" s="188"/>
      <c r="MC42" s="188"/>
      <c r="MD42" s="188"/>
      <c r="ME42" s="188"/>
      <c r="MF42" s="188"/>
      <c r="MG42" s="188"/>
      <c r="MH42" s="188"/>
      <c r="MI42" s="188"/>
      <c r="MJ42" s="188"/>
      <c r="MK42" s="188"/>
      <c r="ML42" s="188"/>
      <c r="MM42" s="188"/>
      <c r="MN42" s="188"/>
      <c r="MO42" s="188"/>
      <c r="MP42" s="188"/>
      <c r="MQ42" s="188"/>
      <c r="MR42" s="188"/>
      <c r="MS42" s="188"/>
      <c r="MT42" s="188"/>
      <c r="MU42" s="188"/>
      <c r="MV42" s="188"/>
      <c r="MW42" s="188"/>
      <c r="MX42" s="188"/>
      <c r="MY42" s="188"/>
      <c r="MZ42" s="188"/>
      <c r="NA42" s="188"/>
      <c r="NB42" s="188"/>
      <c r="NC42" s="188"/>
      <c r="ND42" s="188"/>
      <c r="NE42" s="188"/>
      <c r="NF42" s="188"/>
      <c r="NG42" s="188"/>
      <c r="NH42" s="188"/>
      <c r="NI42" s="188"/>
      <c r="NJ42" s="188"/>
      <c r="NK42" s="188"/>
      <c r="NL42" s="188"/>
      <c r="NM42" s="188"/>
      <c r="NN42" s="188"/>
      <c r="NO42" s="188"/>
      <c r="NP42" s="188"/>
      <c r="NQ42" s="188"/>
      <c r="NR42" s="188"/>
      <c r="NS42" s="188"/>
      <c r="NT42" s="188"/>
      <c r="NU42" s="188"/>
      <c r="NV42" s="188"/>
      <c r="NW42" s="188"/>
      <c r="NX42" s="188"/>
      <c r="NY42" s="188"/>
      <c r="NZ42" s="188"/>
      <c r="OA42" s="188"/>
      <c r="OB42" s="188"/>
      <c r="OC42" s="188"/>
      <c r="OD42" s="188"/>
      <c r="OE42" s="188"/>
      <c r="OF42" s="188"/>
      <c r="OG42" s="188"/>
      <c r="OH42" s="188"/>
      <c r="OI42" s="188"/>
      <c r="OJ42" s="188"/>
      <c r="OK42" s="188"/>
      <c r="OL42" s="188"/>
      <c r="OM42" s="188"/>
      <c r="ON42" s="188"/>
      <c r="OO42" s="188"/>
      <c r="OP42" s="188"/>
      <c r="OQ42" s="188"/>
      <c r="OR42" s="188"/>
      <c r="OS42" s="188"/>
      <c r="OT42" s="188"/>
      <c r="OU42" s="188"/>
      <c r="OV42" s="188"/>
      <c r="OW42" s="188"/>
      <c r="OX42" s="188"/>
      <c r="OY42" s="188"/>
      <c r="OZ42" s="188"/>
      <c r="PA42" s="188"/>
      <c r="PB42" s="188"/>
      <c r="PC42" s="188"/>
      <c r="PD42" s="188"/>
      <c r="PE42" s="188"/>
      <c r="PF42" s="188"/>
      <c r="PG42" s="188"/>
      <c r="PH42" s="188"/>
      <c r="PI42" s="188"/>
      <c r="PJ42" s="188"/>
      <c r="PK42" s="188"/>
      <c r="PL42" s="188"/>
      <c r="PM42" s="188"/>
      <c r="PN42" s="188"/>
      <c r="PO42" s="188"/>
      <c r="PP42" s="188"/>
      <c r="PQ42" s="188"/>
      <c r="PR42" s="188"/>
      <c r="PS42" s="188"/>
      <c r="PT42" s="188"/>
      <c r="PU42" s="188"/>
      <c r="PV42" s="188"/>
      <c r="PW42" s="188"/>
      <c r="PX42" s="188"/>
      <c r="PY42" s="188"/>
      <c r="PZ42" s="188"/>
      <c r="QA42" s="188"/>
      <c r="QB42" s="188"/>
      <c r="QC42" s="188"/>
      <c r="QD42" s="188"/>
      <c r="QE42" s="188"/>
      <c r="QF42" s="188"/>
      <c r="QG42" s="188"/>
      <c r="QH42" s="188"/>
      <c r="QI42" s="188"/>
      <c r="QJ42" s="188"/>
      <c r="QK42" s="188"/>
      <c r="QL42" s="188"/>
      <c r="QM42" s="188"/>
      <c r="QN42" s="188"/>
      <c r="QO42" s="188"/>
      <c r="QP42" s="188"/>
      <c r="QQ42" s="188"/>
      <c r="QR42" s="188"/>
      <c r="QS42" s="188"/>
      <c r="QT42" s="188"/>
      <c r="QU42" s="188"/>
      <c r="QV42" s="188"/>
      <c r="QW42" s="188"/>
      <c r="QX42" s="188"/>
      <c r="QY42" s="188"/>
      <c r="QZ42" s="188"/>
      <c r="RA42" s="188"/>
      <c r="RB42" s="188"/>
      <c r="RC42" s="188"/>
      <c r="RD42" s="188"/>
      <c r="RE42" s="188"/>
      <c r="RF42" s="188"/>
      <c r="RG42" s="188"/>
      <c r="RH42" s="188"/>
      <c r="RI42" s="188"/>
      <c r="RJ42" s="188"/>
      <c r="RK42" s="188"/>
      <c r="RL42" s="188"/>
      <c r="RM42" s="188"/>
      <c r="RN42" s="188"/>
      <c r="RO42" s="188"/>
      <c r="RP42" s="188"/>
      <c r="RQ42" s="188"/>
      <c r="RR42" s="188"/>
      <c r="RS42" s="188"/>
      <c r="RT42" s="188"/>
      <c r="RU42" s="188"/>
      <c r="RV42" s="188"/>
      <c r="RW42" s="188"/>
      <c r="RX42" s="188"/>
      <c r="RY42" s="188"/>
      <c r="RZ42" s="188"/>
      <c r="SA42" s="188"/>
      <c r="SB42" s="188"/>
      <c r="SC42" s="188"/>
      <c r="SD42" s="188"/>
      <c r="SE42" s="188"/>
      <c r="SF42" s="188"/>
      <c r="SG42" s="188"/>
      <c r="SH42" s="188"/>
      <c r="SI42" s="188"/>
      <c r="SJ42" s="188"/>
      <c r="SK42" s="188"/>
      <c r="SL42" s="188"/>
      <c r="SM42" s="188"/>
      <c r="SN42" s="188"/>
      <c r="SO42" s="188"/>
      <c r="SP42" s="188"/>
      <c r="SQ42" s="188"/>
      <c r="SR42" s="188"/>
      <c r="SS42" s="188"/>
    </row>
    <row r="43" spans="1:513" s="3" customFormat="1" ht="41.4" customHeight="1" x14ac:dyDescent="0.25">
      <c r="A43" s="213"/>
      <c r="B43" s="292"/>
      <c r="C43" s="293"/>
      <c r="D43" s="108"/>
      <c r="E43" s="195"/>
      <c r="F43" s="195"/>
      <c r="G43" s="204"/>
      <c r="H43" s="194"/>
      <c r="I43" s="204"/>
      <c r="J43" s="204"/>
      <c r="K43" s="293"/>
      <c r="L43" s="204"/>
      <c r="M43" s="204"/>
      <c r="N43" s="204"/>
      <c r="O43" s="204"/>
      <c r="P43" s="204"/>
      <c r="Q43" s="204"/>
      <c r="R43" s="204"/>
      <c r="S43" s="204"/>
      <c r="T43" s="204"/>
      <c r="U43" s="204"/>
      <c r="V43" s="204"/>
      <c r="W43" s="204"/>
      <c r="X43" s="204"/>
      <c r="Y43" s="204"/>
      <c r="Z43" s="204"/>
      <c r="AA43" s="204"/>
      <c r="AB43" s="204"/>
      <c r="AC43" s="204"/>
      <c r="AD43" s="204"/>
      <c r="AE43" s="204"/>
      <c r="AF43" s="204"/>
      <c r="AG43" s="204"/>
      <c r="AH43" s="204"/>
      <c r="AI43" s="182"/>
      <c r="AJ43" s="182"/>
      <c r="AK43" s="103"/>
      <c r="AL43" s="205"/>
      <c r="AM43" s="7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</row>
    <row r="44" spans="1:513" s="189" customFormat="1" ht="41.4" customHeight="1" x14ac:dyDescent="0.25">
      <c r="A44" s="190"/>
      <c r="B44" s="801" t="s">
        <v>84</v>
      </c>
      <c r="C44" s="802"/>
      <c r="D44" s="198"/>
      <c r="E44" s="195"/>
      <c r="F44" s="195"/>
      <c r="G44" s="199"/>
      <c r="H44" s="199"/>
      <c r="I44" s="199"/>
      <c r="J44" s="199"/>
      <c r="K44" s="28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85">
        <f>'PEP Av. Fin.'!L20</f>
        <v>16683.3</v>
      </c>
      <c r="AJ44" s="185">
        <f>'PEP Av. Fin.'!M20</f>
        <v>0</v>
      </c>
      <c r="AK44" s="186">
        <f>'PEP Av. Fin.'!N20</f>
        <v>16683.3</v>
      </c>
      <c r="AL44" s="200">
        <f>'PEP Av. Fin.'!O20</f>
        <v>8.8578472489241264E-3</v>
      </c>
      <c r="AM44" s="187"/>
      <c r="AN44" s="188"/>
      <c r="AO44" s="188"/>
      <c r="AP44" s="188"/>
      <c r="AQ44" s="188"/>
      <c r="AR44" s="188"/>
      <c r="AS44" s="188"/>
      <c r="AT44" s="188"/>
      <c r="AU44" s="188"/>
      <c r="AV44" s="188"/>
      <c r="AW44" s="188"/>
      <c r="AX44" s="188"/>
      <c r="AY44" s="188"/>
      <c r="AZ44" s="188"/>
      <c r="BA44" s="188"/>
      <c r="BB44" s="188"/>
      <c r="BC44" s="188"/>
      <c r="BD44" s="188"/>
      <c r="BE44" s="188"/>
      <c r="BF44" s="188"/>
      <c r="BG44" s="188"/>
      <c r="BH44" s="188"/>
      <c r="BI44" s="188"/>
      <c r="BJ44" s="188"/>
      <c r="BK44" s="188"/>
      <c r="BL44" s="188"/>
      <c r="BM44" s="188"/>
      <c r="BN44" s="188"/>
      <c r="BO44" s="188"/>
      <c r="BP44" s="188"/>
      <c r="BQ44" s="188"/>
      <c r="BR44" s="188"/>
      <c r="BS44" s="188"/>
      <c r="BT44" s="188"/>
      <c r="BU44" s="188"/>
      <c r="BV44" s="188"/>
      <c r="BW44" s="188"/>
      <c r="BX44" s="188"/>
      <c r="BY44" s="188"/>
      <c r="BZ44" s="188"/>
      <c r="CA44" s="188"/>
      <c r="CB44" s="188"/>
      <c r="CC44" s="188"/>
      <c r="CD44" s="188"/>
      <c r="CE44" s="188"/>
      <c r="CF44" s="188"/>
      <c r="CG44" s="188"/>
      <c r="CH44" s="188"/>
      <c r="CI44" s="188"/>
      <c r="CJ44" s="188"/>
      <c r="CK44" s="188"/>
      <c r="CL44" s="188"/>
      <c r="CM44" s="188"/>
      <c r="CN44" s="188"/>
      <c r="CO44" s="188"/>
      <c r="CP44" s="188"/>
      <c r="CQ44" s="188"/>
      <c r="CR44" s="188"/>
      <c r="CS44" s="188"/>
      <c r="CT44" s="188"/>
      <c r="CU44" s="188"/>
      <c r="CV44" s="188"/>
      <c r="CW44" s="188"/>
      <c r="CX44" s="188"/>
      <c r="CY44" s="188"/>
      <c r="CZ44" s="188"/>
      <c r="DA44" s="188"/>
      <c r="DB44" s="188"/>
      <c r="DC44" s="188"/>
      <c r="DD44" s="188"/>
      <c r="DE44" s="188"/>
      <c r="DF44" s="188"/>
      <c r="DG44" s="188"/>
      <c r="DH44" s="188"/>
      <c r="DI44" s="188"/>
      <c r="DJ44" s="188"/>
      <c r="DK44" s="188"/>
      <c r="DL44" s="188"/>
      <c r="DM44" s="188"/>
      <c r="DN44" s="188"/>
      <c r="DO44" s="188"/>
      <c r="DP44" s="188"/>
      <c r="DQ44" s="188"/>
      <c r="DR44" s="188"/>
      <c r="DS44" s="188"/>
      <c r="DT44" s="188"/>
      <c r="DU44" s="188"/>
      <c r="DV44" s="188"/>
      <c r="DW44" s="188"/>
      <c r="DX44" s="188"/>
      <c r="DY44" s="188"/>
      <c r="DZ44" s="188"/>
      <c r="EA44" s="188"/>
      <c r="EB44" s="188"/>
      <c r="EC44" s="188"/>
      <c r="ED44" s="188"/>
      <c r="EE44" s="188"/>
      <c r="EF44" s="188"/>
      <c r="EG44" s="188"/>
      <c r="EH44" s="188"/>
      <c r="EI44" s="188"/>
      <c r="EJ44" s="188"/>
      <c r="EK44" s="188"/>
      <c r="EL44" s="188"/>
      <c r="EM44" s="188"/>
      <c r="EN44" s="188"/>
      <c r="EO44" s="188"/>
      <c r="EP44" s="188"/>
      <c r="EQ44" s="188"/>
      <c r="ER44" s="188"/>
      <c r="ES44" s="188"/>
      <c r="ET44" s="188"/>
      <c r="EU44" s="188"/>
      <c r="EV44" s="188"/>
      <c r="EW44" s="188"/>
      <c r="EX44" s="188"/>
      <c r="EY44" s="188"/>
      <c r="EZ44" s="188"/>
      <c r="FA44" s="188"/>
      <c r="FB44" s="188"/>
      <c r="FC44" s="188"/>
      <c r="FD44" s="188"/>
      <c r="FE44" s="188"/>
      <c r="FF44" s="188"/>
      <c r="FG44" s="188"/>
      <c r="FH44" s="188"/>
      <c r="FI44" s="188"/>
      <c r="FJ44" s="188"/>
      <c r="FK44" s="188"/>
      <c r="FL44" s="188"/>
      <c r="FM44" s="188"/>
      <c r="FN44" s="188"/>
      <c r="FO44" s="188"/>
      <c r="FP44" s="188"/>
      <c r="FQ44" s="188"/>
      <c r="FR44" s="188"/>
      <c r="FS44" s="188"/>
      <c r="FT44" s="188"/>
      <c r="FU44" s="188"/>
      <c r="FV44" s="188"/>
      <c r="FW44" s="188"/>
      <c r="FX44" s="188"/>
      <c r="FY44" s="188"/>
      <c r="FZ44" s="188"/>
      <c r="GA44" s="188"/>
      <c r="GB44" s="188"/>
      <c r="GC44" s="188"/>
      <c r="GD44" s="188"/>
      <c r="GE44" s="188"/>
      <c r="GF44" s="188"/>
      <c r="GG44" s="188"/>
      <c r="GH44" s="188"/>
      <c r="GI44" s="188"/>
      <c r="GJ44" s="188"/>
      <c r="GK44" s="188"/>
      <c r="GL44" s="188"/>
      <c r="GM44" s="188"/>
      <c r="GN44" s="188"/>
      <c r="GO44" s="188"/>
      <c r="GP44" s="188"/>
      <c r="GQ44" s="188"/>
      <c r="GR44" s="188"/>
      <c r="GS44" s="188"/>
      <c r="GT44" s="188"/>
      <c r="GU44" s="188"/>
      <c r="GV44" s="188"/>
      <c r="GW44" s="188"/>
      <c r="GX44" s="188"/>
      <c r="GY44" s="188"/>
      <c r="GZ44" s="188"/>
      <c r="HA44" s="188"/>
      <c r="HB44" s="188"/>
      <c r="HC44" s="188"/>
      <c r="HD44" s="188"/>
      <c r="HE44" s="188"/>
      <c r="HF44" s="188"/>
      <c r="HG44" s="188"/>
      <c r="HH44" s="188"/>
      <c r="HI44" s="188"/>
      <c r="HJ44" s="188"/>
      <c r="HK44" s="188"/>
      <c r="HL44" s="188"/>
      <c r="HM44" s="188"/>
      <c r="HN44" s="188"/>
      <c r="HO44" s="188"/>
      <c r="HP44" s="188"/>
      <c r="HQ44" s="188"/>
      <c r="HR44" s="188"/>
      <c r="HS44" s="188"/>
      <c r="HT44" s="188"/>
      <c r="HU44" s="188"/>
      <c r="HV44" s="188"/>
      <c r="HW44" s="188"/>
      <c r="HX44" s="188"/>
      <c r="HY44" s="188"/>
      <c r="HZ44" s="188"/>
      <c r="IA44" s="188"/>
      <c r="IB44" s="188"/>
      <c r="IC44" s="188"/>
      <c r="ID44" s="188"/>
      <c r="IE44" s="188"/>
      <c r="IF44" s="188"/>
      <c r="IG44" s="188"/>
      <c r="IH44" s="188"/>
      <c r="II44" s="188"/>
      <c r="IJ44" s="188"/>
      <c r="IK44" s="188"/>
      <c r="IL44" s="188"/>
      <c r="IM44" s="188"/>
      <c r="IN44" s="188"/>
      <c r="IO44" s="188"/>
      <c r="IP44" s="188"/>
      <c r="IQ44" s="188"/>
      <c r="IR44" s="188"/>
      <c r="IS44" s="188"/>
      <c r="IT44" s="188"/>
      <c r="IU44" s="188"/>
      <c r="IV44" s="188"/>
      <c r="IW44" s="188"/>
      <c r="IX44" s="188"/>
      <c r="IY44" s="188"/>
      <c r="IZ44" s="188"/>
      <c r="JA44" s="188"/>
      <c r="JB44" s="188"/>
      <c r="JC44" s="188"/>
      <c r="JD44" s="188"/>
      <c r="JE44" s="188"/>
      <c r="JF44" s="188"/>
      <c r="JG44" s="188"/>
      <c r="JH44" s="188"/>
      <c r="JI44" s="188"/>
      <c r="JJ44" s="188"/>
      <c r="JK44" s="188"/>
      <c r="JL44" s="188"/>
      <c r="JM44" s="188"/>
      <c r="JN44" s="188"/>
      <c r="JO44" s="188"/>
      <c r="JP44" s="188"/>
      <c r="JQ44" s="188"/>
      <c r="JR44" s="188"/>
      <c r="JS44" s="188"/>
      <c r="JT44" s="188"/>
      <c r="JU44" s="188"/>
      <c r="JV44" s="188"/>
      <c r="JW44" s="188"/>
      <c r="JX44" s="188"/>
      <c r="JY44" s="188"/>
      <c r="JZ44" s="188"/>
      <c r="KA44" s="188"/>
      <c r="KB44" s="188"/>
      <c r="KC44" s="188"/>
      <c r="KD44" s="188"/>
      <c r="KE44" s="188"/>
      <c r="KF44" s="188"/>
      <c r="KG44" s="188"/>
      <c r="KH44" s="188"/>
      <c r="KI44" s="188"/>
      <c r="KJ44" s="188"/>
      <c r="KK44" s="188"/>
      <c r="KL44" s="188"/>
      <c r="KM44" s="188"/>
      <c r="KN44" s="188"/>
      <c r="KO44" s="188"/>
      <c r="KP44" s="188"/>
      <c r="KQ44" s="188"/>
      <c r="KR44" s="188"/>
      <c r="KS44" s="188"/>
      <c r="KT44" s="188"/>
      <c r="KU44" s="188"/>
      <c r="KV44" s="188"/>
      <c r="KW44" s="188"/>
      <c r="KX44" s="188"/>
      <c r="KY44" s="188"/>
      <c r="KZ44" s="188"/>
      <c r="LA44" s="188"/>
      <c r="LB44" s="188"/>
      <c r="LC44" s="188"/>
      <c r="LD44" s="188"/>
      <c r="LE44" s="188"/>
      <c r="LF44" s="188"/>
      <c r="LG44" s="188"/>
      <c r="LH44" s="188"/>
      <c r="LI44" s="188"/>
      <c r="LJ44" s="188"/>
      <c r="LK44" s="188"/>
      <c r="LL44" s="188"/>
      <c r="LM44" s="188"/>
      <c r="LN44" s="188"/>
      <c r="LO44" s="188"/>
      <c r="LP44" s="188"/>
      <c r="LQ44" s="188"/>
      <c r="LR44" s="188"/>
      <c r="LS44" s="188"/>
      <c r="LT44" s="188"/>
      <c r="LU44" s="188"/>
      <c r="LV44" s="188"/>
      <c r="LW44" s="188"/>
      <c r="LX44" s="188"/>
      <c r="LY44" s="188"/>
      <c r="LZ44" s="188"/>
      <c r="MA44" s="188"/>
      <c r="MB44" s="188"/>
      <c r="MC44" s="188"/>
      <c r="MD44" s="188"/>
      <c r="ME44" s="188"/>
      <c r="MF44" s="188"/>
      <c r="MG44" s="188"/>
      <c r="MH44" s="188"/>
      <c r="MI44" s="188"/>
      <c r="MJ44" s="188"/>
      <c r="MK44" s="188"/>
      <c r="ML44" s="188"/>
      <c r="MM44" s="188"/>
      <c r="MN44" s="188"/>
      <c r="MO44" s="188"/>
      <c r="MP44" s="188"/>
      <c r="MQ44" s="188"/>
      <c r="MR44" s="188"/>
      <c r="MS44" s="188"/>
      <c r="MT44" s="188"/>
      <c r="MU44" s="188"/>
      <c r="MV44" s="188"/>
      <c r="MW44" s="188"/>
      <c r="MX44" s="188"/>
      <c r="MY44" s="188"/>
      <c r="MZ44" s="188"/>
      <c r="NA44" s="188"/>
      <c r="NB44" s="188"/>
      <c r="NC44" s="188"/>
      <c r="ND44" s="188"/>
      <c r="NE44" s="188"/>
      <c r="NF44" s="188"/>
      <c r="NG44" s="188"/>
      <c r="NH44" s="188"/>
      <c r="NI44" s="188"/>
      <c r="NJ44" s="188"/>
      <c r="NK44" s="188"/>
      <c r="NL44" s="188"/>
      <c r="NM44" s="188"/>
      <c r="NN44" s="188"/>
      <c r="NO44" s="188"/>
      <c r="NP44" s="188"/>
      <c r="NQ44" s="188"/>
      <c r="NR44" s="188"/>
      <c r="NS44" s="188"/>
      <c r="NT44" s="188"/>
      <c r="NU44" s="188"/>
      <c r="NV44" s="188"/>
      <c r="NW44" s="188"/>
      <c r="NX44" s="188"/>
      <c r="NY44" s="188"/>
      <c r="NZ44" s="188"/>
      <c r="OA44" s="188"/>
      <c r="OB44" s="188"/>
      <c r="OC44" s="188"/>
      <c r="OD44" s="188"/>
      <c r="OE44" s="188"/>
      <c r="OF44" s="188"/>
      <c r="OG44" s="188"/>
      <c r="OH44" s="188"/>
      <c r="OI44" s="188"/>
      <c r="OJ44" s="188"/>
      <c r="OK44" s="188"/>
      <c r="OL44" s="188"/>
      <c r="OM44" s="188"/>
      <c r="ON44" s="188"/>
      <c r="OO44" s="188"/>
      <c r="OP44" s="188"/>
      <c r="OQ44" s="188"/>
      <c r="OR44" s="188"/>
      <c r="OS44" s="188"/>
      <c r="OT44" s="188"/>
      <c r="OU44" s="188"/>
      <c r="OV44" s="188"/>
      <c r="OW44" s="188"/>
      <c r="OX44" s="188"/>
      <c r="OY44" s="188"/>
      <c r="OZ44" s="188"/>
      <c r="PA44" s="188"/>
      <c r="PB44" s="188"/>
      <c r="PC44" s="188"/>
      <c r="PD44" s="188"/>
      <c r="PE44" s="188"/>
      <c r="PF44" s="188"/>
      <c r="PG44" s="188"/>
      <c r="PH44" s="188"/>
      <c r="PI44" s="188"/>
      <c r="PJ44" s="188"/>
      <c r="PK44" s="188"/>
      <c r="PL44" s="188"/>
      <c r="PM44" s="188"/>
      <c r="PN44" s="188"/>
      <c r="PO44" s="188"/>
      <c r="PP44" s="188"/>
      <c r="PQ44" s="188"/>
      <c r="PR44" s="188"/>
      <c r="PS44" s="188"/>
      <c r="PT44" s="188"/>
      <c r="PU44" s="188"/>
      <c r="PV44" s="188"/>
      <c r="PW44" s="188"/>
      <c r="PX44" s="188"/>
      <c r="PY44" s="188"/>
      <c r="PZ44" s="188"/>
      <c r="QA44" s="188"/>
      <c r="QB44" s="188"/>
      <c r="QC44" s="188"/>
      <c r="QD44" s="188"/>
      <c r="QE44" s="188"/>
      <c r="QF44" s="188"/>
      <c r="QG44" s="188"/>
      <c r="QH44" s="188"/>
      <c r="QI44" s="188"/>
      <c r="QJ44" s="188"/>
      <c r="QK44" s="188"/>
      <c r="QL44" s="188"/>
      <c r="QM44" s="188"/>
      <c r="QN44" s="188"/>
      <c r="QO44" s="188"/>
      <c r="QP44" s="188"/>
      <c r="QQ44" s="188"/>
      <c r="QR44" s="188"/>
      <c r="QS44" s="188"/>
      <c r="QT44" s="188"/>
      <c r="QU44" s="188"/>
      <c r="QV44" s="188"/>
      <c r="QW44" s="188"/>
      <c r="QX44" s="188"/>
      <c r="QY44" s="188"/>
      <c r="QZ44" s="188"/>
      <c r="RA44" s="188"/>
      <c r="RB44" s="188"/>
      <c r="RC44" s="188"/>
      <c r="RD44" s="188"/>
      <c r="RE44" s="188"/>
      <c r="RF44" s="188"/>
      <c r="RG44" s="188"/>
      <c r="RH44" s="188"/>
      <c r="RI44" s="188"/>
      <c r="RJ44" s="188"/>
      <c r="RK44" s="188"/>
      <c r="RL44" s="188"/>
      <c r="RM44" s="188"/>
      <c r="RN44" s="188"/>
      <c r="RO44" s="188"/>
      <c r="RP44" s="188"/>
      <c r="RQ44" s="188"/>
      <c r="RR44" s="188"/>
      <c r="RS44" s="188"/>
      <c r="RT44" s="188"/>
      <c r="RU44" s="188"/>
      <c r="RV44" s="188"/>
      <c r="RW44" s="188"/>
      <c r="RX44" s="188"/>
      <c r="RY44" s="188"/>
      <c r="RZ44" s="188"/>
      <c r="SA44" s="188"/>
      <c r="SB44" s="188"/>
      <c r="SC44" s="188"/>
      <c r="SD44" s="188"/>
      <c r="SE44" s="188"/>
      <c r="SF44" s="188"/>
      <c r="SG44" s="188"/>
      <c r="SH44" s="188"/>
      <c r="SI44" s="188"/>
      <c r="SJ44" s="188"/>
      <c r="SK44" s="188"/>
      <c r="SL44" s="188"/>
      <c r="SM44" s="188"/>
      <c r="SN44" s="188"/>
      <c r="SO44" s="188"/>
      <c r="SP44" s="188"/>
      <c r="SQ44" s="188"/>
      <c r="SR44" s="188"/>
      <c r="SS44" s="188"/>
    </row>
    <row r="45" spans="1:513" s="3" customFormat="1" ht="41.4" customHeight="1" x14ac:dyDescent="0.25">
      <c r="A45" s="213"/>
      <c r="B45" s="292"/>
      <c r="C45" s="293"/>
      <c r="D45" s="108"/>
      <c r="E45" s="195"/>
      <c r="F45" s="195"/>
      <c r="G45" s="204"/>
      <c r="H45" s="194"/>
      <c r="I45" s="204"/>
      <c r="J45" s="204"/>
      <c r="K45" s="293"/>
      <c r="L45" s="204"/>
      <c r="M45" s="204"/>
      <c r="N45" s="204"/>
      <c r="O45" s="204"/>
      <c r="P45" s="204"/>
      <c r="Q45" s="204"/>
      <c r="R45" s="204"/>
      <c r="S45" s="204"/>
      <c r="T45" s="204"/>
      <c r="U45" s="204"/>
      <c r="V45" s="204"/>
      <c r="W45" s="204"/>
      <c r="X45" s="204"/>
      <c r="Y45" s="204"/>
      <c r="Z45" s="204"/>
      <c r="AA45" s="204"/>
      <c r="AB45" s="204"/>
      <c r="AC45" s="204"/>
      <c r="AD45" s="204"/>
      <c r="AE45" s="204"/>
      <c r="AF45" s="204"/>
      <c r="AG45" s="204"/>
      <c r="AH45" s="204"/>
      <c r="AI45" s="182"/>
      <c r="AJ45" s="182"/>
      <c r="AK45" s="103"/>
      <c r="AL45" s="205"/>
      <c r="AM45" s="7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</row>
    <row r="46" spans="1:513" s="189" customFormat="1" ht="41.4" customHeight="1" x14ac:dyDescent="0.25">
      <c r="A46" s="190"/>
      <c r="B46" s="801" t="s">
        <v>85</v>
      </c>
      <c r="C46" s="802"/>
      <c r="D46" s="198"/>
      <c r="E46" s="195"/>
      <c r="F46" s="195"/>
      <c r="G46" s="199"/>
      <c r="H46" s="199"/>
      <c r="I46" s="199"/>
      <c r="J46" s="199"/>
      <c r="K46" s="28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85">
        <f>'PEP Av. Fin.'!L21</f>
        <v>1249265.3</v>
      </c>
      <c r="AJ46" s="185">
        <f>'PEP Av. Fin.'!M21</f>
        <v>117500</v>
      </c>
      <c r="AK46" s="186">
        <f>'PEP Av. Fin.'!N21</f>
        <v>1366765.3</v>
      </c>
      <c r="AL46" s="200">
        <f>'PEP Av. Fin.'!O21</f>
        <v>0.72567167482032691</v>
      </c>
      <c r="AM46" s="187"/>
      <c r="AN46" s="188"/>
      <c r="AO46" s="188"/>
      <c r="AP46" s="188"/>
      <c r="AQ46" s="188"/>
      <c r="AR46" s="188"/>
      <c r="AS46" s="188"/>
      <c r="AT46" s="188"/>
      <c r="AU46" s="188"/>
      <c r="AV46" s="188"/>
      <c r="AW46" s="188"/>
      <c r="AX46" s="188"/>
      <c r="AY46" s="188"/>
      <c r="AZ46" s="188"/>
      <c r="BA46" s="188"/>
      <c r="BB46" s="188"/>
      <c r="BC46" s="188"/>
      <c r="BD46" s="188"/>
      <c r="BE46" s="188"/>
      <c r="BF46" s="188"/>
      <c r="BG46" s="188"/>
      <c r="BH46" s="188"/>
      <c r="BI46" s="188"/>
      <c r="BJ46" s="188"/>
      <c r="BK46" s="188"/>
      <c r="BL46" s="188"/>
      <c r="BM46" s="188"/>
      <c r="BN46" s="188"/>
      <c r="BO46" s="188"/>
      <c r="BP46" s="188"/>
      <c r="BQ46" s="188"/>
      <c r="BR46" s="188"/>
      <c r="BS46" s="188"/>
      <c r="BT46" s="188"/>
      <c r="BU46" s="188"/>
      <c r="BV46" s="188"/>
      <c r="BW46" s="188"/>
      <c r="BX46" s="188"/>
      <c r="BY46" s="188"/>
      <c r="BZ46" s="188"/>
      <c r="CA46" s="188"/>
      <c r="CB46" s="188"/>
      <c r="CC46" s="188"/>
      <c r="CD46" s="188"/>
      <c r="CE46" s="188"/>
      <c r="CF46" s="188"/>
      <c r="CG46" s="188"/>
      <c r="CH46" s="188"/>
      <c r="CI46" s="188"/>
      <c r="CJ46" s="188"/>
      <c r="CK46" s="188"/>
      <c r="CL46" s="188"/>
      <c r="CM46" s="188"/>
      <c r="CN46" s="188"/>
      <c r="CO46" s="188"/>
      <c r="CP46" s="188"/>
      <c r="CQ46" s="188"/>
      <c r="CR46" s="188"/>
      <c r="CS46" s="188"/>
      <c r="CT46" s="188"/>
      <c r="CU46" s="188"/>
      <c r="CV46" s="188"/>
      <c r="CW46" s="188"/>
      <c r="CX46" s="188"/>
      <c r="CY46" s="188"/>
      <c r="CZ46" s="188"/>
      <c r="DA46" s="188"/>
      <c r="DB46" s="188"/>
      <c r="DC46" s="188"/>
      <c r="DD46" s="188"/>
      <c r="DE46" s="188"/>
      <c r="DF46" s="188"/>
      <c r="DG46" s="188"/>
      <c r="DH46" s="188"/>
      <c r="DI46" s="188"/>
      <c r="DJ46" s="188"/>
      <c r="DK46" s="188"/>
      <c r="DL46" s="188"/>
      <c r="DM46" s="188"/>
      <c r="DN46" s="188"/>
      <c r="DO46" s="188"/>
      <c r="DP46" s="188"/>
      <c r="DQ46" s="188"/>
      <c r="DR46" s="188"/>
      <c r="DS46" s="188"/>
      <c r="DT46" s="188"/>
      <c r="DU46" s="188"/>
      <c r="DV46" s="188"/>
      <c r="DW46" s="188"/>
      <c r="DX46" s="188"/>
      <c r="DY46" s="188"/>
      <c r="DZ46" s="188"/>
      <c r="EA46" s="188"/>
      <c r="EB46" s="188"/>
      <c r="EC46" s="188"/>
      <c r="ED46" s="188"/>
      <c r="EE46" s="188"/>
      <c r="EF46" s="188"/>
      <c r="EG46" s="188"/>
      <c r="EH46" s="188"/>
      <c r="EI46" s="188"/>
      <c r="EJ46" s="188"/>
      <c r="EK46" s="188"/>
      <c r="EL46" s="188"/>
      <c r="EM46" s="188"/>
      <c r="EN46" s="188"/>
      <c r="EO46" s="188"/>
      <c r="EP46" s="188"/>
      <c r="EQ46" s="188"/>
      <c r="ER46" s="188"/>
      <c r="ES46" s="188"/>
      <c r="ET46" s="188"/>
      <c r="EU46" s="188"/>
      <c r="EV46" s="188"/>
      <c r="EW46" s="188"/>
      <c r="EX46" s="188"/>
      <c r="EY46" s="188"/>
      <c r="EZ46" s="188"/>
      <c r="FA46" s="188"/>
      <c r="FB46" s="188"/>
      <c r="FC46" s="188"/>
      <c r="FD46" s="188"/>
      <c r="FE46" s="188"/>
      <c r="FF46" s="188"/>
      <c r="FG46" s="188"/>
      <c r="FH46" s="188"/>
      <c r="FI46" s="188"/>
      <c r="FJ46" s="188"/>
      <c r="FK46" s="188"/>
      <c r="FL46" s="188"/>
      <c r="FM46" s="188"/>
      <c r="FN46" s="188"/>
      <c r="FO46" s="188"/>
      <c r="FP46" s="188"/>
      <c r="FQ46" s="188"/>
      <c r="FR46" s="188"/>
      <c r="FS46" s="188"/>
      <c r="FT46" s="188"/>
      <c r="FU46" s="188"/>
      <c r="FV46" s="188"/>
      <c r="FW46" s="188"/>
      <c r="FX46" s="188"/>
      <c r="FY46" s="188"/>
      <c r="FZ46" s="188"/>
      <c r="GA46" s="188"/>
      <c r="GB46" s="188"/>
      <c r="GC46" s="188"/>
      <c r="GD46" s="188"/>
      <c r="GE46" s="188"/>
      <c r="GF46" s="188"/>
      <c r="GG46" s="188"/>
      <c r="GH46" s="188"/>
      <c r="GI46" s="188"/>
      <c r="GJ46" s="188"/>
      <c r="GK46" s="188"/>
      <c r="GL46" s="188"/>
      <c r="GM46" s="188"/>
      <c r="GN46" s="188"/>
      <c r="GO46" s="188"/>
      <c r="GP46" s="188"/>
      <c r="GQ46" s="188"/>
      <c r="GR46" s="188"/>
      <c r="GS46" s="188"/>
      <c r="GT46" s="188"/>
      <c r="GU46" s="188"/>
      <c r="GV46" s="188"/>
      <c r="GW46" s="188"/>
      <c r="GX46" s="188"/>
      <c r="GY46" s="188"/>
      <c r="GZ46" s="188"/>
      <c r="HA46" s="188"/>
      <c r="HB46" s="188"/>
      <c r="HC46" s="188"/>
      <c r="HD46" s="188"/>
      <c r="HE46" s="188"/>
      <c r="HF46" s="188"/>
      <c r="HG46" s="188"/>
      <c r="HH46" s="188"/>
      <c r="HI46" s="188"/>
      <c r="HJ46" s="188"/>
      <c r="HK46" s="188"/>
      <c r="HL46" s="188"/>
      <c r="HM46" s="188"/>
      <c r="HN46" s="188"/>
      <c r="HO46" s="188"/>
      <c r="HP46" s="188"/>
      <c r="HQ46" s="188"/>
      <c r="HR46" s="188"/>
      <c r="HS46" s="188"/>
      <c r="HT46" s="188"/>
      <c r="HU46" s="188"/>
      <c r="HV46" s="188"/>
      <c r="HW46" s="188"/>
      <c r="HX46" s="188"/>
      <c r="HY46" s="188"/>
      <c r="HZ46" s="188"/>
      <c r="IA46" s="188"/>
      <c r="IB46" s="188"/>
      <c r="IC46" s="188"/>
      <c r="ID46" s="188"/>
      <c r="IE46" s="188"/>
      <c r="IF46" s="188"/>
      <c r="IG46" s="188"/>
      <c r="IH46" s="188"/>
      <c r="II46" s="188"/>
      <c r="IJ46" s="188"/>
      <c r="IK46" s="188"/>
      <c r="IL46" s="188"/>
      <c r="IM46" s="188"/>
      <c r="IN46" s="188"/>
      <c r="IO46" s="188"/>
      <c r="IP46" s="188"/>
      <c r="IQ46" s="188"/>
      <c r="IR46" s="188"/>
      <c r="IS46" s="188"/>
      <c r="IT46" s="188"/>
      <c r="IU46" s="188"/>
      <c r="IV46" s="188"/>
      <c r="IW46" s="188"/>
      <c r="IX46" s="188"/>
      <c r="IY46" s="188"/>
      <c r="IZ46" s="188"/>
      <c r="JA46" s="188"/>
      <c r="JB46" s="188"/>
      <c r="JC46" s="188"/>
      <c r="JD46" s="188"/>
      <c r="JE46" s="188"/>
      <c r="JF46" s="188"/>
      <c r="JG46" s="188"/>
      <c r="JH46" s="188"/>
      <c r="JI46" s="188"/>
      <c r="JJ46" s="188"/>
      <c r="JK46" s="188"/>
      <c r="JL46" s="188"/>
      <c r="JM46" s="188"/>
      <c r="JN46" s="188"/>
      <c r="JO46" s="188"/>
      <c r="JP46" s="188"/>
      <c r="JQ46" s="188"/>
      <c r="JR46" s="188"/>
      <c r="JS46" s="188"/>
      <c r="JT46" s="188"/>
      <c r="JU46" s="188"/>
      <c r="JV46" s="188"/>
      <c r="JW46" s="188"/>
      <c r="JX46" s="188"/>
      <c r="JY46" s="188"/>
      <c r="JZ46" s="188"/>
      <c r="KA46" s="188"/>
      <c r="KB46" s="188"/>
      <c r="KC46" s="188"/>
      <c r="KD46" s="188"/>
      <c r="KE46" s="188"/>
      <c r="KF46" s="188"/>
      <c r="KG46" s="188"/>
      <c r="KH46" s="188"/>
      <c r="KI46" s="188"/>
      <c r="KJ46" s="188"/>
      <c r="KK46" s="188"/>
      <c r="KL46" s="188"/>
      <c r="KM46" s="188"/>
      <c r="KN46" s="188"/>
      <c r="KO46" s="188"/>
      <c r="KP46" s="188"/>
      <c r="KQ46" s="188"/>
      <c r="KR46" s="188"/>
      <c r="KS46" s="188"/>
      <c r="KT46" s="188"/>
      <c r="KU46" s="188"/>
      <c r="KV46" s="188"/>
      <c r="KW46" s="188"/>
      <c r="KX46" s="188"/>
      <c r="KY46" s="188"/>
      <c r="KZ46" s="188"/>
      <c r="LA46" s="188"/>
      <c r="LB46" s="188"/>
      <c r="LC46" s="188"/>
      <c r="LD46" s="188"/>
      <c r="LE46" s="188"/>
      <c r="LF46" s="188"/>
      <c r="LG46" s="188"/>
      <c r="LH46" s="188"/>
      <c r="LI46" s="188"/>
      <c r="LJ46" s="188"/>
      <c r="LK46" s="188"/>
      <c r="LL46" s="188"/>
      <c r="LM46" s="188"/>
      <c r="LN46" s="188"/>
      <c r="LO46" s="188"/>
      <c r="LP46" s="188"/>
      <c r="LQ46" s="188"/>
      <c r="LR46" s="188"/>
      <c r="LS46" s="188"/>
      <c r="LT46" s="188"/>
      <c r="LU46" s="188"/>
      <c r="LV46" s="188"/>
      <c r="LW46" s="188"/>
      <c r="LX46" s="188"/>
      <c r="LY46" s="188"/>
      <c r="LZ46" s="188"/>
      <c r="MA46" s="188"/>
      <c r="MB46" s="188"/>
      <c r="MC46" s="188"/>
      <c r="MD46" s="188"/>
      <c r="ME46" s="188"/>
      <c r="MF46" s="188"/>
      <c r="MG46" s="188"/>
      <c r="MH46" s="188"/>
      <c r="MI46" s="188"/>
      <c r="MJ46" s="188"/>
      <c r="MK46" s="188"/>
      <c r="ML46" s="188"/>
      <c r="MM46" s="188"/>
      <c r="MN46" s="188"/>
      <c r="MO46" s="188"/>
      <c r="MP46" s="188"/>
      <c r="MQ46" s="188"/>
      <c r="MR46" s="188"/>
      <c r="MS46" s="188"/>
      <c r="MT46" s="188"/>
      <c r="MU46" s="188"/>
      <c r="MV46" s="188"/>
      <c r="MW46" s="188"/>
      <c r="MX46" s="188"/>
      <c r="MY46" s="188"/>
      <c r="MZ46" s="188"/>
      <c r="NA46" s="188"/>
      <c r="NB46" s="188"/>
      <c r="NC46" s="188"/>
      <c r="ND46" s="188"/>
      <c r="NE46" s="188"/>
      <c r="NF46" s="188"/>
      <c r="NG46" s="188"/>
      <c r="NH46" s="188"/>
      <c r="NI46" s="188"/>
      <c r="NJ46" s="188"/>
      <c r="NK46" s="188"/>
      <c r="NL46" s="188"/>
      <c r="NM46" s="188"/>
      <c r="NN46" s="188"/>
      <c r="NO46" s="188"/>
      <c r="NP46" s="188"/>
      <c r="NQ46" s="188"/>
      <c r="NR46" s="188"/>
      <c r="NS46" s="188"/>
      <c r="NT46" s="188"/>
      <c r="NU46" s="188"/>
      <c r="NV46" s="188"/>
      <c r="NW46" s="188"/>
      <c r="NX46" s="188"/>
      <c r="NY46" s="188"/>
      <c r="NZ46" s="188"/>
      <c r="OA46" s="188"/>
      <c r="OB46" s="188"/>
      <c r="OC46" s="188"/>
      <c r="OD46" s="188"/>
      <c r="OE46" s="188"/>
      <c r="OF46" s="188"/>
      <c r="OG46" s="188"/>
      <c r="OH46" s="188"/>
      <c r="OI46" s="188"/>
      <c r="OJ46" s="188"/>
      <c r="OK46" s="188"/>
      <c r="OL46" s="188"/>
      <c r="OM46" s="188"/>
      <c r="ON46" s="188"/>
      <c r="OO46" s="188"/>
      <c r="OP46" s="188"/>
      <c r="OQ46" s="188"/>
      <c r="OR46" s="188"/>
      <c r="OS46" s="188"/>
      <c r="OT46" s="188"/>
      <c r="OU46" s="188"/>
      <c r="OV46" s="188"/>
      <c r="OW46" s="188"/>
      <c r="OX46" s="188"/>
      <c r="OY46" s="188"/>
      <c r="OZ46" s="188"/>
      <c r="PA46" s="188"/>
      <c r="PB46" s="188"/>
      <c r="PC46" s="188"/>
      <c r="PD46" s="188"/>
      <c r="PE46" s="188"/>
      <c r="PF46" s="188"/>
      <c r="PG46" s="188"/>
      <c r="PH46" s="188"/>
      <c r="PI46" s="188"/>
      <c r="PJ46" s="188"/>
      <c r="PK46" s="188"/>
      <c r="PL46" s="188"/>
      <c r="PM46" s="188"/>
      <c r="PN46" s="188"/>
      <c r="PO46" s="188"/>
      <c r="PP46" s="188"/>
      <c r="PQ46" s="188"/>
      <c r="PR46" s="188"/>
      <c r="PS46" s="188"/>
      <c r="PT46" s="188"/>
      <c r="PU46" s="188"/>
      <c r="PV46" s="188"/>
      <c r="PW46" s="188"/>
      <c r="PX46" s="188"/>
      <c r="PY46" s="188"/>
      <c r="PZ46" s="188"/>
      <c r="QA46" s="188"/>
      <c r="QB46" s="188"/>
      <c r="QC46" s="188"/>
      <c r="QD46" s="188"/>
      <c r="QE46" s="188"/>
      <c r="QF46" s="188"/>
      <c r="QG46" s="188"/>
      <c r="QH46" s="188"/>
      <c r="QI46" s="188"/>
      <c r="QJ46" s="188"/>
      <c r="QK46" s="188"/>
      <c r="QL46" s="188"/>
      <c r="QM46" s="188"/>
      <c r="QN46" s="188"/>
      <c r="QO46" s="188"/>
      <c r="QP46" s="188"/>
      <c r="QQ46" s="188"/>
      <c r="QR46" s="188"/>
      <c r="QS46" s="188"/>
      <c r="QT46" s="188"/>
      <c r="QU46" s="188"/>
      <c r="QV46" s="188"/>
      <c r="QW46" s="188"/>
      <c r="QX46" s="188"/>
      <c r="QY46" s="188"/>
      <c r="QZ46" s="188"/>
      <c r="RA46" s="188"/>
      <c r="RB46" s="188"/>
      <c r="RC46" s="188"/>
      <c r="RD46" s="188"/>
      <c r="RE46" s="188"/>
      <c r="RF46" s="188"/>
      <c r="RG46" s="188"/>
      <c r="RH46" s="188"/>
      <c r="RI46" s="188"/>
      <c r="RJ46" s="188"/>
      <c r="RK46" s="188"/>
      <c r="RL46" s="188"/>
      <c r="RM46" s="188"/>
      <c r="RN46" s="188"/>
      <c r="RO46" s="188"/>
      <c r="RP46" s="188"/>
      <c r="RQ46" s="188"/>
      <c r="RR46" s="188"/>
      <c r="RS46" s="188"/>
      <c r="RT46" s="188"/>
      <c r="RU46" s="188"/>
      <c r="RV46" s="188"/>
      <c r="RW46" s="188"/>
      <c r="RX46" s="188"/>
      <c r="RY46" s="188"/>
      <c r="RZ46" s="188"/>
      <c r="SA46" s="188"/>
      <c r="SB46" s="188"/>
      <c r="SC46" s="188"/>
      <c r="SD46" s="188"/>
      <c r="SE46" s="188"/>
      <c r="SF46" s="188"/>
      <c r="SG46" s="188"/>
      <c r="SH46" s="188"/>
      <c r="SI46" s="188"/>
      <c r="SJ46" s="188"/>
      <c r="SK46" s="188"/>
      <c r="SL46" s="188"/>
      <c r="SM46" s="188"/>
      <c r="SN46" s="188"/>
      <c r="SO46" s="188"/>
      <c r="SP46" s="188"/>
      <c r="SQ46" s="188"/>
      <c r="SR46" s="188"/>
      <c r="SS46" s="188"/>
    </row>
    <row r="47" spans="1:513" ht="41.4" customHeight="1" x14ac:dyDescent="0.25">
      <c r="A47" s="211"/>
      <c r="B47" s="212"/>
      <c r="C47" s="293" t="s">
        <v>178</v>
      </c>
      <c r="D47" s="195"/>
      <c r="E47" s="195"/>
      <c r="F47" s="195"/>
      <c r="G47" s="194"/>
      <c r="H47" s="194"/>
      <c r="I47" s="194"/>
      <c r="J47" s="194"/>
      <c r="K47" s="296"/>
      <c r="L47" s="194"/>
      <c r="M47" s="194"/>
      <c r="N47" s="194"/>
      <c r="O47" s="194"/>
      <c r="P47" s="194"/>
      <c r="Q47" s="194"/>
      <c r="R47" s="194"/>
      <c r="S47" s="194"/>
      <c r="T47" s="194"/>
      <c r="U47" s="194"/>
      <c r="V47" s="194"/>
      <c r="W47" s="194"/>
      <c r="X47" s="194"/>
      <c r="Y47" s="194"/>
      <c r="Z47" s="194"/>
      <c r="AA47" s="194"/>
      <c r="AB47" s="194"/>
      <c r="AC47" s="194"/>
      <c r="AD47" s="194"/>
      <c r="AE47" s="194"/>
      <c r="AF47" s="194"/>
      <c r="AG47" s="194"/>
      <c r="AH47" s="194"/>
      <c r="AI47" s="113"/>
      <c r="AJ47" s="113"/>
      <c r="AK47" s="114"/>
      <c r="AL47" s="202"/>
      <c r="AM47" s="85"/>
    </row>
    <row r="48" spans="1:513" ht="41.4" customHeight="1" x14ac:dyDescent="0.25">
      <c r="A48" s="211"/>
      <c r="B48" s="212"/>
      <c r="C48" s="293" t="s">
        <v>179</v>
      </c>
      <c r="D48" s="195">
        <v>1</v>
      </c>
      <c r="E48" s="195">
        <f>3300000/AO1</f>
        <v>1100000</v>
      </c>
      <c r="F48" s="195">
        <f>E48*D48</f>
        <v>1100000</v>
      </c>
      <c r="G48" s="204" t="s">
        <v>60</v>
      </c>
      <c r="H48" s="194"/>
      <c r="I48" s="194"/>
      <c r="J48" s="194"/>
      <c r="K48" s="296"/>
      <c r="L48" s="194"/>
      <c r="M48" s="194"/>
      <c r="N48" s="194"/>
      <c r="O48" s="194"/>
      <c r="P48" s="194"/>
      <c r="Q48" s="194"/>
      <c r="R48" s="194"/>
      <c r="S48" s="194"/>
      <c r="T48" s="194"/>
      <c r="U48" s="194"/>
      <c r="V48" s="194"/>
      <c r="W48" s="194"/>
      <c r="X48" s="194"/>
      <c r="Y48" s="194"/>
      <c r="Z48" s="194"/>
      <c r="AA48" s="194"/>
      <c r="AB48" s="194"/>
      <c r="AC48" s="194"/>
      <c r="AD48" s="194"/>
      <c r="AE48" s="194"/>
      <c r="AF48" s="194"/>
      <c r="AG48" s="194"/>
      <c r="AH48" s="194"/>
      <c r="AI48" s="113"/>
      <c r="AJ48" s="113"/>
      <c r="AK48" s="114"/>
      <c r="AL48" s="202"/>
      <c r="AM48" s="7" t="s">
        <v>175</v>
      </c>
    </row>
    <row r="49" spans="1:513" ht="41.4" customHeight="1" x14ac:dyDescent="0.25">
      <c r="A49" s="211"/>
      <c r="B49" s="212"/>
      <c r="C49" s="296"/>
      <c r="D49" s="195"/>
      <c r="E49" s="195"/>
      <c r="F49" s="195"/>
      <c r="G49" s="194"/>
      <c r="H49" s="194"/>
      <c r="I49" s="194"/>
      <c r="J49" s="194"/>
      <c r="K49" s="296"/>
      <c r="L49" s="194"/>
      <c r="M49" s="194"/>
      <c r="N49" s="194"/>
      <c r="O49" s="194"/>
      <c r="P49" s="194"/>
      <c r="Q49" s="194"/>
      <c r="R49" s="194"/>
      <c r="S49" s="194"/>
      <c r="T49" s="194"/>
      <c r="U49" s="194"/>
      <c r="V49" s="194"/>
      <c r="W49" s="194"/>
      <c r="X49" s="194"/>
      <c r="Y49" s="194"/>
      <c r="Z49" s="194"/>
      <c r="AA49" s="194"/>
      <c r="AB49" s="194"/>
      <c r="AC49" s="194"/>
      <c r="AD49" s="194"/>
      <c r="AE49" s="194"/>
      <c r="AF49" s="194"/>
      <c r="AG49" s="194"/>
      <c r="AH49" s="194"/>
      <c r="AI49" s="113"/>
      <c r="AJ49" s="113"/>
      <c r="AK49" s="114"/>
      <c r="AL49" s="202"/>
      <c r="AM49" s="85"/>
    </row>
    <row r="50" spans="1:513" ht="41.4" customHeight="1" x14ac:dyDescent="0.25">
      <c r="A50" s="211"/>
      <c r="B50" s="212"/>
      <c r="C50" s="296"/>
      <c r="D50" s="195"/>
      <c r="E50" s="195"/>
      <c r="F50" s="195"/>
      <c r="G50" s="194"/>
      <c r="H50" s="194"/>
      <c r="I50" s="194"/>
      <c r="J50" s="194"/>
      <c r="K50" s="296"/>
      <c r="L50" s="194"/>
      <c r="M50" s="194"/>
      <c r="N50" s="194"/>
      <c r="O50" s="194"/>
      <c r="P50" s="194"/>
      <c r="Q50" s="194"/>
      <c r="R50" s="194"/>
      <c r="S50" s="194"/>
      <c r="T50" s="194"/>
      <c r="U50" s="194"/>
      <c r="V50" s="194"/>
      <c r="W50" s="194"/>
      <c r="X50" s="194"/>
      <c r="Y50" s="194"/>
      <c r="Z50" s="194"/>
      <c r="AA50" s="194"/>
      <c r="AB50" s="194"/>
      <c r="AC50" s="194"/>
      <c r="AD50" s="194"/>
      <c r="AE50" s="194"/>
      <c r="AF50" s="194"/>
      <c r="AG50" s="194"/>
      <c r="AH50" s="194"/>
      <c r="AI50" s="113"/>
      <c r="AJ50" s="113"/>
      <c r="AK50" s="114"/>
      <c r="AL50" s="202"/>
      <c r="AM50" s="85"/>
    </row>
    <row r="51" spans="1:513" s="6" customFormat="1" ht="41.4" customHeight="1" x14ac:dyDescent="0.25">
      <c r="A51" s="214"/>
      <c r="B51" s="215"/>
      <c r="C51" s="290" t="s">
        <v>86</v>
      </c>
      <c r="D51" s="195"/>
      <c r="E51" s="195"/>
      <c r="F51" s="195"/>
      <c r="G51" s="196"/>
      <c r="H51" s="196"/>
      <c r="I51" s="196"/>
      <c r="J51" s="196"/>
      <c r="K51" s="290"/>
      <c r="L51" s="196"/>
      <c r="M51" s="196"/>
      <c r="N51" s="196"/>
      <c r="O51" s="196"/>
      <c r="P51" s="196"/>
      <c r="Q51" s="196"/>
      <c r="R51" s="196"/>
      <c r="S51" s="196"/>
      <c r="T51" s="196"/>
      <c r="U51" s="196"/>
      <c r="V51" s="196"/>
      <c r="W51" s="196"/>
      <c r="X51" s="196"/>
      <c r="Y51" s="196"/>
      <c r="Z51" s="196"/>
      <c r="AA51" s="196"/>
      <c r="AB51" s="196"/>
      <c r="AC51" s="196"/>
      <c r="AD51" s="196"/>
      <c r="AE51" s="196"/>
      <c r="AF51" s="196"/>
      <c r="AG51" s="196"/>
      <c r="AH51" s="196"/>
      <c r="AI51" s="112">
        <f>'PEP Av. Fin.'!L22</f>
        <v>190288.35</v>
      </c>
      <c r="AJ51" s="112">
        <f>'PEP Av. Fin.'!M22</f>
        <v>1575</v>
      </c>
      <c r="AK51" s="101">
        <f>'PEP Av. Fin.'!N22</f>
        <v>191863.35</v>
      </c>
      <c r="AL51" s="197">
        <f>'PEP Av. Fin.'!O22</f>
        <v>0.45</v>
      </c>
      <c r="AM51" s="4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  <c r="IX51" s="5"/>
      <c r="IY51" s="5"/>
      <c r="IZ51" s="5"/>
      <c r="JA51" s="5"/>
      <c r="JB51" s="5"/>
      <c r="JC51" s="5"/>
      <c r="JD51" s="5"/>
      <c r="JE51" s="5"/>
      <c r="JF51" s="5"/>
      <c r="JG51" s="5"/>
      <c r="JH51" s="5"/>
      <c r="JI51" s="5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LG51" s="5"/>
      <c r="LH51" s="5"/>
      <c r="LI51" s="5"/>
      <c r="LJ51" s="5"/>
      <c r="LK51" s="5"/>
      <c r="LL51" s="5"/>
      <c r="LM51" s="5"/>
      <c r="LN51" s="5"/>
      <c r="LO51" s="5"/>
      <c r="LP51" s="5"/>
      <c r="LQ51" s="5"/>
      <c r="LR51" s="5"/>
      <c r="LS51" s="5"/>
      <c r="LT51" s="5"/>
      <c r="LU51" s="5"/>
      <c r="LV51" s="5"/>
      <c r="LW51" s="5"/>
      <c r="LX51" s="5"/>
      <c r="LY51" s="5"/>
      <c r="LZ51" s="5"/>
      <c r="MA51" s="5"/>
      <c r="MB51" s="5"/>
      <c r="MC51" s="5"/>
      <c r="MD51" s="5"/>
      <c r="ME51" s="5"/>
      <c r="MF51" s="5"/>
      <c r="MG51" s="5"/>
      <c r="MH51" s="5"/>
      <c r="MI51" s="5"/>
      <c r="MJ51" s="5"/>
      <c r="MK51" s="5"/>
      <c r="ML51" s="5"/>
      <c r="MM51" s="5"/>
      <c r="MN51" s="5"/>
      <c r="MO51" s="5"/>
      <c r="MP51" s="5"/>
      <c r="MQ51" s="5"/>
      <c r="MR51" s="5"/>
      <c r="MS51" s="5"/>
      <c r="MT51" s="5"/>
      <c r="MU51" s="5"/>
      <c r="MV51" s="5"/>
      <c r="MW51" s="5"/>
      <c r="MX51" s="5"/>
      <c r="MY51" s="5"/>
      <c r="MZ51" s="5"/>
      <c r="NA51" s="5"/>
      <c r="NB51" s="5"/>
      <c r="NC51" s="5"/>
      <c r="ND51" s="5"/>
      <c r="NE51" s="5"/>
      <c r="NF51" s="5"/>
      <c r="NG51" s="5"/>
      <c r="NH51" s="5"/>
      <c r="NI51" s="5"/>
      <c r="NJ51" s="5"/>
      <c r="NK51" s="5"/>
      <c r="NL51" s="5"/>
      <c r="NM51" s="5"/>
      <c r="NN51" s="5"/>
      <c r="NO51" s="5"/>
      <c r="NP51" s="5"/>
      <c r="NQ51" s="5"/>
      <c r="NR51" s="5"/>
      <c r="NS51" s="5"/>
      <c r="NT51" s="5"/>
      <c r="NU51" s="5"/>
      <c r="NV51" s="5"/>
      <c r="NW51" s="5"/>
      <c r="NX51" s="5"/>
      <c r="NY51" s="5"/>
      <c r="NZ51" s="5"/>
      <c r="OA51" s="5"/>
      <c r="OB51" s="5"/>
      <c r="OC51" s="5"/>
      <c r="OD51" s="5"/>
      <c r="OE51" s="5"/>
      <c r="OF51" s="5"/>
      <c r="OG51" s="5"/>
      <c r="OH51" s="5"/>
      <c r="OI51" s="5"/>
      <c r="OJ51" s="5"/>
      <c r="OK51" s="5"/>
      <c r="OL51" s="5"/>
      <c r="OM51" s="5"/>
      <c r="ON51" s="5"/>
      <c r="OO51" s="5"/>
      <c r="OP51" s="5"/>
      <c r="OQ51" s="5"/>
      <c r="OR51" s="5"/>
      <c r="OS51" s="5"/>
      <c r="OT51" s="5"/>
      <c r="OU51" s="5"/>
      <c r="OV51" s="5"/>
      <c r="OW51" s="5"/>
      <c r="OX51" s="5"/>
      <c r="OY51" s="5"/>
      <c r="OZ51" s="5"/>
      <c r="PA51" s="5"/>
      <c r="PB51" s="5"/>
      <c r="PC51" s="5"/>
      <c r="PD51" s="5"/>
      <c r="PE51" s="5"/>
      <c r="PF51" s="5"/>
      <c r="PG51" s="5"/>
      <c r="PH51" s="5"/>
      <c r="PI51" s="5"/>
      <c r="PJ51" s="5"/>
      <c r="PK51" s="5"/>
      <c r="PL51" s="5"/>
      <c r="PM51" s="5"/>
      <c r="PN51" s="5"/>
      <c r="PO51" s="5"/>
      <c r="PP51" s="5"/>
      <c r="PQ51" s="5"/>
      <c r="PR51" s="5"/>
      <c r="PS51" s="5"/>
      <c r="PT51" s="5"/>
      <c r="PU51" s="5"/>
      <c r="PV51" s="5"/>
      <c r="PW51" s="5"/>
      <c r="PX51" s="5"/>
      <c r="PY51" s="5"/>
      <c r="PZ51" s="5"/>
      <c r="QA51" s="5"/>
      <c r="QB51" s="5"/>
      <c r="QC51" s="5"/>
      <c r="QD51" s="5"/>
      <c r="QE51" s="5"/>
      <c r="QF51" s="5"/>
      <c r="QG51" s="5"/>
      <c r="QH51" s="5"/>
      <c r="QI51" s="5"/>
      <c r="QJ51" s="5"/>
      <c r="QK51" s="5"/>
      <c r="QL51" s="5"/>
      <c r="QM51" s="5"/>
      <c r="QN51" s="5"/>
      <c r="QO51" s="5"/>
      <c r="QP51" s="5"/>
      <c r="QQ51" s="5"/>
      <c r="QR51" s="5"/>
      <c r="QS51" s="5"/>
      <c r="QT51" s="5"/>
      <c r="QU51" s="5"/>
      <c r="QV51" s="5"/>
      <c r="QW51" s="5"/>
      <c r="QX51" s="5"/>
      <c r="QY51" s="5"/>
      <c r="QZ51" s="5"/>
      <c r="RA51" s="5"/>
      <c r="RB51" s="5"/>
      <c r="RC51" s="5"/>
      <c r="RD51" s="5"/>
      <c r="RE51" s="5"/>
      <c r="RF51" s="5"/>
      <c r="RG51" s="5"/>
      <c r="RH51" s="5"/>
      <c r="RI51" s="5"/>
      <c r="RJ51" s="5"/>
      <c r="RK51" s="5"/>
      <c r="RL51" s="5"/>
      <c r="RM51" s="5"/>
      <c r="RN51" s="5"/>
      <c r="RO51" s="5"/>
      <c r="RP51" s="5"/>
      <c r="RQ51" s="5"/>
      <c r="RR51" s="5"/>
      <c r="RS51" s="5"/>
      <c r="RT51" s="5"/>
      <c r="RU51" s="5"/>
      <c r="RV51" s="5"/>
      <c r="RW51" s="5"/>
      <c r="RX51" s="5"/>
      <c r="RY51" s="5"/>
      <c r="RZ51" s="5"/>
      <c r="SA51" s="5"/>
      <c r="SB51" s="5"/>
      <c r="SC51" s="5"/>
      <c r="SD51" s="5"/>
      <c r="SE51" s="5"/>
      <c r="SF51" s="5"/>
      <c r="SG51" s="5"/>
      <c r="SH51" s="5"/>
      <c r="SI51" s="5"/>
      <c r="SJ51" s="5"/>
      <c r="SK51" s="5"/>
      <c r="SL51" s="5"/>
      <c r="SM51" s="5"/>
      <c r="SN51" s="5"/>
      <c r="SO51" s="5"/>
      <c r="SP51" s="5"/>
      <c r="SQ51" s="5"/>
      <c r="SR51" s="5"/>
      <c r="SS51" s="5"/>
    </row>
    <row r="52" spans="1:513" ht="41.4" customHeight="1" x14ac:dyDescent="0.25">
      <c r="A52" s="211"/>
      <c r="B52" s="212"/>
      <c r="C52" s="296" t="s">
        <v>87</v>
      </c>
      <c r="D52" s="195"/>
      <c r="E52" s="195"/>
      <c r="F52" s="195"/>
      <c r="G52" s="194"/>
      <c r="H52" s="194"/>
      <c r="I52" s="194"/>
      <c r="J52" s="194"/>
      <c r="K52" s="296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4"/>
      <c r="Y52" s="194"/>
      <c r="Z52" s="194"/>
      <c r="AA52" s="194"/>
      <c r="AB52" s="194"/>
      <c r="AC52" s="194"/>
      <c r="AD52" s="194"/>
      <c r="AE52" s="194"/>
      <c r="AF52" s="194"/>
      <c r="AG52" s="194"/>
      <c r="AH52" s="194"/>
      <c r="AI52" s="113">
        <f>'PEP Av. Fin.'!L23</f>
        <v>100363.5</v>
      </c>
      <c r="AJ52" s="113">
        <f>'PEP Av. Fin.'!M23</f>
        <v>1575</v>
      </c>
      <c r="AK52" s="114">
        <f>'PEP Av. Fin.'!N23</f>
        <v>101938.5</v>
      </c>
      <c r="AL52" s="202">
        <f>'PEP Av. Fin.'!O23</f>
        <v>0.53130782924409481</v>
      </c>
      <c r="AM52" s="85"/>
    </row>
    <row r="53" spans="1:513" ht="41.4" customHeight="1" x14ac:dyDescent="0.25">
      <c r="A53" s="211"/>
      <c r="B53" s="212"/>
      <c r="C53" s="296" t="s">
        <v>89</v>
      </c>
      <c r="D53" s="195"/>
      <c r="E53" s="195"/>
      <c r="F53" s="195"/>
      <c r="G53" s="194"/>
      <c r="H53" s="194"/>
      <c r="I53" s="194"/>
      <c r="J53" s="194"/>
      <c r="K53" s="296"/>
      <c r="L53" s="194"/>
      <c r="M53" s="194"/>
      <c r="N53" s="194"/>
      <c r="O53" s="194"/>
      <c r="P53" s="194"/>
      <c r="Q53" s="194"/>
      <c r="R53" s="194"/>
      <c r="S53" s="194"/>
      <c r="T53" s="194"/>
      <c r="U53" s="194"/>
      <c r="V53" s="194"/>
      <c r="W53" s="194"/>
      <c r="X53" s="194"/>
      <c r="Y53" s="194"/>
      <c r="Z53" s="194"/>
      <c r="AA53" s="194"/>
      <c r="AB53" s="194"/>
      <c r="AC53" s="194"/>
      <c r="AD53" s="194"/>
      <c r="AE53" s="194"/>
      <c r="AF53" s="194"/>
      <c r="AG53" s="194"/>
      <c r="AH53" s="194"/>
      <c r="AI53" s="113">
        <f>'PEP Av. Fin.'!L24</f>
        <v>63000</v>
      </c>
      <c r="AJ53" s="113">
        <f>'PEP Av. Fin.'!M24</f>
        <v>0</v>
      </c>
      <c r="AK53" s="114">
        <f>'PEP Av. Fin.'!N24</f>
        <v>63000</v>
      </c>
      <c r="AL53" s="202">
        <f>'PEP Av. Fin.'!O24</f>
        <v>0.32835869904283438</v>
      </c>
      <c r="AM53" s="85"/>
    </row>
    <row r="54" spans="1:513" ht="41.4" customHeight="1" x14ac:dyDescent="0.25">
      <c r="A54" s="211"/>
      <c r="B54" s="212"/>
      <c r="C54" s="296" t="s">
        <v>88</v>
      </c>
      <c r="D54" s="195"/>
      <c r="E54" s="195"/>
      <c r="F54" s="195"/>
      <c r="G54" s="194"/>
      <c r="H54" s="194"/>
      <c r="I54" s="194"/>
      <c r="J54" s="194"/>
      <c r="K54" s="296"/>
      <c r="L54" s="194"/>
      <c r="M54" s="194"/>
      <c r="N54" s="194"/>
      <c r="O54" s="194"/>
      <c r="P54" s="194"/>
      <c r="Q54" s="194"/>
      <c r="R54" s="194"/>
      <c r="S54" s="194"/>
      <c r="T54" s="194"/>
      <c r="U54" s="194"/>
      <c r="V54" s="194"/>
      <c r="W54" s="194"/>
      <c r="X54" s="194"/>
      <c r="Y54" s="194"/>
      <c r="Z54" s="194"/>
      <c r="AA54" s="194"/>
      <c r="AB54" s="194"/>
      <c r="AC54" s="194"/>
      <c r="AD54" s="194"/>
      <c r="AE54" s="194"/>
      <c r="AF54" s="194"/>
      <c r="AG54" s="194"/>
      <c r="AH54" s="194"/>
      <c r="AI54" s="113">
        <f>'PEP Av. Fin.'!L25</f>
        <v>26924.850000000002</v>
      </c>
      <c r="AJ54" s="113">
        <f>'PEP Av. Fin.'!M25</f>
        <v>0</v>
      </c>
      <c r="AK54" s="114">
        <f>'PEP Av. Fin.'!N25</f>
        <v>26924.850000000002</v>
      </c>
      <c r="AL54" s="202">
        <f>'PEP Av. Fin.'!O25</f>
        <v>0.14033347171307078</v>
      </c>
      <c r="AM54" s="85"/>
    </row>
    <row r="55" spans="1:513" s="6" customFormat="1" ht="41.4" customHeight="1" x14ac:dyDescent="0.25">
      <c r="A55" s="803" t="s">
        <v>62</v>
      </c>
      <c r="B55" s="804"/>
      <c r="C55" s="804"/>
      <c r="D55" s="804"/>
      <c r="E55" s="804"/>
      <c r="F55" s="804"/>
      <c r="G55" s="804"/>
      <c r="H55" s="804"/>
      <c r="I55" s="804"/>
      <c r="J55" s="805"/>
      <c r="K55" s="294"/>
      <c r="L55" s="294"/>
      <c r="M55" s="294"/>
      <c r="N55" s="294"/>
      <c r="O55" s="294"/>
      <c r="P55" s="294"/>
      <c r="Q55" s="294"/>
      <c r="R55" s="294"/>
      <c r="S55" s="294"/>
      <c r="T55" s="294"/>
      <c r="U55" s="294"/>
      <c r="V55" s="294"/>
      <c r="W55" s="294"/>
      <c r="X55" s="294"/>
      <c r="Y55" s="294"/>
      <c r="Z55" s="294"/>
      <c r="AA55" s="294"/>
      <c r="AB55" s="294"/>
      <c r="AC55" s="294"/>
      <c r="AD55" s="294"/>
      <c r="AE55" s="294"/>
      <c r="AF55" s="294"/>
      <c r="AG55" s="294"/>
      <c r="AH55" s="294"/>
      <c r="AI55" s="115">
        <f>'PEP Av. Fin.'!L26</f>
        <v>6256983.25</v>
      </c>
      <c r="AJ55" s="115">
        <f>'PEP Av. Fin.'!M26</f>
        <v>422525</v>
      </c>
      <c r="AK55" s="115">
        <f>'PEP Av. Fin.'!N26</f>
        <v>6679508.25</v>
      </c>
      <c r="AL55" s="206">
        <f>'PEP Av. Fin.'!O26</f>
        <v>0.39402481382874077</v>
      </c>
      <c r="AM55" s="4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5"/>
      <c r="IV55" s="5"/>
      <c r="IW55" s="5"/>
      <c r="IX55" s="5"/>
      <c r="IY55" s="5"/>
      <c r="IZ55" s="5"/>
      <c r="JA55" s="5"/>
      <c r="JB55" s="5"/>
      <c r="JC55" s="5"/>
      <c r="JD55" s="5"/>
      <c r="JE55" s="5"/>
      <c r="JF55" s="5"/>
      <c r="JG55" s="5"/>
      <c r="JH55" s="5"/>
      <c r="JI55" s="5"/>
      <c r="JJ55" s="5"/>
      <c r="JK55" s="5"/>
      <c r="JL55" s="5"/>
      <c r="JM55" s="5"/>
      <c r="JN55" s="5"/>
      <c r="JO55" s="5"/>
      <c r="JP55" s="5"/>
      <c r="JQ55" s="5"/>
      <c r="JR55" s="5"/>
      <c r="JS55" s="5"/>
      <c r="JT55" s="5"/>
      <c r="JU55" s="5"/>
      <c r="JV55" s="5"/>
      <c r="JW55" s="5"/>
      <c r="JX55" s="5"/>
      <c r="JY55" s="5"/>
      <c r="JZ55" s="5"/>
      <c r="KA55" s="5"/>
      <c r="KB55" s="5"/>
      <c r="KC55" s="5"/>
      <c r="KD55" s="5"/>
      <c r="KE55" s="5"/>
      <c r="KF55" s="5"/>
      <c r="KG55" s="5"/>
      <c r="KH55" s="5"/>
      <c r="KI55" s="5"/>
      <c r="KJ55" s="5"/>
      <c r="KK55" s="5"/>
      <c r="KL55" s="5"/>
      <c r="KM55" s="5"/>
      <c r="KN55" s="5"/>
      <c r="KO55" s="5"/>
      <c r="KP55" s="5"/>
      <c r="KQ55" s="5"/>
      <c r="KR55" s="5"/>
      <c r="KS55" s="5"/>
      <c r="KT55" s="5"/>
      <c r="KU55" s="5"/>
      <c r="KV55" s="5"/>
      <c r="KW55" s="5"/>
      <c r="KX55" s="5"/>
      <c r="KY55" s="5"/>
      <c r="KZ55" s="5"/>
      <c r="LA55" s="5"/>
      <c r="LB55" s="5"/>
      <c r="LC55" s="5"/>
      <c r="LD55" s="5"/>
      <c r="LE55" s="5"/>
      <c r="LF55" s="5"/>
      <c r="LG55" s="5"/>
      <c r="LH55" s="5"/>
      <c r="LI55" s="5"/>
      <c r="LJ55" s="5"/>
      <c r="LK55" s="5"/>
      <c r="LL55" s="5"/>
      <c r="LM55" s="5"/>
      <c r="LN55" s="5"/>
      <c r="LO55" s="5"/>
      <c r="LP55" s="5"/>
      <c r="LQ55" s="5"/>
      <c r="LR55" s="5"/>
      <c r="LS55" s="5"/>
      <c r="LT55" s="5"/>
      <c r="LU55" s="5"/>
      <c r="LV55" s="5"/>
      <c r="LW55" s="5"/>
      <c r="LX55" s="5"/>
      <c r="LY55" s="5"/>
      <c r="LZ55" s="5"/>
      <c r="MA55" s="5"/>
      <c r="MB55" s="5"/>
      <c r="MC55" s="5"/>
      <c r="MD55" s="5"/>
      <c r="ME55" s="5"/>
      <c r="MF55" s="5"/>
      <c r="MG55" s="5"/>
      <c r="MH55" s="5"/>
      <c r="MI55" s="5"/>
      <c r="MJ55" s="5"/>
      <c r="MK55" s="5"/>
      <c r="ML55" s="5"/>
      <c r="MM55" s="5"/>
      <c r="MN55" s="5"/>
      <c r="MO55" s="5"/>
      <c r="MP55" s="5"/>
      <c r="MQ55" s="5"/>
      <c r="MR55" s="5"/>
      <c r="MS55" s="5"/>
      <c r="MT55" s="5"/>
      <c r="MU55" s="5"/>
      <c r="MV55" s="5"/>
      <c r="MW55" s="5"/>
      <c r="MX55" s="5"/>
      <c r="MY55" s="5"/>
      <c r="MZ55" s="5"/>
      <c r="NA55" s="5"/>
      <c r="NB55" s="5"/>
      <c r="NC55" s="5"/>
      <c r="ND55" s="5"/>
      <c r="NE55" s="5"/>
      <c r="NF55" s="5"/>
      <c r="NG55" s="5"/>
      <c r="NH55" s="5"/>
      <c r="NI55" s="5"/>
      <c r="NJ55" s="5"/>
      <c r="NK55" s="5"/>
      <c r="NL55" s="5"/>
      <c r="NM55" s="5"/>
      <c r="NN55" s="5"/>
      <c r="NO55" s="5"/>
      <c r="NP55" s="5"/>
      <c r="NQ55" s="5"/>
      <c r="NR55" s="5"/>
      <c r="NS55" s="5"/>
      <c r="NT55" s="5"/>
      <c r="NU55" s="5"/>
      <c r="NV55" s="5"/>
      <c r="NW55" s="5"/>
      <c r="NX55" s="5"/>
      <c r="NY55" s="5"/>
      <c r="NZ55" s="5"/>
      <c r="OA55" s="5"/>
      <c r="OB55" s="5"/>
      <c r="OC55" s="5"/>
      <c r="OD55" s="5"/>
      <c r="OE55" s="5"/>
      <c r="OF55" s="5"/>
      <c r="OG55" s="5"/>
      <c r="OH55" s="5"/>
      <c r="OI55" s="5"/>
      <c r="OJ55" s="5"/>
      <c r="OK55" s="5"/>
      <c r="OL55" s="5"/>
      <c r="OM55" s="5"/>
      <c r="ON55" s="5"/>
      <c r="OO55" s="5"/>
      <c r="OP55" s="5"/>
      <c r="OQ55" s="5"/>
      <c r="OR55" s="5"/>
      <c r="OS55" s="5"/>
      <c r="OT55" s="5"/>
      <c r="OU55" s="5"/>
      <c r="OV55" s="5"/>
      <c r="OW55" s="5"/>
      <c r="OX55" s="5"/>
      <c r="OY55" s="5"/>
      <c r="OZ55" s="5"/>
      <c r="PA55" s="5"/>
      <c r="PB55" s="5"/>
      <c r="PC55" s="5"/>
      <c r="PD55" s="5"/>
      <c r="PE55" s="5"/>
      <c r="PF55" s="5"/>
      <c r="PG55" s="5"/>
      <c r="PH55" s="5"/>
      <c r="PI55" s="5"/>
      <c r="PJ55" s="5"/>
      <c r="PK55" s="5"/>
      <c r="PL55" s="5"/>
      <c r="PM55" s="5"/>
      <c r="PN55" s="5"/>
      <c r="PO55" s="5"/>
      <c r="PP55" s="5"/>
      <c r="PQ55" s="5"/>
      <c r="PR55" s="5"/>
      <c r="PS55" s="5"/>
      <c r="PT55" s="5"/>
      <c r="PU55" s="5"/>
      <c r="PV55" s="5"/>
      <c r="PW55" s="5"/>
      <c r="PX55" s="5"/>
      <c r="PY55" s="5"/>
      <c r="PZ55" s="5"/>
      <c r="QA55" s="5"/>
      <c r="QB55" s="5"/>
      <c r="QC55" s="5"/>
      <c r="QD55" s="5"/>
      <c r="QE55" s="5"/>
      <c r="QF55" s="5"/>
      <c r="QG55" s="5"/>
      <c r="QH55" s="5"/>
      <c r="QI55" s="5"/>
      <c r="QJ55" s="5"/>
      <c r="QK55" s="5"/>
      <c r="QL55" s="5"/>
      <c r="QM55" s="5"/>
      <c r="QN55" s="5"/>
      <c r="QO55" s="5"/>
      <c r="QP55" s="5"/>
      <c r="QQ55" s="5"/>
      <c r="QR55" s="5"/>
      <c r="QS55" s="5"/>
      <c r="QT55" s="5"/>
      <c r="QU55" s="5"/>
      <c r="QV55" s="5"/>
      <c r="QW55" s="5"/>
      <c r="QX55" s="5"/>
      <c r="QY55" s="5"/>
      <c r="QZ55" s="5"/>
      <c r="RA55" s="5"/>
      <c r="RB55" s="5"/>
      <c r="RC55" s="5"/>
      <c r="RD55" s="5"/>
      <c r="RE55" s="5"/>
      <c r="RF55" s="5"/>
      <c r="RG55" s="5"/>
      <c r="RH55" s="5"/>
      <c r="RI55" s="5"/>
      <c r="RJ55" s="5"/>
      <c r="RK55" s="5"/>
      <c r="RL55" s="5"/>
      <c r="RM55" s="5"/>
      <c r="RN55" s="5"/>
      <c r="RO55" s="5"/>
      <c r="RP55" s="5"/>
      <c r="RQ55" s="5"/>
      <c r="RR55" s="5"/>
      <c r="RS55" s="5"/>
      <c r="RT55" s="5"/>
      <c r="RU55" s="5"/>
      <c r="RV55" s="5"/>
      <c r="RW55" s="5"/>
      <c r="RX55" s="5"/>
      <c r="RY55" s="5"/>
      <c r="RZ55" s="5"/>
      <c r="SA55" s="5"/>
      <c r="SB55" s="5"/>
      <c r="SC55" s="5"/>
      <c r="SD55" s="5"/>
      <c r="SE55" s="5"/>
      <c r="SF55" s="5"/>
      <c r="SG55" s="5"/>
      <c r="SH55" s="5"/>
      <c r="SI55" s="5"/>
      <c r="SJ55" s="5"/>
      <c r="SK55" s="5"/>
      <c r="SL55" s="5"/>
      <c r="SM55" s="5"/>
      <c r="SN55" s="5"/>
      <c r="SO55" s="5"/>
      <c r="SP55" s="5"/>
      <c r="SQ55" s="5"/>
      <c r="SR55" s="5"/>
      <c r="SS55" s="5"/>
    </row>
    <row r="56" spans="1:513" s="6" customFormat="1" ht="41.4" customHeight="1" x14ac:dyDescent="0.25">
      <c r="A56" s="795" t="s">
        <v>90</v>
      </c>
      <c r="B56" s="783"/>
      <c r="C56" s="784"/>
      <c r="D56" s="195"/>
      <c r="E56" s="195"/>
      <c r="F56" s="195"/>
      <c r="G56" s="196"/>
      <c r="H56" s="196"/>
      <c r="I56" s="196"/>
      <c r="J56" s="196"/>
      <c r="K56" s="290"/>
      <c r="L56" s="196"/>
      <c r="M56" s="196"/>
      <c r="N56" s="196"/>
      <c r="O56" s="196"/>
      <c r="P56" s="196"/>
      <c r="Q56" s="196"/>
      <c r="R56" s="196"/>
      <c r="S56" s="196"/>
      <c r="T56" s="196"/>
      <c r="U56" s="196"/>
      <c r="V56" s="196"/>
      <c r="W56" s="196"/>
      <c r="X56" s="196"/>
      <c r="Y56" s="196"/>
      <c r="Z56" s="196"/>
      <c r="AA56" s="196"/>
      <c r="AB56" s="196"/>
      <c r="AC56" s="196"/>
      <c r="AD56" s="196"/>
      <c r="AE56" s="196"/>
      <c r="AF56" s="196"/>
      <c r="AG56" s="196"/>
      <c r="AH56" s="196"/>
      <c r="AI56" s="97">
        <f>'PEP Av. Fin.'!L27</f>
        <v>429333.8</v>
      </c>
      <c r="AJ56" s="97">
        <f>'PEP Av. Fin.'!M27</f>
        <v>10500</v>
      </c>
      <c r="AK56" s="97">
        <f>'PEP Av. Fin.'!N27</f>
        <v>439833.8</v>
      </c>
      <c r="AL56" s="197">
        <f>'PEP Av. Fin.'!O27</f>
        <v>0.7</v>
      </c>
      <c r="AM56" s="4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  <c r="IX56" s="5"/>
      <c r="IY56" s="5"/>
      <c r="IZ56" s="5"/>
      <c r="JA56" s="5"/>
      <c r="JB56" s="5"/>
      <c r="JC56" s="5"/>
      <c r="JD56" s="5"/>
      <c r="JE56" s="5"/>
      <c r="JF56" s="5"/>
      <c r="JG56" s="5"/>
      <c r="JH56" s="5"/>
      <c r="JI56" s="5"/>
      <c r="JJ56" s="5"/>
      <c r="JK56" s="5"/>
      <c r="JL56" s="5"/>
      <c r="JM56" s="5"/>
      <c r="JN56" s="5"/>
      <c r="JO56" s="5"/>
      <c r="JP56" s="5"/>
      <c r="JQ56" s="5"/>
      <c r="JR56" s="5"/>
      <c r="JS56" s="5"/>
      <c r="JT56" s="5"/>
      <c r="JU56" s="5"/>
      <c r="JV56" s="5"/>
      <c r="JW56" s="5"/>
      <c r="JX56" s="5"/>
      <c r="JY56" s="5"/>
      <c r="JZ56" s="5"/>
      <c r="KA56" s="5"/>
      <c r="KB56" s="5"/>
      <c r="KC56" s="5"/>
      <c r="KD56" s="5"/>
      <c r="KE56" s="5"/>
      <c r="KF56" s="5"/>
      <c r="KG56" s="5"/>
      <c r="KH56" s="5"/>
      <c r="KI56" s="5"/>
      <c r="KJ56" s="5"/>
      <c r="KK56" s="5"/>
      <c r="KL56" s="5"/>
      <c r="KM56" s="5"/>
      <c r="KN56" s="5"/>
      <c r="KO56" s="5"/>
      <c r="KP56" s="5"/>
      <c r="KQ56" s="5"/>
      <c r="KR56" s="5"/>
      <c r="KS56" s="5"/>
      <c r="KT56" s="5"/>
      <c r="KU56" s="5"/>
      <c r="KV56" s="5"/>
      <c r="KW56" s="5"/>
      <c r="KX56" s="5"/>
      <c r="KY56" s="5"/>
      <c r="KZ56" s="5"/>
      <c r="LA56" s="5"/>
      <c r="LB56" s="5"/>
      <c r="LC56" s="5"/>
      <c r="LD56" s="5"/>
      <c r="LE56" s="5"/>
      <c r="LF56" s="5"/>
      <c r="LG56" s="5"/>
      <c r="LH56" s="5"/>
      <c r="LI56" s="5"/>
      <c r="LJ56" s="5"/>
      <c r="LK56" s="5"/>
      <c r="LL56" s="5"/>
      <c r="LM56" s="5"/>
      <c r="LN56" s="5"/>
      <c r="LO56" s="5"/>
      <c r="LP56" s="5"/>
      <c r="LQ56" s="5"/>
      <c r="LR56" s="5"/>
      <c r="LS56" s="5"/>
      <c r="LT56" s="5"/>
      <c r="LU56" s="5"/>
      <c r="LV56" s="5"/>
      <c r="LW56" s="5"/>
      <c r="LX56" s="5"/>
      <c r="LY56" s="5"/>
      <c r="LZ56" s="5"/>
      <c r="MA56" s="5"/>
      <c r="MB56" s="5"/>
      <c r="MC56" s="5"/>
      <c r="MD56" s="5"/>
      <c r="ME56" s="5"/>
      <c r="MF56" s="5"/>
      <c r="MG56" s="5"/>
      <c r="MH56" s="5"/>
      <c r="MI56" s="5"/>
      <c r="MJ56" s="5"/>
      <c r="MK56" s="5"/>
      <c r="ML56" s="5"/>
      <c r="MM56" s="5"/>
      <c r="MN56" s="5"/>
      <c r="MO56" s="5"/>
      <c r="MP56" s="5"/>
      <c r="MQ56" s="5"/>
      <c r="MR56" s="5"/>
      <c r="MS56" s="5"/>
      <c r="MT56" s="5"/>
      <c r="MU56" s="5"/>
      <c r="MV56" s="5"/>
      <c r="MW56" s="5"/>
      <c r="MX56" s="5"/>
      <c r="MY56" s="5"/>
      <c r="MZ56" s="5"/>
      <c r="NA56" s="5"/>
      <c r="NB56" s="5"/>
      <c r="NC56" s="5"/>
      <c r="ND56" s="5"/>
      <c r="NE56" s="5"/>
      <c r="NF56" s="5"/>
      <c r="NG56" s="5"/>
      <c r="NH56" s="5"/>
      <c r="NI56" s="5"/>
      <c r="NJ56" s="5"/>
      <c r="NK56" s="5"/>
      <c r="NL56" s="5"/>
      <c r="NM56" s="5"/>
      <c r="NN56" s="5"/>
      <c r="NO56" s="5"/>
      <c r="NP56" s="5"/>
      <c r="NQ56" s="5"/>
      <c r="NR56" s="5"/>
      <c r="NS56" s="5"/>
      <c r="NT56" s="5"/>
      <c r="NU56" s="5"/>
      <c r="NV56" s="5"/>
      <c r="NW56" s="5"/>
      <c r="NX56" s="5"/>
      <c r="NY56" s="5"/>
      <c r="NZ56" s="5"/>
      <c r="OA56" s="5"/>
      <c r="OB56" s="5"/>
      <c r="OC56" s="5"/>
      <c r="OD56" s="5"/>
      <c r="OE56" s="5"/>
      <c r="OF56" s="5"/>
      <c r="OG56" s="5"/>
      <c r="OH56" s="5"/>
      <c r="OI56" s="5"/>
      <c r="OJ56" s="5"/>
      <c r="OK56" s="5"/>
      <c r="OL56" s="5"/>
      <c r="OM56" s="5"/>
      <c r="ON56" s="5"/>
      <c r="OO56" s="5"/>
      <c r="OP56" s="5"/>
      <c r="OQ56" s="5"/>
      <c r="OR56" s="5"/>
      <c r="OS56" s="5"/>
      <c r="OT56" s="5"/>
      <c r="OU56" s="5"/>
      <c r="OV56" s="5"/>
      <c r="OW56" s="5"/>
      <c r="OX56" s="5"/>
      <c r="OY56" s="5"/>
      <c r="OZ56" s="5"/>
      <c r="PA56" s="5"/>
      <c r="PB56" s="5"/>
      <c r="PC56" s="5"/>
      <c r="PD56" s="5"/>
      <c r="PE56" s="5"/>
      <c r="PF56" s="5"/>
      <c r="PG56" s="5"/>
      <c r="PH56" s="5"/>
      <c r="PI56" s="5"/>
      <c r="PJ56" s="5"/>
      <c r="PK56" s="5"/>
      <c r="PL56" s="5"/>
      <c r="PM56" s="5"/>
      <c r="PN56" s="5"/>
      <c r="PO56" s="5"/>
      <c r="PP56" s="5"/>
      <c r="PQ56" s="5"/>
      <c r="PR56" s="5"/>
      <c r="PS56" s="5"/>
      <c r="PT56" s="5"/>
      <c r="PU56" s="5"/>
      <c r="PV56" s="5"/>
      <c r="PW56" s="5"/>
      <c r="PX56" s="5"/>
      <c r="PY56" s="5"/>
      <c r="PZ56" s="5"/>
      <c r="QA56" s="5"/>
      <c r="QB56" s="5"/>
      <c r="QC56" s="5"/>
      <c r="QD56" s="5"/>
      <c r="QE56" s="5"/>
      <c r="QF56" s="5"/>
      <c r="QG56" s="5"/>
      <c r="QH56" s="5"/>
      <c r="QI56" s="5"/>
      <c r="QJ56" s="5"/>
      <c r="QK56" s="5"/>
      <c r="QL56" s="5"/>
      <c r="QM56" s="5"/>
      <c r="QN56" s="5"/>
      <c r="QO56" s="5"/>
      <c r="QP56" s="5"/>
      <c r="QQ56" s="5"/>
      <c r="QR56" s="5"/>
      <c r="QS56" s="5"/>
      <c r="QT56" s="5"/>
      <c r="QU56" s="5"/>
      <c r="QV56" s="5"/>
      <c r="QW56" s="5"/>
      <c r="QX56" s="5"/>
      <c r="QY56" s="5"/>
      <c r="QZ56" s="5"/>
      <c r="RA56" s="5"/>
      <c r="RB56" s="5"/>
      <c r="RC56" s="5"/>
      <c r="RD56" s="5"/>
      <c r="RE56" s="5"/>
      <c r="RF56" s="5"/>
      <c r="RG56" s="5"/>
      <c r="RH56" s="5"/>
      <c r="RI56" s="5"/>
      <c r="RJ56" s="5"/>
      <c r="RK56" s="5"/>
      <c r="RL56" s="5"/>
      <c r="RM56" s="5"/>
      <c r="RN56" s="5"/>
      <c r="RO56" s="5"/>
      <c r="RP56" s="5"/>
      <c r="RQ56" s="5"/>
      <c r="RR56" s="5"/>
      <c r="RS56" s="5"/>
      <c r="RT56" s="5"/>
      <c r="RU56" s="5"/>
      <c r="RV56" s="5"/>
      <c r="RW56" s="5"/>
      <c r="RX56" s="5"/>
      <c r="RY56" s="5"/>
      <c r="RZ56" s="5"/>
      <c r="SA56" s="5"/>
      <c r="SB56" s="5"/>
      <c r="SC56" s="5"/>
      <c r="SD56" s="5"/>
      <c r="SE56" s="5"/>
      <c r="SF56" s="5"/>
      <c r="SG56" s="5"/>
      <c r="SH56" s="5"/>
      <c r="SI56" s="5"/>
      <c r="SJ56" s="5"/>
      <c r="SK56" s="5"/>
      <c r="SL56" s="5"/>
      <c r="SM56" s="5"/>
      <c r="SN56" s="5"/>
      <c r="SO56" s="5"/>
      <c r="SP56" s="5"/>
      <c r="SQ56" s="5"/>
      <c r="SR56" s="5"/>
      <c r="SS56" s="5"/>
    </row>
    <row r="57" spans="1:513" s="3" customFormat="1" ht="41.4" customHeight="1" x14ac:dyDescent="0.25">
      <c r="A57" s="213"/>
      <c r="B57" s="791" t="s">
        <v>91</v>
      </c>
      <c r="C57" s="792"/>
      <c r="D57" s="195"/>
      <c r="E57" s="195"/>
      <c r="F57" s="195"/>
      <c r="G57" s="204"/>
      <c r="H57" s="204"/>
      <c r="I57" s="204"/>
      <c r="J57" s="204"/>
      <c r="K57" s="293"/>
      <c r="L57" s="204"/>
      <c r="M57" s="204"/>
      <c r="N57" s="204"/>
      <c r="O57" s="204"/>
      <c r="P57" s="204"/>
      <c r="Q57" s="204"/>
      <c r="R57" s="204"/>
      <c r="S57" s="204"/>
      <c r="T57" s="204"/>
      <c r="U57" s="204"/>
      <c r="V57" s="204"/>
      <c r="W57" s="204"/>
      <c r="X57" s="204"/>
      <c r="Y57" s="204"/>
      <c r="Z57" s="204"/>
      <c r="AA57" s="204"/>
      <c r="AB57" s="204"/>
      <c r="AC57" s="204"/>
      <c r="AD57" s="204"/>
      <c r="AE57" s="204"/>
      <c r="AF57" s="204"/>
      <c r="AG57" s="204"/>
      <c r="AH57" s="204"/>
      <c r="AI57" s="99">
        <f>'PEP Av. Fin.'!L28</f>
        <v>134166.9</v>
      </c>
      <c r="AJ57" s="99">
        <f>'PEP Av. Fin.'!M28</f>
        <v>5250</v>
      </c>
      <c r="AK57" s="103">
        <f>'PEP Av. Fin.'!N28</f>
        <v>139416.9</v>
      </c>
      <c r="AL57" s="205">
        <f>'PEP Av. Fin.'!O28</f>
        <v>0.31697632151053418</v>
      </c>
      <c r="AM57" s="7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</row>
    <row r="58" spans="1:513" s="3" customFormat="1" ht="41.4" customHeight="1" x14ac:dyDescent="0.25">
      <c r="A58" s="213"/>
      <c r="B58" s="791" t="s">
        <v>92</v>
      </c>
      <c r="C58" s="792"/>
      <c r="D58" s="195"/>
      <c r="E58" s="195"/>
      <c r="F58" s="195"/>
      <c r="G58" s="204"/>
      <c r="H58" s="204"/>
      <c r="I58" s="204"/>
      <c r="J58" s="204"/>
      <c r="K58" s="293"/>
      <c r="L58" s="204"/>
      <c r="M58" s="204"/>
      <c r="N58" s="204"/>
      <c r="O58" s="204"/>
      <c r="P58" s="204"/>
      <c r="Q58" s="204"/>
      <c r="R58" s="204"/>
      <c r="S58" s="204"/>
      <c r="T58" s="204"/>
      <c r="U58" s="204"/>
      <c r="V58" s="204"/>
      <c r="W58" s="204"/>
      <c r="X58" s="204"/>
      <c r="Y58" s="204"/>
      <c r="Z58" s="204"/>
      <c r="AA58" s="204"/>
      <c r="AB58" s="204"/>
      <c r="AC58" s="204"/>
      <c r="AD58" s="204"/>
      <c r="AE58" s="204"/>
      <c r="AF58" s="204"/>
      <c r="AG58" s="204"/>
      <c r="AH58" s="204"/>
      <c r="AI58" s="99">
        <f>'PEP Av. Fin.'!L29</f>
        <v>207666.9</v>
      </c>
      <c r="AJ58" s="99">
        <f>'PEP Av. Fin.'!M29</f>
        <v>5250</v>
      </c>
      <c r="AK58" s="103">
        <f>'PEP Av. Fin.'!N29</f>
        <v>212916.9</v>
      </c>
      <c r="AL58" s="205">
        <f>'PEP Av. Fin.'!O29</f>
        <v>0.48408489752265516</v>
      </c>
      <c r="AM58" s="7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</row>
    <row r="59" spans="1:513" s="3" customFormat="1" ht="41.4" customHeight="1" x14ac:dyDescent="0.25">
      <c r="A59" s="213"/>
      <c r="B59" s="791" t="s">
        <v>93</v>
      </c>
      <c r="C59" s="792"/>
      <c r="D59" s="195"/>
      <c r="E59" s="195"/>
      <c r="F59" s="195"/>
      <c r="G59" s="204"/>
      <c r="H59" s="204"/>
      <c r="I59" s="204"/>
      <c r="J59" s="204"/>
      <c r="K59" s="293"/>
      <c r="L59" s="204"/>
      <c r="M59" s="204"/>
      <c r="N59" s="204"/>
      <c r="O59" s="204"/>
      <c r="P59" s="204"/>
      <c r="Q59" s="204"/>
      <c r="R59" s="204"/>
      <c r="S59" s="204"/>
      <c r="T59" s="204"/>
      <c r="U59" s="204"/>
      <c r="V59" s="204"/>
      <c r="W59" s="204"/>
      <c r="X59" s="204"/>
      <c r="Y59" s="204"/>
      <c r="Z59" s="204"/>
      <c r="AA59" s="204"/>
      <c r="AB59" s="204"/>
      <c r="AC59" s="204"/>
      <c r="AD59" s="204"/>
      <c r="AE59" s="204"/>
      <c r="AF59" s="204"/>
      <c r="AG59" s="204"/>
      <c r="AH59" s="204"/>
      <c r="AI59" s="99">
        <f>'PEP Av. Fin.'!L30</f>
        <v>87500</v>
      </c>
      <c r="AJ59" s="99">
        <f>'PEP Av. Fin.'!M30</f>
        <v>0</v>
      </c>
      <c r="AK59" s="103">
        <f>'PEP Av. Fin.'!N30</f>
        <v>87500</v>
      </c>
      <c r="AL59" s="205">
        <f>'PEP Av. Fin.'!O30</f>
        <v>0.19893878096681064</v>
      </c>
      <c r="AM59" s="7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</row>
    <row r="60" spans="1:513" s="6" customFormat="1" ht="41.4" customHeight="1" x14ac:dyDescent="0.25">
      <c r="A60" s="795" t="s">
        <v>97</v>
      </c>
      <c r="B60" s="783"/>
      <c r="C60" s="784"/>
      <c r="D60" s="195"/>
      <c r="E60" s="195"/>
      <c r="F60" s="195"/>
      <c r="G60" s="196"/>
      <c r="H60" s="196"/>
      <c r="I60" s="196"/>
      <c r="J60" s="196"/>
      <c r="K60" s="290"/>
      <c r="L60" s="196"/>
      <c r="M60" s="196"/>
      <c r="N60" s="196"/>
      <c r="O60" s="196"/>
      <c r="P60" s="196"/>
      <c r="Q60" s="196"/>
      <c r="R60" s="196"/>
      <c r="S60" s="196"/>
      <c r="T60" s="196"/>
      <c r="U60" s="196"/>
      <c r="V60" s="196"/>
      <c r="W60" s="196"/>
      <c r="X60" s="196"/>
      <c r="Y60" s="196"/>
      <c r="Z60" s="196"/>
      <c r="AA60" s="196"/>
      <c r="AB60" s="196"/>
      <c r="AC60" s="196"/>
      <c r="AD60" s="196"/>
      <c r="AE60" s="196"/>
      <c r="AF60" s="196"/>
      <c r="AG60" s="196"/>
      <c r="AH60" s="196"/>
      <c r="AI60" s="97">
        <f>'PEP Av. Fin.'!L31</f>
        <v>4857500</v>
      </c>
      <c r="AJ60" s="97">
        <f>'PEP Av. Fin.'!M31</f>
        <v>140000</v>
      </c>
      <c r="AK60" s="97">
        <f>'PEP Av. Fin.'!N31</f>
        <v>4997500</v>
      </c>
      <c r="AL60" s="197">
        <f>'PEP Av. Fin.'!O31</f>
        <v>0.5</v>
      </c>
      <c r="AM60" s="4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  <c r="IS60" s="5"/>
      <c r="IT60" s="5"/>
      <c r="IU60" s="5"/>
      <c r="IV60" s="5"/>
      <c r="IW60" s="5"/>
      <c r="IX60" s="5"/>
      <c r="IY60" s="5"/>
      <c r="IZ60" s="5"/>
      <c r="JA60" s="5"/>
      <c r="JB60" s="5"/>
      <c r="JC60" s="5"/>
      <c r="JD60" s="5"/>
      <c r="JE60" s="5"/>
      <c r="JF60" s="5"/>
      <c r="JG60" s="5"/>
      <c r="JH60" s="5"/>
      <c r="JI60" s="5"/>
      <c r="JJ60" s="5"/>
      <c r="JK60" s="5"/>
      <c r="JL60" s="5"/>
      <c r="JM60" s="5"/>
      <c r="JN60" s="5"/>
      <c r="JO60" s="5"/>
      <c r="JP60" s="5"/>
      <c r="JQ60" s="5"/>
      <c r="JR60" s="5"/>
      <c r="JS60" s="5"/>
      <c r="JT60" s="5"/>
      <c r="JU60" s="5"/>
      <c r="JV60" s="5"/>
      <c r="JW60" s="5"/>
      <c r="JX60" s="5"/>
      <c r="JY60" s="5"/>
      <c r="JZ60" s="5"/>
      <c r="KA60" s="5"/>
      <c r="KB60" s="5"/>
      <c r="KC60" s="5"/>
      <c r="KD60" s="5"/>
      <c r="KE60" s="5"/>
      <c r="KF60" s="5"/>
      <c r="KG60" s="5"/>
      <c r="KH60" s="5"/>
      <c r="KI60" s="5"/>
      <c r="KJ60" s="5"/>
      <c r="KK60" s="5"/>
      <c r="KL60" s="5"/>
      <c r="KM60" s="5"/>
      <c r="KN60" s="5"/>
      <c r="KO60" s="5"/>
      <c r="KP60" s="5"/>
      <c r="KQ60" s="5"/>
      <c r="KR60" s="5"/>
      <c r="KS60" s="5"/>
      <c r="KT60" s="5"/>
      <c r="KU60" s="5"/>
      <c r="KV60" s="5"/>
      <c r="KW60" s="5"/>
      <c r="KX60" s="5"/>
      <c r="KY60" s="5"/>
      <c r="KZ60" s="5"/>
      <c r="LA60" s="5"/>
      <c r="LB60" s="5"/>
      <c r="LC60" s="5"/>
      <c r="LD60" s="5"/>
      <c r="LE60" s="5"/>
      <c r="LF60" s="5"/>
      <c r="LG60" s="5"/>
      <c r="LH60" s="5"/>
      <c r="LI60" s="5"/>
      <c r="LJ60" s="5"/>
      <c r="LK60" s="5"/>
      <c r="LL60" s="5"/>
      <c r="LM60" s="5"/>
      <c r="LN60" s="5"/>
      <c r="LO60" s="5"/>
      <c r="LP60" s="5"/>
      <c r="LQ60" s="5"/>
      <c r="LR60" s="5"/>
      <c r="LS60" s="5"/>
      <c r="LT60" s="5"/>
      <c r="LU60" s="5"/>
      <c r="LV60" s="5"/>
      <c r="LW60" s="5"/>
      <c r="LX60" s="5"/>
      <c r="LY60" s="5"/>
      <c r="LZ60" s="5"/>
      <c r="MA60" s="5"/>
      <c r="MB60" s="5"/>
      <c r="MC60" s="5"/>
      <c r="MD60" s="5"/>
      <c r="ME60" s="5"/>
      <c r="MF60" s="5"/>
      <c r="MG60" s="5"/>
      <c r="MH60" s="5"/>
      <c r="MI60" s="5"/>
      <c r="MJ60" s="5"/>
      <c r="MK60" s="5"/>
      <c r="ML60" s="5"/>
      <c r="MM60" s="5"/>
      <c r="MN60" s="5"/>
      <c r="MO60" s="5"/>
      <c r="MP60" s="5"/>
      <c r="MQ60" s="5"/>
      <c r="MR60" s="5"/>
      <c r="MS60" s="5"/>
      <c r="MT60" s="5"/>
      <c r="MU60" s="5"/>
      <c r="MV60" s="5"/>
      <c r="MW60" s="5"/>
      <c r="MX60" s="5"/>
      <c r="MY60" s="5"/>
      <c r="MZ60" s="5"/>
      <c r="NA60" s="5"/>
      <c r="NB60" s="5"/>
      <c r="NC60" s="5"/>
      <c r="ND60" s="5"/>
      <c r="NE60" s="5"/>
      <c r="NF60" s="5"/>
      <c r="NG60" s="5"/>
      <c r="NH60" s="5"/>
      <c r="NI60" s="5"/>
      <c r="NJ60" s="5"/>
      <c r="NK60" s="5"/>
      <c r="NL60" s="5"/>
      <c r="NM60" s="5"/>
      <c r="NN60" s="5"/>
      <c r="NO60" s="5"/>
      <c r="NP60" s="5"/>
      <c r="NQ60" s="5"/>
      <c r="NR60" s="5"/>
      <c r="NS60" s="5"/>
      <c r="NT60" s="5"/>
      <c r="NU60" s="5"/>
      <c r="NV60" s="5"/>
      <c r="NW60" s="5"/>
      <c r="NX60" s="5"/>
      <c r="NY60" s="5"/>
      <c r="NZ60" s="5"/>
      <c r="OA60" s="5"/>
      <c r="OB60" s="5"/>
      <c r="OC60" s="5"/>
      <c r="OD60" s="5"/>
      <c r="OE60" s="5"/>
      <c r="OF60" s="5"/>
      <c r="OG60" s="5"/>
      <c r="OH60" s="5"/>
      <c r="OI60" s="5"/>
      <c r="OJ60" s="5"/>
      <c r="OK60" s="5"/>
      <c r="OL60" s="5"/>
      <c r="OM60" s="5"/>
      <c r="ON60" s="5"/>
      <c r="OO60" s="5"/>
      <c r="OP60" s="5"/>
      <c r="OQ60" s="5"/>
      <c r="OR60" s="5"/>
      <c r="OS60" s="5"/>
      <c r="OT60" s="5"/>
      <c r="OU60" s="5"/>
      <c r="OV60" s="5"/>
      <c r="OW60" s="5"/>
      <c r="OX60" s="5"/>
      <c r="OY60" s="5"/>
      <c r="OZ60" s="5"/>
      <c r="PA60" s="5"/>
      <c r="PB60" s="5"/>
      <c r="PC60" s="5"/>
      <c r="PD60" s="5"/>
      <c r="PE60" s="5"/>
      <c r="PF60" s="5"/>
      <c r="PG60" s="5"/>
      <c r="PH60" s="5"/>
      <c r="PI60" s="5"/>
      <c r="PJ60" s="5"/>
      <c r="PK60" s="5"/>
      <c r="PL60" s="5"/>
      <c r="PM60" s="5"/>
      <c r="PN60" s="5"/>
      <c r="PO60" s="5"/>
      <c r="PP60" s="5"/>
      <c r="PQ60" s="5"/>
      <c r="PR60" s="5"/>
      <c r="PS60" s="5"/>
      <c r="PT60" s="5"/>
      <c r="PU60" s="5"/>
      <c r="PV60" s="5"/>
      <c r="PW60" s="5"/>
      <c r="PX60" s="5"/>
      <c r="PY60" s="5"/>
      <c r="PZ60" s="5"/>
      <c r="QA60" s="5"/>
      <c r="QB60" s="5"/>
      <c r="QC60" s="5"/>
      <c r="QD60" s="5"/>
      <c r="QE60" s="5"/>
      <c r="QF60" s="5"/>
      <c r="QG60" s="5"/>
      <c r="QH60" s="5"/>
      <c r="QI60" s="5"/>
      <c r="QJ60" s="5"/>
      <c r="QK60" s="5"/>
      <c r="QL60" s="5"/>
      <c r="QM60" s="5"/>
      <c r="QN60" s="5"/>
      <c r="QO60" s="5"/>
      <c r="QP60" s="5"/>
      <c r="QQ60" s="5"/>
      <c r="QR60" s="5"/>
      <c r="QS60" s="5"/>
      <c r="QT60" s="5"/>
      <c r="QU60" s="5"/>
      <c r="QV60" s="5"/>
      <c r="QW60" s="5"/>
      <c r="QX60" s="5"/>
      <c r="QY60" s="5"/>
      <c r="QZ60" s="5"/>
      <c r="RA60" s="5"/>
      <c r="RB60" s="5"/>
      <c r="RC60" s="5"/>
      <c r="RD60" s="5"/>
      <c r="RE60" s="5"/>
      <c r="RF60" s="5"/>
      <c r="RG60" s="5"/>
      <c r="RH60" s="5"/>
      <c r="RI60" s="5"/>
      <c r="RJ60" s="5"/>
      <c r="RK60" s="5"/>
      <c r="RL60" s="5"/>
      <c r="RM60" s="5"/>
      <c r="RN60" s="5"/>
      <c r="RO60" s="5"/>
      <c r="RP60" s="5"/>
      <c r="RQ60" s="5"/>
      <c r="RR60" s="5"/>
      <c r="RS60" s="5"/>
      <c r="RT60" s="5"/>
      <c r="RU60" s="5"/>
      <c r="RV60" s="5"/>
      <c r="RW60" s="5"/>
      <c r="RX60" s="5"/>
      <c r="RY60" s="5"/>
      <c r="RZ60" s="5"/>
      <c r="SA60" s="5"/>
      <c r="SB60" s="5"/>
      <c r="SC60" s="5"/>
      <c r="SD60" s="5"/>
      <c r="SE60" s="5"/>
      <c r="SF60" s="5"/>
      <c r="SG60" s="5"/>
      <c r="SH60" s="5"/>
      <c r="SI60" s="5"/>
      <c r="SJ60" s="5"/>
      <c r="SK60" s="5"/>
      <c r="SL60" s="5"/>
      <c r="SM60" s="5"/>
      <c r="SN60" s="5"/>
      <c r="SO60" s="5"/>
      <c r="SP60" s="5"/>
      <c r="SQ60" s="5"/>
      <c r="SR60" s="5"/>
      <c r="SS60" s="5"/>
    </row>
    <row r="61" spans="1:513" s="3" customFormat="1" ht="41.4" customHeight="1" x14ac:dyDescent="0.25">
      <c r="A61" s="213"/>
      <c r="B61" s="791" t="s">
        <v>94</v>
      </c>
      <c r="C61" s="792"/>
      <c r="D61" s="195"/>
      <c r="E61" s="195"/>
      <c r="F61" s="195"/>
      <c r="G61" s="204"/>
      <c r="H61" s="204"/>
      <c r="I61" s="204"/>
      <c r="J61" s="204"/>
      <c r="K61" s="293"/>
      <c r="L61" s="204"/>
      <c r="M61" s="204"/>
      <c r="N61" s="204"/>
      <c r="O61" s="204"/>
      <c r="P61" s="204"/>
      <c r="Q61" s="204"/>
      <c r="R61" s="204"/>
      <c r="S61" s="204"/>
      <c r="T61" s="204"/>
      <c r="U61" s="204"/>
      <c r="V61" s="204"/>
      <c r="W61" s="204"/>
      <c r="X61" s="204"/>
      <c r="Y61" s="204"/>
      <c r="Z61" s="204"/>
      <c r="AA61" s="204"/>
      <c r="AB61" s="204"/>
      <c r="AC61" s="204"/>
      <c r="AD61" s="204"/>
      <c r="AE61" s="204"/>
      <c r="AF61" s="204"/>
      <c r="AG61" s="204"/>
      <c r="AH61" s="204"/>
      <c r="AI61" s="99">
        <f>'PEP Av. Fin.'!L32</f>
        <v>26250</v>
      </c>
      <c r="AJ61" s="99">
        <f>'PEP Av. Fin.'!M32</f>
        <v>0</v>
      </c>
      <c r="AK61" s="103">
        <f>'PEP Av. Fin.'!N32</f>
        <v>26250</v>
      </c>
      <c r="AL61" s="205">
        <f>'PEP Av. Fin.'!O32</f>
        <v>0</v>
      </c>
      <c r="AM61" s="7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</row>
    <row r="62" spans="1:513" s="3" customFormat="1" ht="41.4" customHeight="1" x14ac:dyDescent="0.25">
      <c r="A62" s="213"/>
      <c r="B62" s="791" t="s">
        <v>95</v>
      </c>
      <c r="C62" s="792"/>
      <c r="D62" s="195"/>
      <c r="E62" s="195"/>
      <c r="F62" s="195"/>
      <c r="G62" s="204"/>
      <c r="H62" s="204"/>
      <c r="I62" s="204"/>
      <c r="J62" s="204"/>
      <c r="K62" s="293"/>
      <c r="L62" s="204"/>
      <c r="M62" s="204"/>
      <c r="N62" s="204"/>
      <c r="O62" s="204"/>
      <c r="P62" s="204"/>
      <c r="Q62" s="204"/>
      <c r="R62" s="204"/>
      <c r="S62" s="204"/>
      <c r="T62" s="204"/>
      <c r="U62" s="204"/>
      <c r="V62" s="204"/>
      <c r="W62" s="204"/>
      <c r="X62" s="204"/>
      <c r="Y62" s="204"/>
      <c r="Z62" s="204"/>
      <c r="AA62" s="204"/>
      <c r="AB62" s="204"/>
      <c r="AC62" s="204"/>
      <c r="AD62" s="204"/>
      <c r="AE62" s="204"/>
      <c r="AF62" s="204"/>
      <c r="AG62" s="204"/>
      <c r="AH62" s="204"/>
      <c r="AI62" s="99">
        <f>'PEP Av. Fin.'!L33</f>
        <v>145000</v>
      </c>
      <c r="AJ62" s="99">
        <f>'PEP Av. Fin.'!M33</f>
        <v>0</v>
      </c>
      <c r="AK62" s="103">
        <f>'PEP Av. Fin.'!N33</f>
        <v>145000</v>
      </c>
      <c r="AL62" s="205">
        <f>'PEP Av. Fin.'!O33</f>
        <v>0</v>
      </c>
      <c r="AM62" s="7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</row>
    <row r="63" spans="1:513" s="3" customFormat="1" ht="41.4" customHeight="1" x14ac:dyDescent="0.25">
      <c r="A63" s="213"/>
      <c r="B63" s="791" t="s">
        <v>96</v>
      </c>
      <c r="C63" s="792"/>
      <c r="D63" s="195"/>
      <c r="E63" s="195"/>
      <c r="F63" s="195"/>
      <c r="G63" s="204"/>
      <c r="H63" s="204"/>
      <c r="I63" s="204"/>
      <c r="J63" s="204"/>
      <c r="K63" s="293"/>
      <c r="L63" s="204"/>
      <c r="M63" s="204"/>
      <c r="N63" s="204"/>
      <c r="O63" s="204"/>
      <c r="P63" s="204"/>
      <c r="Q63" s="204"/>
      <c r="R63" s="204"/>
      <c r="S63" s="204"/>
      <c r="T63" s="204"/>
      <c r="U63" s="204"/>
      <c r="V63" s="204"/>
      <c r="W63" s="204"/>
      <c r="X63" s="204"/>
      <c r="Y63" s="204"/>
      <c r="Z63" s="204"/>
      <c r="AA63" s="204"/>
      <c r="AB63" s="204"/>
      <c r="AC63" s="204"/>
      <c r="AD63" s="204"/>
      <c r="AE63" s="204"/>
      <c r="AF63" s="204"/>
      <c r="AG63" s="204"/>
      <c r="AH63" s="204"/>
      <c r="AI63" s="99">
        <f>'PEP Av. Fin.'!L34</f>
        <v>3550000</v>
      </c>
      <c r="AJ63" s="99">
        <f>'PEP Av. Fin.'!M34</f>
        <v>140000</v>
      </c>
      <c r="AK63" s="103">
        <f>'PEP Av. Fin.'!N34</f>
        <v>3690000</v>
      </c>
      <c r="AL63" s="205">
        <f>'PEP Av. Fin.'!O34</f>
        <v>0</v>
      </c>
      <c r="AM63" s="7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</row>
    <row r="64" spans="1:513" s="3" customFormat="1" ht="41.4" customHeight="1" x14ac:dyDescent="0.25">
      <c r="A64" s="213"/>
      <c r="B64" s="791" t="s">
        <v>98</v>
      </c>
      <c r="C64" s="792"/>
      <c r="D64" s="195"/>
      <c r="E64" s="195"/>
      <c r="F64" s="195"/>
      <c r="G64" s="204"/>
      <c r="H64" s="204"/>
      <c r="I64" s="204"/>
      <c r="J64" s="204"/>
      <c r="K64" s="293"/>
      <c r="L64" s="204"/>
      <c r="M64" s="204"/>
      <c r="N64" s="204"/>
      <c r="O64" s="204"/>
      <c r="P64" s="204"/>
      <c r="Q64" s="204"/>
      <c r="R64" s="204"/>
      <c r="S64" s="204"/>
      <c r="T64" s="204"/>
      <c r="U64" s="204"/>
      <c r="V64" s="204"/>
      <c r="W64" s="204"/>
      <c r="X64" s="204"/>
      <c r="Y64" s="204"/>
      <c r="Z64" s="204"/>
      <c r="AA64" s="204"/>
      <c r="AB64" s="204"/>
      <c r="AC64" s="204"/>
      <c r="AD64" s="204"/>
      <c r="AE64" s="204"/>
      <c r="AF64" s="204"/>
      <c r="AG64" s="204"/>
      <c r="AH64" s="204"/>
      <c r="AI64" s="99">
        <f>'PEP Av. Fin.'!L35</f>
        <v>1136250</v>
      </c>
      <c r="AJ64" s="99">
        <f>'PEP Av. Fin.'!M35</f>
        <v>0</v>
      </c>
      <c r="AK64" s="103">
        <f>'PEP Av. Fin.'!N35</f>
        <v>1136250</v>
      </c>
      <c r="AL64" s="205">
        <f>'PEP Av. Fin.'!O35</f>
        <v>0</v>
      </c>
      <c r="AM64" s="7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</row>
    <row r="65" spans="1:513" s="6" customFormat="1" ht="41.4" customHeight="1" x14ac:dyDescent="0.25">
      <c r="A65" s="795" t="s">
        <v>102</v>
      </c>
      <c r="B65" s="783"/>
      <c r="C65" s="784"/>
      <c r="D65" s="195"/>
      <c r="E65" s="195"/>
      <c r="F65" s="195"/>
      <c r="G65" s="196"/>
      <c r="H65" s="196"/>
      <c r="I65" s="196"/>
      <c r="J65" s="196"/>
      <c r="K65" s="290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  <c r="AE65" s="196"/>
      <c r="AF65" s="196"/>
      <c r="AG65" s="196"/>
      <c r="AH65" s="196"/>
      <c r="AI65" s="97">
        <f>'PEP Av. Fin.'!L36</f>
        <v>178899.9</v>
      </c>
      <c r="AJ65" s="97">
        <f>'PEP Av. Fin.'!M36</f>
        <v>0</v>
      </c>
      <c r="AK65" s="97">
        <f>'PEP Av. Fin.'!N36</f>
        <v>178899.9</v>
      </c>
      <c r="AL65" s="197">
        <f>'PEP Av. Fin.'!O36</f>
        <v>0.3</v>
      </c>
      <c r="AM65" s="4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  <c r="IY65" s="5"/>
      <c r="IZ65" s="5"/>
      <c r="JA65" s="5"/>
      <c r="JB65" s="5"/>
      <c r="JC65" s="5"/>
      <c r="JD65" s="5"/>
      <c r="JE65" s="5"/>
      <c r="JF65" s="5"/>
      <c r="JG65" s="5"/>
      <c r="JH65" s="5"/>
      <c r="JI65" s="5"/>
      <c r="JJ65" s="5"/>
      <c r="JK65" s="5"/>
      <c r="JL65" s="5"/>
      <c r="JM65" s="5"/>
      <c r="JN65" s="5"/>
      <c r="JO65" s="5"/>
      <c r="JP65" s="5"/>
      <c r="JQ65" s="5"/>
      <c r="JR65" s="5"/>
      <c r="JS65" s="5"/>
      <c r="JT65" s="5"/>
      <c r="JU65" s="5"/>
      <c r="JV65" s="5"/>
      <c r="JW65" s="5"/>
      <c r="JX65" s="5"/>
      <c r="JY65" s="5"/>
      <c r="JZ65" s="5"/>
      <c r="KA65" s="5"/>
      <c r="KB65" s="5"/>
      <c r="KC65" s="5"/>
      <c r="KD65" s="5"/>
      <c r="KE65" s="5"/>
      <c r="KF65" s="5"/>
      <c r="KG65" s="5"/>
      <c r="KH65" s="5"/>
      <c r="KI65" s="5"/>
      <c r="KJ65" s="5"/>
      <c r="KK65" s="5"/>
      <c r="KL65" s="5"/>
      <c r="KM65" s="5"/>
      <c r="KN65" s="5"/>
      <c r="KO65" s="5"/>
      <c r="KP65" s="5"/>
      <c r="KQ65" s="5"/>
      <c r="KR65" s="5"/>
      <c r="KS65" s="5"/>
      <c r="KT65" s="5"/>
      <c r="KU65" s="5"/>
      <c r="KV65" s="5"/>
      <c r="KW65" s="5"/>
      <c r="KX65" s="5"/>
      <c r="KY65" s="5"/>
      <c r="KZ65" s="5"/>
      <c r="LA65" s="5"/>
      <c r="LB65" s="5"/>
      <c r="LC65" s="5"/>
      <c r="LD65" s="5"/>
      <c r="LE65" s="5"/>
      <c r="LF65" s="5"/>
      <c r="LG65" s="5"/>
      <c r="LH65" s="5"/>
      <c r="LI65" s="5"/>
      <c r="LJ65" s="5"/>
      <c r="LK65" s="5"/>
      <c r="LL65" s="5"/>
      <c r="LM65" s="5"/>
      <c r="LN65" s="5"/>
      <c r="LO65" s="5"/>
      <c r="LP65" s="5"/>
      <c r="LQ65" s="5"/>
      <c r="LR65" s="5"/>
      <c r="LS65" s="5"/>
      <c r="LT65" s="5"/>
      <c r="LU65" s="5"/>
      <c r="LV65" s="5"/>
      <c r="LW65" s="5"/>
      <c r="LX65" s="5"/>
      <c r="LY65" s="5"/>
      <c r="LZ65" s="5"/>
      <c r="MA65" s="5"/>
      <c r="MB65" s="5"/>
      <c r="MC65" s="5"/>
      <c r="MD65" s="5"/>
      <c r="ME65" s="5"/>
      <c r="MF65" s="5"/>
      <c r="MG65" s="5"/>
      <c r="MH65" s="5"/>
      <c r="MI65" s="5"/>
      <c r="MJ65" s="5"/>
      <c r="MK65" s="5"/>
      <c r="ML65" s="5"/>
      <c r="MM65" s="5"/>
      <c r="MN65" s="5"/>
      <c r="MO65" s="5"/>
      <c r="MP65" s="5"/>
      <c r="MQ65" s="5"/>
      <c r="MR65" s="5"/>
      <c r="MS65" s="5"/>
      <c r="MT65" s="5"/>
      <c r="MU65" s="5"/>
      <c r="MV65" s="5"/>
      <c r="MW65" s="5"/>
      <c r="MX65" s="5"/>
      <c r="MY65" s="5"/>
      <c r="MZ65" s="5"/>
      <c r="NA65" s="5"/>
      <c r="NB65" s="5"/>
      <c r="NC65" s="5"/>
      <c r="ND65" s="5"/>
      <c r="NE65" s="5"/>
      <c r="NF65" s="5"/>
      <c r="NG65" s="5"/>
      <c r="NH65" s="5"/>
      <c r="NI65" s="5"/>
      <c r="NJ65" s="5"/>
      <c r="NK65" s="5"/>
      <c r="NL65" s="5"/>
      <c r="NM65" s="5"/>
      <c r="NN65" s="5"/>
      <c r="NO65" s="5"/>
      <c r="NP65" s="5"/>
      <c r="NQ65" s="5"/>
      <c r="NR65" s="5"/>
      <c r="NS65" s="5"/>
      <c r="NT65" s="5"/>
      <c r="NU65" s="5"/>
      <c r="NV65" s="5"/>
      <c r="NW65" s="5"/>
      <c r="NX65" s="5"/>
      <c r="NY65" s="5"/>
      <c r="NZ65" s="5"/>
      <c r="OA65" s="5"/>
      <c r="OB65" s="5"/>
      <c r="OC65" s="5"/>
      <c r="OD65" s="5"/>
      <c r="OE65" s="5"/>
      <c r="OF65" s="5"/>
      <c r="OG65" s="5"/>
      <c r="OH65" s="5"/>
      <c r="OI65" s="5"/>
      <c r="OJ65" s="5"/>
      <c r="OK65" s="5"/>
      <c r="OL65" s="5"/>
      <c r="OM65" s="5"/>
      <c r="ON65" s="5"/>
      <c r="OO65" s="5"/>
      <c r="OP65" s="5"/>
      <c r="OQ65" s="5"/>
      <c r="OR65" s="5"/>
      <c r="OS65" s="5"/>
      <c r="OT65" s="5"/>
      <c r="OU65" s="5"/>
      <c r="OV65" s="5"/>
      <c r="OW65" s="5"/>
      <c r="OX65" s="5"/>
      <c r="OY65" s="5"/>
      <c r="OZ65" s="5"/>
      <c r="PA65" s="5"/>
      <c r="PB65" s="5"/>
      <c r="PC65" s="5"/>
      <c r="PD65" s="5"/>
      <c r="PE65" s="5"/>
      <c r="PF65" s="5"/>
      <c r="PG65" s="5"/>
      <c r="PH65" s="5"/>
      <c r="PI65" s="5"/>
      <c r="PJ65" s="5"/>
      <c r="PK65" s="5"/>
      <c r="PL65" s="5"/>
      <c r="PM65" s="5"/>
      <c r="PN65" s="5"/>
      <c r="PO65" s="5"/>
      <c r="PP65" s="5"/>
      <c r="PQ65" s="5"/>
      <c r="PR65" s="5"/>
      <c r="PS65" s="5"/>
      <c r="PT65" s="5"/>
      <c r="PU65" s="5"/>
      <c r="PV65" s="5"/>
      <c r="PW65" s="5"/>
      <c r="PX65" s="5"/>
      <c r="PY65" s="5"/>
      <c r="PZ65" s="5"/>
      <c r="QA65" s="5"/>
      <c r="QB65" s="5"/>
      <c r="QC65" s="5"/>
      <c r="QD65" s="5"/>
      <c r="QE65" s="5"/>
      <c r="QF65" s="5"/>
      <c r="QG65" s="5"/>
      <c r="QH65" s="5"/>
      <c r="QI65" s="5"/>
      <c r="QJ65" s="5"/>
      <c r="QK65" s="5"/>
      <c r="QL65" s="5"/>
      <c r="QM65" s="5"/>
      <c r="QN65" s="5"/>
      <c r="QO65" s="5"/>
      <c r="QP65" s="5"/>
      <c r="QQ65" s="5"/>
      <c r="QR65" s="5"/>
      <c r="QS65" s="5"/>
      <c r="QT65" s="5"/>
      <c r="QU65" s="5"/>
      <c r="QV65" s="5"/>
      <c r="QW65" s="5"/>
      <c r="QX65" s="5"/>
      <c r="QY65" s="5"/>
      <c r="QZ65" s="5"/>
      <c r="RA65" s="5"/>
      <c r="RB65" s="5"/>
      <c r="RC65" s="5"/>
      <c r="RD65" s="5"/>
      <c r="RE65" s="5"/>
      <c r="RF65" s="5"/>
      <c r="RG65" s="5"/>
      <c r="RH65" s="5"/>
      <c r="RI65" s="5"/>
      <c r="RJ65" s="5"/>
      <c r="RK65" s="5"/>
      <c r="RL65" s="5"/>
      <c r="RM65" s="5"/>
      <c r="RN65" s="5"/>
      <c r="RO65" s="5"/>
      <c r="RP65" s="5"/>
      <c r="RQ65" s="5"/>
      <c r="RR65" s="5"/>
      <c r="RS65" s="5"/>
      <c r="RT65" s="5"/>
      <c r="RU65" s="5"/>
      <c r="RV65" s="5"/>
      <c r="RW65" s="5"/>
      <c r="RX65" s="5"/>
      <c r="RY65" s="5"/>
      <c r="RZ65" s="5"/>
      <c r="SA65" s="5"/>
      <c r="SB65" s="5"/>
      <c r="SC65" s="5"/>
      <c r="SD65" s="5"/>
      <c r="SE65" s="5"/>
      <c r="SF65" s="5"/>
      <c r="SG65" s="5"/>
      <c r="SH65" s="5"/>
      <c r="SI65" s="5"/>
      <c r="SJ65" s="5"/>
      <c r="SK65" s="5"/>
      <c r="SL65" s="5"/>
      <c r="SM65" s="5"/>
      <c r="SN65" s="5"/>
      <c r="SO65" s="5"/>
      <c r="SP65" s="5"/>
      <c r="SQ65" s="5"/>
      <c r="SR65" s="5"/>
      <c r="SS65" s="5"/>
    </row>
    <row r="66" spans="1:513" s="3" customFormat="1" ht="41.4" customHeight="1" x14ac:dyDescent="0.25">
      <c r="A66" s="213"/>
      <c r="B66" s="791" t="s">
        <v>99</v>
      </c>
      <c r="C66" s="792"/>
      <c r="D66" s="195"/>
      <c r="E66" s="195"/>
      <c r="F66" s="195"/>
      <c r="G66" s="204"/>
      <c r="H66" s="204"/>
      <c r="I66" s="204"/>
      <c r="J66" s="204"/>
      <c r="K66" s="293"/>
      <c r="L66" s="204"/>
      <c r="M66" s="204"/>
      <c r="N66" s="204"/>
      <c r="O66" s="204"/>
      <c r="P66" s="204"/>
      <c r="Q66" s="204"/>
      <c r="R66" s="204"/>
      <c r="S66" s="204"/>
      <c r="T66" s="204"/>
      <c r="U66" s="204"/>
      <c r="V66" s="204"/>
      <c r="W66" s="204"/>
      <c r="X66" s="204"/>
      <c r="Y66" s="204"/>
      <c r="Z66" s="204"/>
      <c r="AA66" s="204"/>
      <c r="AB66" s="204"/>
      <c r="AC66" s="204"/>
      <c r="AD66" s="204"/>
      <c r="AE66" s="204"/>
      <c r="AF66" s="204"/>
      <c r="AG66" s="204"/>
      <c r="AH66" s="204"/>
      <c r="AI66" s="99">
        <f>'PEP Av. Fin.'!L37</f>
        <v>29499.899999999998</v>
      </c>
      <c r="AJ66" s="99">
        <f>'PEP Av. Fin.'!M37</f>
        <v>0</v>
      </c>
      <c r="AK66" s="103">
        <f>'PEP Av. Fin.'!N37</f>
        <v>29499.899999999998</v>
      </c>
      <c r="AL66" s="205">
        <f>'PEP Av. Fin.'!O37</f>
        <v>0.16489612347463581</v>
      </c>
      <c r="AM66" s="7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</row>
    <row r="67" spans="1:513" s="3" customFormat="1" ht="41.4" customHeight="1" x14ac:dyDescent="0.25">
      <c r="A67" s="213"/>
      <c r="B67" s="791" t="s">
        <v>100</v>
      </c>
      <c r="C67" s="792"/>
      <c r="D67" s="195"/>
      <c r="E67" s="195"/>
      <c r="F67" s="195"/>
      <c r="G67" s="204"/>
      <c r="H67" s="204"/>
      <c r="I67" s="204"/>
      <c r="J67" s="204"/>
      <c r="K67" s="293"/>
      <c r="L67" s="204"/>
      <c r="M67" s="204"/>
      <c r="N67" s="204"/>
      <c r="O67" s="204"/>
      <c r="P67" s="204"/>
      <c r="Q67" s="204"/>
      <c r="R67" s="204"/>
      <c r="S67" s="204"/>
      <c r="T67" s="204"/>
      <c r="U67" s="204"/>
      <c r="V67" s="204"/>
      <c r="W67" s="204"/>
      <c r="X67" s="204"/>
      <c r="Y67" s="204"/>
      <c r="Z67" s="204"/>
      <c r="AA67" s="204"/>
      <c r="AB67" s="204"/>
      <c r="AC67" s="204"/>
      <c r="AD67" s="204"/>
      <c r="AE67" s="204"/>
      <c r="AF67" s="204"/>
      <c r="AG67" s="204"/>
      <c r="AH67" s="204"/>
      <c r="AI67" s="99">
        <f>'PEP Av. Fin.'!L38</f>
        <v>131900.1</v>
      </c>
      <c r="AJ67" s="99">
        <f>'PEP Av. Fin.'!M38</f>
        <v>0</v>
      </c>
      <c r="AK67" s="103">
        <f>'PEP Av. Fin.'!N38</f>
        <v>131900.1</v>
      </c>
      <c r="AL67" s="205">
        <f>'PEP Av. Fin.'!O38</f>
        <v>0.73728436963911104</v>
      </c>
      <c r="AM67" s="7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</row>
    <row r="68" spans="1:513" s="3" customFormat="1" ht="41.4" customHeight="1" x14ac:dyDescent="0.25">
      <c r="A68" s="213"/>
      <c r="B68" s="791" t="s">
        <v>101</v>
      </c>
      <c r="C68" s="792"/>
      <c r="D68" s="195"/>
      <c r="E68" s="195"/>
      <c r="F68" s="195"/>
      <c r="G68" s="204"/>
      <c r="H68" s="204"/>
      <c r="I68" s="204"/>
      <c r="J68" s="204"/>
      <c r="K68" s="293"/>
      <c r="L68" s="204"/>
      <c r="M68" s="204"/>
      <c r="N68" s="204"/>
      <c r="O68" s="204"/>
      <c r="P68" s="204"/>
      <c r="Q68" s="204"/>
      <c r="R68" s="204"/>
      <c r="S68" s="204"/>
      <c r="T68" s="204"/>
      <c r="U68" s="204"/>
      <c r="V68" s="204"/>
      <c r="W68" s="204"/>
      <c r="X68" s="204"/>
      <c r="Y68" s="204"/>
      <c r="Z68" s="204"/>
      <c r="AA68" s="204"/>
      <c r="AB68" s="204"/>
      <c r="AC68" s="204"/>
      <c r="AD68" s="204"/>
      <c r="AE68" s="204"/>
      <c r="AF68" s="204"/>
      <c r="AG68" s="204"/>
      <c r="AH68" s="204"/>
      <c r="AI68" s="99">
        <f>'PEP Av. Fin.'!L39</f>
        <v>17499.899999999998</v>
      </c>
      <c r="AJ68" s="99">
        <f>'PEP Av. Fin.'!M39</f>
        <v>0</v>
      </c>
      <c r="AK68" s="103">
        <f>'PEP Av. Fin.'!N39</f>
        <v>17499.899999999998</v>
      </c>
      <c r="AL68" s="205">
        <f>'PEP Av. Fin.'!O39</f>
        <v>9.7819506886253141E-2</v>
      </c>
      <c r="AM68" s="7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</row>
    <row r="69" spans="1:513" s="6" customFormat="1" ht="41.4" customHeight="1" x14ac:dyDescent="0.25">
      <c r="A69" s="795" t="s">
        <v>22</v>
      </c>
      <c r="B69" s="783"/>
      <c r="C69" s="784"/>
      <c r="D69" s="195"/>
      <c r="E69" s="195"/>
      <c r="F69" s="195"/>
      <c r="G69" s="196"/>
      <c r="H69" s="196"/>
      <c r="I69" s="196"/>
      <c r="J69" s="196"/>
      <c r="K69" s="290"/>
      <c r="L69" s="196"/>
      <c r="M69" s="196"/>
      <c r="N69" s="196"/>
      <c r="O69" s="196"/>
      <c r="P69" s="196"/>
      <c r="Q69" s="196"/>
      <c r="R69" s="196"/>
      <c r="S69" s="196"/>
      <c r="T69" s="196"/>
      <c r="U69" s="196"/>
      <c r="V69" s="196"/>
      <c r="W69" s="196"/>
      <c r="X69" s="196"/>
      <c r="Y69" s="196"/>
      <c r="Z69" s="196"/>
      <c r="AA69" s="196"/>
      <c r="AB69" s="196"/>
      <c r="AC69" s="196"/>
      <c r="AD69" s="196"/>
      <c r="AE69" s="196"/>
      <c r="AF69" s="196"/>
      <c r="AG69" s="196"/>
      <c r="AH69" s="196"/>
      <c r="AI69" s="97">
        <f>'PEP Av. Fin.'!L40</f>
        <v>388000.05</v>
      </c>
      <c r="AJ69" s="97">
        <f>'PEP Av. Fin.'!M40</f>
        <v>268425</v>
      </c>
      <c r="AK69" s="97">
        <f>'PEP Av. Fin.'!N40</f>
        <v>656425.05000000005</v>
      </c>
      <c r="AL69" s="197">
        <f>'PEP Av. Fin.'!O40</f>
        <v>0.15</v>
      </c>
      <c r="AM69" s="4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  <c r="HY69" s="5"/>
      <c r="HZ69" s="5"/>
      <c r="IA69" s="5"/>
      <c r="IB69" s="5"/>
      <c r="IC69" s="5"/>
      <c r="ID69" s="5"/>
      <c r="IE69" s="5"/>
      <c r="IF69" s="5"/>
      <c r="IG69" s="5"/>
      <c r="IH69" s="5"/>
      <c r="II69" s="5"/>
      <c r="IJ69" s="5"/>
      <c r="IK69" s="5"/>
      <c r="IL69" s="5"/>
      <c r="IM69" s="5"/>
      <c r="IN69" s="5"/>
      <c r="IO69" s="5"/>
      <c r="IP69" s="5"/>
      <c r="IQ69" s="5"/>
      <c r="IR69" s="5"/>
      <c r="IS69" s="5"/>
      <c r="IT69" s="5"/>
      <c r="IU69" s="5"/>
      <c r="IV69" s="5"/>
      <c r="IW69" s="5"/>
      <c r="IX69" s="5"/>
      <c r="IY69" s="5"/>
      <c r="IZ69" s="5"/>
      <c r="JA69" s="5"/>
      <c r="JB69" s="5"/>
      <c r="JC69" s="5"/>
      <c r="JD69" s="5"/>
      <c r="JE69" s="5"/>
      <c r="JF69" s="5"/>
      <c r="JG69" s="5"/>
      <c r="JH69" s="5"/>
      <c r="JI69" s="5"/>
      <c r="JJ69" s="5"/>
      <c r="JK69" s="5"/>
      <c r="JL69" s="5"/>
      <c r="JM69" s="5"/>
      <c r="JN69" s="5"/>
      <c r="JO69" s="5"/>
      <c r="JP69" s="5"/>
      <c r="JQ69" s="5"/>
      <c r="JR69" s="5"/>
      <c r="JS69" s="5"/>
      <c r="JT69" s="5"/>
      <c r="JU69" s="5"/>
      <c r="JV69" s="5"/>
      <c r="JW69" s="5"/>
      <c r="JX69" s="5"/>
      <c r="JY69" s="5"/>
      <c r="JZ69" s="5"/>
      <c r="KA69" s="5"/>
      <c r="KB69" s="5"/>
      <c r="KC69" s="5"/>
      <c r="KD69" s="5"/>
      <c r="KE69" s="5"/>
      <c r="KF69" s="5"/>
      <c r="KG69" s="5"/>
      <c r="KH69" s="5"/>
      <c r="KI69" s="5"/>
      <c r="KJ69" s="5"/>
      <c r="KK69" s="5"/>
      <c r="KL69" s="5"/>
      <c r="KM69" s="5"/>
      <c r="KN69" s="5"/>
      <c r="KO69" s="5"/>
      <c r="KP69" s="5"/>
      <c r="KQ69" s="5"/>
      <c r="KR69" s="5"/>
      <c r="KS69" s="5"/>
      <c r="KT69" s="5"/>
      <c r="KU69" s="5"/>
      <c r="KV69" s="5"/>
      <c r="KW69" s="5"/>
      <c r="KX69" s="5"/>
      <c r="KY69" s="5"/>
      <c r="KZ69" s="5"/>
      <c r="LA69" s="5"/>
      <c r="LB69" s="5"/>
      <c r="LC69" s="5"/>
      <c r="LD69" s="5"/>
      <c r="LE69" s="5"/>
      <c r="LF69" s="5"/>
      <c r="LG69" s="5"/>
      <c r="LH69" s="5"/>
      <c r="LI69" s="5"/>
      <c r="LJ69" s="5"/>
      <c r="LK69" s="5"/>
      <c r="LL69" s="5"/>
      <c r="LM69" s="5"/>
      <c r="LN69" s="5"/>
      <c r="LO69" s="5"/>
      <c r="LP69" s="5"/>
      <c r="LQ69" s="5"/>
      <c r="LR69" s="5"/>
      <c r="LS69" s="5"/>
      <c r="LT69" s="5"/>
      <c r="LU69" s="5"/>
      <c r="LV69" s="5"/>
      <c r="LW69" s="5"/>
      <c r="LX69" s="5"/>
      <c r="LY69" s="5"/>
      <c r="LZ69" s="5"/>
      <c r="MA69" s="5"/>
      <c r="MB69" s="5"/>
      <c r="MC69" s="5"/>
      <c r="MD69" s="5"/>
      <c r="ME69" s="5"/>
      <c r="MF69" s="5"/>
      <c r="MG69" s="5"/>
      <c r="MH69" s="5"/>
      <c r="MI69" s="5"/>
      <c r="MJ69" s="5"/>
      <c r="MK69" s="5"/>
      <c r="ML69" s="5"/>
      <c r="MM69" s="5"/>
      <c r="MN69" s="5"/>
      <c r="MO69" s="5"/>
      <c r="MP69" s="5"/>
      <c r="MQ69" s="5"/>
      <c r="MR69" s="5"/>
      <c r="MS69" s="5"/>
      <c r="MT69" s="5"/>
      <c r="MU69" s="5"/>
      <c r="MV69" s="5"/>
      <c r="MW69" s="5"/>
      <c r="MX69" s="5"/>
      <c r="MY69" s="5"/>
      <c r="MZ69" s="5"/>
      <c r="NA69" s="5"/>
      <c r="NB69" s="5"/>
      <c r="NC69" s="5"/>
      <c r="ND69" s="5"/>
      <c r="NE69" s="5"/>
      <c r="NF69" s="5"/>
      <c r="NG69" s="5"/>
      <c r="NH69" s="5"/>
      <c r="NI69" s="5"/>
      <c r="NJ69" s="5"/>
      <c r="NK69" s="5"/>
      <c r="NL69" s="5"/>
      <c r="NM69" s="5"/>
      <c r="NN69" s="5"/>
      <c r="NO69" s="5"/>
      <c r="NP69" s="5"/>
      <c r="NQ69" s="5"/>
      <c r="NR69" s="5"/>
      <c r="NS69" s="5"/>
      <c r="NT69" s="5"/>
      <c r="NU69" s="5"/>
      <c r="NV69" s="5"/>
      <c r="NW69" s="5"/>
      <c r="NX69" s="5"/>
      <c r="NY69" s="5"/>
      <c r="NZ69" s="5"/>
      <c r="OA69" s="5"/>
      <c r="OB69" s="5"/>
      <c r="OC69" s="5"/>
      <c r="OD69" s="5"/>
      <c r="OE69" s="5"/>
      <c r="OF69" s="5"/>
      <c r="OG69" s="5"/>
      <c r="OH69" s="5"/>
      <c r="OI69" s="5"/>
      <c r="OJ69" s="5"/>
      <c r="OK69" s="5"/>
      <c r="OL69" s="5"/>
      <c r="OM69" s="5"/>
      <c r="ON69" s="5"/>
      <c r="OO69" s="5"/>
      <c r="OP69" s="5"/>
      <c r="OQ69" s="5"/>
      <c r="OR69" s="5"/>
      <c r="OS69" s="5"/>
      <c r="OT69" s="5"/>
      <c r="OU69" s="5"/>
      <c r="OV69" s="5"/>
      <c r="OW69" s="5"/>
      <c r="OX69" s="5"/>
      <c r="OY69" s="5"/>
      <c r="OZ69" s="5"/>
      <c r="PA69" s="5"/>
      <c r="PB69" s="5"/>
      <c r="PC69" s="5"/>
      <c r="PD69" s="5"/>
      <c r="PE69" s="5"/>
      <c r="PF69" s="5"/>
      <c r="PG69" s="5"/>
      <c r="PH69" s="5"/>
      <c r="PI69" s="5"/>
      <c r="PJ69" s="5"/>
      <c r="PK69" s="5"/>
      <c r="PL69" s="5"/>
      <c r="PM69" s="5"/>
      <c r="PN69" s="5"/>
      <c r="PO69" s="5"/>
      <c r="PP69" s="5"/>
      <c r="PQ69" s="5"/>
      <c r="PR69" s="5"/>
      <c r="PS69" s="5"/>
      <c r="PT69" s="5"/>
      <c r="PU69" s="5"/>
      <c r="PV69" s="5"/>
      <c r="PW69" s="5"/>
      <c r="PX69" s="5"/>
      <c r="PY69" s="5"/>
      <c r="PZ69" s="5"/>
      <c r="QA69" s="5"/>
      <c r="QB69" s="5"/>
      <c r="QC69" s="5"/>
      <c r="QD69" s="5"/>
      <c r="QE69" s="5"/>
      <c r="QF69" s="5"/>
      <c r="QG69" s="5"/>
      <c r="QH69" s="5"/>
      <c r="QI69" s="5"/>
      <c r="QJ69" s="5"/>
      <c r="QK69" s="5"/>
      <c r="QL69" s="5"/>
      <c r="QM69" s="5"/>
      <c r="QN69" s="5"/>
      <c r="QO69" s="5"/>
      <c r="QP69" s="5"/>
      <c r="QQ69" s="5"/>
      <c r="QR69" s="5"/>
      <c r="QS69" s="5"/>
      <c r="QT69" s="5"/>
      <c r="QU69" s="5"/>
      <c r="QV69" s="5"/>
      <c r="QW69" s="5"/>
      <c r="QX69" s="5"/>
      <c r="QY69" s="5"/>
      <c r="QZ69" s="5"/>
      <c r="RA69" s="5"/>
      <c r="RB69" s="5"/>
      <c r="RC69" s="5"/>
      <c r="RD69" s="5"/>
      <c r="RE69" s="5"/>
      <c r="RF69" s="5"/>
      <c r="RG69" s="5"/>
      <c r="RH69" s="5"/>
      <c r="RI69" s="5"/>
      <c r="RJ69" s="5"/>
      <c r="RK69" s="5"/>
      <c r="RL69" s="5"/>
      <c r="RM69" s="5"/>
      <c r="RN69" s="5"/>
      <c r="RO69" s="5"/>
      <c r="RP69" s="5"/>
      <c r="RQ69" s="5"/>
      <c r="RR69" s="5"/>
      <c r="RS69" s="5"/>
      <c r="RT69" s="5"/>
      <c r="RU69" s="5"/>
      <c r="RV69" s="5"/>
      <c r="RW69" s="5"/>
      <c r="RX69" s="5"/>
      <c r="RY69" s="5"/>
      <c r="RZ69" s="5"/>
      <c r="SA69" s="5"/>
      <c r="SB69" s="5"/>
      <c r="SC69" s="5"/>
      <c r="SD69" s="5"/>
      <c r="SE69" s="5"/>
      <c r="SF69" s="5"/>
      <c r="SG69" s="5"/>
      <c r="SH69" s="5"/>
      <c r="SI69" s="5"/>
      <c r="SJ69" s="5"/>
      <c r="SK69" s="5"/>
      <c r="SL69" s="5"/>
      <c r="SM69" s="5"/>
      <c r="SN69" s="5"/>
      <c r="SO69" s="5"/>
      <c r="SP69" s="5"/>
      <c r="SQ69" s="5"/>
      <c r="SR69" s="5"/>
      <c r="SS69" s="5"/>
    </row>
    <row r="70" spans="1:513" s="3" customFormat="1" ht="41.4" customHeight="1" x14ac:dyDescent="0.25">
      <c r="A70" s="213"/>
      <c r="B70" s="791" t="s">
        <v>103</v>
      </c>
      <c r="C70" s="792"/>
      <c r="D70" s="195"/>
      <c r="E70" s="195"/>
      <c r="F70" s="195"/>
      <c r="G70" s="204"/>
      <c r="H70" s="204"/>
      <c r="I70" s="204"/>
      <c r="J70" s="204"/>
      <c r="K70" s="293"/>
      <c r="L70" s="204"/>
      <c r="M70" s="204"/>
      <c r="N70" s="204"/>
      <c r="O70" s="204"/>
      <c r="P70" s="204"/>
      <c r="Q70" s="204"/>
      <c r="R70" s="204"/>
      <c r="S70" s="204"/>
      <c r="T70" s="204"/>
      <c r="U70" s="204"/>
      <c r="V70" s="204"/>
      <c r="W70" s="204"/>
      <c r="X70" s="204"/>
      <c r="Y70" s="204"/>
      <c r="Z70" s="204"/>
      <c r="AA70" s="204"/>
      <c r="AB70" s="204"/>
      <c r="AC70" s="204"/>
      <c r="AD70" s="204"/>
      <c r="AE70" s="204"/>
      <c r="AF70" s="204"/>
      <c r="AG70" s="204"/>
      <c r="AH70" s="204"/>
      <c r="AI70" s="99">
        <f>'PEP Av. Fin.'!L41</f>
        <v>31000.05</v>
      </c>
      <c r="AJ70" s="99">
        <f>'PEP Av. Fin.'!M41</f>
        <v>268425</v>
      </c>
      <c r="AK70" s="103">
        <f>'PEP Av. Fin.'!N41</f>
        <v>299425.05</v>
      </c>
      <c r="AL70" s="205">
        <f>'PEP Av. Fin.'!O41</f>
        <v>0.45614506941805461</v>
      </c>
      <c r="AM70" s="7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</row>
    <row r="71" spans="1:513" s="3" customFormat="1" ht="41.4" customHeight="1" x14ac:dyDescent="0.25">
      <c r="A71" s="213"/>
      <c r="B71" s="791" t="s">
        <v>104</v>
      </c>
      <c r="C71" s="792"/>
      <c r="D71" s="195"/>
      <c r="E71" s="195"/>
      <c r="F71" s="195"/>
      <c r="G71" s="204"/>
      <c r="H71" s="204"/>
      <c r="I71" s="204"/>
      <c r="J71" s="204"/>
      <c r="K71" s="293"/>
      <c r="L71" s="204"/>
      <c r="M71" s="204"/>
      <c r="N71" s="204"/>
      <c r="O71" s="204"/>
      <c r="P71" s="204"/>
      <c r="Q71" s="204"/>
      <c r="R71" s="204"/>
      <c r="S71" s="204"/>
      <c r="T71" s="204"/>
      <c r="U71" s="204"/>
      <c r="V71" s="204"/>
      <c r="W71" s="204"/>
      <c r="X71" s="204"/>
      <c r="Y71" s="204"/>
      <c r="Z71" s="204"/>
      <c r="AA71" s="204"/>
      <c r="AB71" s="204"/>
      <c r="AC71" s="204"/>
      <c r="AD71" s="204"/>
      <c r="AE71" s="204"/>
      <c r="AF71" s="204"/>
      <c r="AG71" s="204"/>
      <c r="AH71" s="204"/>
      <c r="AI71" s="99">
        <f>'PEP Av. Fin.'!L42</f>
        <v>357000</v>
      </c>
      <c r="AJ71" s="99">
        <f>'PEP Av. Fin.'!M42</f>
        <v>0</v>
      </c>
      <c r="AK71" s="103">
        <f>'PEP Av. Fin.'!N42</f>
        <v>357000</v>
      </c>
      <c r="AL71" s="205">
        <f>'PEP Av. Fin.'!O42</f>
        <v>0.54385493058194534</v>
      </c>
      <c r="AM71" s="7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</row>
    <row r="72" spans="1:513" s="6" customFormat="1" ht="41.4" customHeight="1" x14ac:dyDescent="0.25">
      <c r="A72" s="795" t="s">
        <v>23</v>
      </c>
      <c r="B72" s="783"/>
      <c r="C72" s="784"/>
      <c r="D72" s="195"/>
      <c r="E72" s="195"/>
      <c r="F72" s="195"/>
      <c r="G72" s="196"/>
      <c r="H72" s="196"/>
      <c r="I72" s="196"/>
      <c r="J72" s="196"/>
      <c r="K72" s="290"/>
      <c r="L72" s="196"/>
      <c r="M72" s="196"/>
      <c r="N72" s="196"/>
      <c r="O72" s="196"/>
      <c r="P72" s="196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97">
        <f>'PEP Av. Fin.'!L43</f>
        <v>158249.69999999998</v>
      </c>
      <c r="AJ72" s="97">
        <f>'PEP Av. Fin.'!M43</f>
        <v>3600</v>
      </c>
      <c r="AK72" s="97">
        <f>'PEP Av. Fin.'!N43</f>
        <v>161849.69999999998</v>
      </c>
      <c r="AL72" s="197">
        <f>'PEP Av. Fin.'!O43</f>
        <v>0.3</v>
      </c>
      <c r="AM72" s="4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  <c r="HT72" s="5"/>
      <c r="HU72" s="5"/>
      <c r="HV72" s="5"/>
      <c r="HW72" s="5"/>
      <c r="HX72" s="5"/>
      <c r="HY72" s="5"/>
      <c r="HZ72" s="5"/>
      <c r="IA72" s="5"/>
      <c r="IB72" s="5"/>
      <c r="IC72" s="5"/>
      <c r="ID72" s="5"/>
      <c r="IE72" s="5"/>
      <c r="IF72" s="5"/>
      <c r="IG72" s="5"/>
      <c r="IH72" s="5"/>
      <c r="II72" s="5"/>
      <c r="IJ72" s="5"/>
      <c r="IK72" s="5"/>
      <c r="IL72" s="5"/>
      <c r="IM72" s="5"/>
      <c r="IN72" s="5"/>
      <c r="IO72" s="5"/>
      <c r="IP72" s="5"/>
      <c r="IQ72" s="5"/>
      <c r="IR72" s="5"/>
      <c r="IS72" s="5"/>
      <c r="IT72" s="5"/>
      <c r="IU72" s="5"/>
      <c r="IV72" s="5"/>
      <c r="IW72" s="5"/>
      <c r="IX72" s="5"/>
      <c r="IY72" s="5"/>
      <c r="IZ72" s="5"/>
      <c r="JA72" s="5"/>
      <c r="JB72" s="5"/>
      <c r="JC72" s="5"/>
      <c r="JD72" s="5"/>
      <c r="JE72" s="5"/>
      <c r="JF72" s="5"/>
      <c r="JG72" s="5"/>
      <c r="JH72" s="5"/>
      <c r="JI72" s="5"/>
      <c r="JJ72" s="5"/>
      <c r="JK72" s="5"/>
      <c r="JL72" s="5"/>
      <c r="JM72" s="5"/>
      <c r="JN72" s="5"/>
      <c r="JO72" s="5"/>
      <c r="JP72" s="5"/>
      <c r="JQ72" s="5"/>
      <c r="JR72" s="5"/>
      <c r="JS72" s="5"/>
      <c r="JT72" s="5"/>
      <c r="JU72" s="5"/>
      <c r="JV72" s="5"/>
      <c r="JW72" s="5"/>
      <c r="JX72" s="5"/>
      <c r="JY72" s="5"/>
      <c r="JZ72" s="5"/>
      <c r="KA72" s="5"/>
      <c r="KB72" s="5"/>
      <c r="KC72" s="5"/>
      <c r="KD72" s="5"/>
      <c r="KE72" s="5"/>
      <c r="KF72" s="5"/>
      <c r="KG72" s="5"/>
      <c r="KH72" s="5"/>
      <c r="KI72" s="5"/>
      <c r="KJ72" s="5"/>
      <c r="KK72" s="5"/>
      <c r="KL72" s="5"/>
      <c r="KM72" s="5"/>
      <c r="KN72" s="5"/>
      <c r="KO72" s="5"/>
      <c r="KP72" s="5"/>
      <c r="KQ72" s="5"/>
      <c r="KR72" s="5"/>
      <c r="KS72" s="5"/>
      <c r="KT72" s="5"/>
      <c r="KU72" s="5"/>
      <c r="KV72" s="5"/>
      <c r="KW72" s="5"/>
      <c r="KX72" s="5"/>
      <c r="KY72" s="5"/>
      <c r="KZ72" s="5"/>
      <c r="LA72" s="5"/>
      <c r="LB72" s="5"/>
      <c r="LC72" s="5"/>
      <c r="LD72" s="5"/>
      <c r="LE72" s="5"/>
      <c r="LF72" s="5"/>
      <c r="LG72" s="5"/>
      <c r="LH72" s="5"/>
      <c r="LI72" s="5"/>
      <c r="LJ72" s="5"/>
      <c r="LK72" s="5"/>
      <c r="LL72" s="5"/>
      <c r="LM72" s="5"/>
      <c r="LN72" s="5"/>
      <c r="LO72" s="5"/>
      <c r="LP72" s="5"/>
      <c r="LQ72" s="5"/>
      <c r="LR72" s="5"/>
      <c r="LS72" s="5"/>
      <c r="LT72" s="5"/>
      <c r="LU72" s="5"/>
      <c r="LV72" s="5"/>
      <c r="LW72" s="5"/>
      <c r="LX72" s="5"/>
      <c r="LY72" s="5"/>
      <c r="LZ72" s="5"/>
      <c r="MA72" s="5"/>
      <c r="MB72" s="5"/>
      <c r="MC72" s="5"/>
      <c r="MD72" s="5"/>
      <c r="ME72" s="5"/>
      <c r="MF72" s="5"/>
      <c r="MG72" s="5"/>
      <c r="MH72" s="5"/>
      <c r="MI72" s="5"/>
      <c r="MJ72" s="5"/>
      <c r="MK72" s="5"/>
      <c r="ML72" s="5"/>
      <c r="MM72" s="5"/>
      <c r="MN72" s="5"/>
      <c r="MO72" s="5"/>
      <c r="MP72" s="5"/>
      <c r="MQ72" s="5"/>
      <c r="MR72" s="5"/>
      <c r="MS72" s="5"/>
      <c r="MT72" s="5"/>
      <c r="MU72" s="5"/>
      <c r="MV72" s="5"/>
      <c r="MW72" s="5"/>
      <c r="MX72" s="5"/>
      <c r="MY72" s="5"/>
      <c r="MZ72" s="5"/>
      <c r="NA72" s="5"/>
      <c r="NB72" s="5"/>
      <c r="NC72" s="5"/>
      <c r="ND72" s="5"/>
      <c r="NE72" s="5"/>
      <c r="NF72" s="5"/>
      <c r="NG72" s="5"/>
      <c r="NH72" s="5"/>
      <c r="NI72" s="5"/>
      <c r="NJ72" s="5"/>
      <c r="NK72" s="5"/>
      <c r="NL72" s="5"/>
      <c r="NM72" s="5"/>
      <c r="NN72" s="5"/>
      <c r="NO72" s="5"/>
      <c r="NP72" s="5"/>
      <c r="NQ72" s="5"/>
      <c r="NR72" s="5"/>
      <c r="NS72" s="5"/>
      <c r="NT72" s="5"/>
      <c r="NU72" s="5"/>
      <c r="NV72" s="5"/>
      <c r="NW72" s="5"/>
      <c r="NX72" s="5"/>
      <c r="NY72" s="5"/>
      <c r="NZ72" s="5"/>
      <c r="OA72" s="5"/>
      <c r="OB72" s="5"/>
      <c r="OC72" s="5"/>
      <c r="OD72" s="5"/>
      <c r="OE72" s="5"/>
      <c r="OF72" s="5"/>
      <c r="OG72" s="5"/>
      <c r="OH72" s="5"/>
      <c r="OI72" s="5"/>
      <c r="OJ72" s="5"/>
      <c r="OK72" s="5"/>
      <c r="OL72" s="5"/>
      <c r="OM72" s="5"/>
      <c r="ON72" s="5"/>
      <c r="OO72" s="5"/>
      <c r="OP72" s="5"/>
      <c r="OQ72" s="5"/>
      <c r="OR72" s="5"/>
      <c r="OS72" s="5"/>
      <c r="OT72" s="5"/>
      <c r="OU72" s="5"/>
      <c r="OV72" s="5"/>
      <c r="OW72" s="5"/>
      <c r="OX72" s="5"/>
      <c r="OY72" s="5"/>
      <c r="OZ72" s="5"/>
      <c r="PA72" s="5"/>
      <c r="PB72" s="5"/>
      <c r="PC72" s="5"/>
      <c r="PD72" s="5"/>
      <c r="PE72" s="5"/>
      <c r="PF72" s="5"/>
      <c r="PG72" s="5"/>
      <c r="PH72" s="5"/>
      <c r="PI72" s="5"/>
      <c r="PJ72" s="5"/>
      <c r="PK72" s="5"/>
      <c r="PL72" s="5"/>
      <c r="PM72" s="5"/>
      <c r="PN72" s="5"/>
      <c r="PO72" s="5"/>
      <c r="PP72" s="5"/>
      <c r="PQ72" s="5"/>
      <c r="PR72" s="5"/>
      <c r="PS72" s="5"/>
      <c r="PT72" s="5"/>
      <c r="PU72" s="5"/>
      <c r="PV72" s="5"/>
      <c r="PW72" s="5"/>
      <c r="PX72" s="5"/>
      <c r="PY72" s="5"/>
      <c r="PZ72" s="5"/>
      <c r="QA72" s="5"/>
      <c r="QB72" s="5"/>
      <c r="QC72" s="5"/>
      <c r="QD72" s="5"/>
      <c r="QE72" s="5"/>
      <c r="QF72" s="5"/>
      <c r="QG72" s="5"/>
      <c r="QH72" s="5"/>
      <c r="QI72" s="5"/>
      <c r="QJ72" s="5"/>
      <c r="QK72" s="5"/>
      <c r="QL72" s="5"/>
      <c r="QM72" s="5"/>
      <c r="QN72" s="5"/>
      <c r="QO72" s="5"/>
      <c r="QP72" s="5"/>
      <c r="QQ72" s="5"/>
      <c r="QR72" s="5"/>
      <c r="QS72" s="5"/>
      <c r="QT72" s="5"/>
      <c r="QU72" s="5"/>
      <c r="QV72" s="5"/>
      <c r="QW72" s="5"/>
      <c r="QX72" s="5"/>
      <c r="QY72" s="5"/>
      <c r="QZ72" s="5"/>
      <c r="RA72" s="5"/>
      <c r="RB72" s="5"/>
      <c r="RC72" s="5"/>
      <c r="RD72" s="5"/>
      <c r="RE72" s="5"/>
      <c r="RF72" s="5"/>
      <c r="RG72" s="5"/>
      <c r="RH72" s="5"/>
      <c r="RI72" s="5"/>
      <c r="RJ72" s="5"/>
      <c r="RK72" s="5"/>
      <c r="RL72" s="5"/>
      <c r="RM72" s="5"/>
      <c r="RN72" s="5"/>
      <c r="RO72" s="5"/>
      <c r="RP72" s="5"/>
      <c r="RQ72" s="5"/>
      <c r="RR72" s="5"/>
      <c r="RS72" s="5"/>
      <c r="RT72" s="5"/>
      <c r="RU72" s="5"/>
      <c r="RV72" s="5"/>
      <c r="RW72" s="5"/>
      <c r="RX72" s="5"/>
      <c r="RY72" s="5"/>
      <c r="RZ72" s="5"/>
      <c r="SA72" s="5"/>
      <c r="SB72" s="5"/>
      <c r="SC72" s="5"/>
      <c r="SD72" s="5"/>
      <c r="SE72" s="5"/>
      <c r="SF72" s="5"/>
      <c r="SG72" s="5"/>
      <c r="SH72" s="5"/>
      <c r="SI72" s="5"/>
      <c r="SJ72" s="5"/>
      <c r="SK72" s="5"/>
      <c r="SL72" s="5"/>
      <c r="SM72" s="5"/>
      <c r="SN72" s="5"/>
      <c r="SO72" s="5"/>
      <c r="SP72" s="5"/>
      <c r="SQ72" s="5"/>
      <c r="SR72" s="5"/>
      <c r="SS72" s="5"/>
    </row>
    <row r="73" spans="1:513" s="3" customFormat="1" ht="41.4" customHeight="1" x14ac:dyDescent="0.25">
      <c r="A73" s="213"/>
      <c r="B73" s="791" t="s">
        <v>105</v>
      </c>
      <c r="C73" s="792"/>
      <c r="D73" s="195"/>
      <c r="E73" s="195"/>
      <c r="F73" s="195"/>
      <c r="G73" s="204"/>
      <c r="H73" s="204"/>
      <c r="I73" s="204"/>
      <c r="J73" s="204"/>
      <c r="K73" s="293"/>
      <c r="L73" s="204"/>
      <c r="M73" s="204"/>
      <c r="N73" s="204"/>
      <c r="O73" s="204"/>
      <c r="P73" s="204"/>
      <c r="Q73" s="204"/>
      <c r="R73" s="204"/>
      <c r="S73" s="204"/>
      <c r="T73" s="204"/>
      <c r="U73" s="204"/>
      <c r="V73" s="204"/>
      <c r="W73" s="204"/>
      <c r="X73" s="204"/>
      <c r="Y73" s="204"/>
      <c r="Z73" s="204"/>
      <c r="AA73" s="204"/>
      <c r="AB73" s="204"/>
      <c r="AC73" s="204"/>
      <c r="AD73" s="204"/>
      <c r="AE73" s="204"/>
      <c r="AF73" s="204"/>
      <c r="AG73" s="204"/>
      <c r="AH73" s="204"/>
      <c r="AI73" s="99">
        <f>'PEP Av. Fin.'!L44</f>
        <v>13749.9</v>
      </c>
      <c r="AJ73" s="99">
        <f>'PEP Av. Fin.'!M44</f>
        <v>2250</v>
      </c>
      <c r="AK73" s="103">
        <f>'PEP Av. Fin.'!N44</f>
        <v>15999.9</v>
      </c>
      <c r="AL73" s="205">
        <f>'PEP Av. Fin.'!O44</f>
        <v>9.8856531708121809E-2</v>
      </c>
      <c r="AM73" s="7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</row>
    <row r="74" spans="1:513" s="3" customFormat="1" ht="41.4" customHeight="1" x14ac:dyDescent="0.25">
      <c r="A74" s="213"/>
      <c r="B74" s="791" t="s">
        <v>106</v>
      </c>
      <c r="C74" s="792"/>
      <c r="D74" s="195"/>
      <c r="E74" s="195"/>
      <c r="F74" s="195"/>
      <c r="G74" s="204"/>
      <c r="H74" s="204"/>
      <c r="I74" s="204"/>
      <c r="J74" s="204"/>
      <c r="K74" s="293"/>
      <c r="L74" s="204"/>
      <c r="M74" s="204"/>
      <c r="N74" s="204"/>
      <c r="O74" s="204"/>
      <c r="P74" s="204"/>
      <c r="Q74" s="204"/>
      <c r="R74" s="204"/>
      <c r="S74" s="204"/>
      <c r="T74" s="204"/>
      <c r="U74" s="204"/>
      <c r="V74" s="204"/>
      <c r="W74" s="204"/>
      <c r="X74" s="204"/>
      <c r="Y74" s="204"/>
      <c r="Z74" s="204"/>
      <c r="AA74" s="204"/>
      <c r="AB74" s="204"/>
      <c r="AC74" s="204"/>
      <c r="AD74" s="204"/>
      <c r="AE74" s="204"/>
      <c r="AF74" s="204"/>
      <c r="AG74" s="204"/>
      <c r="AH74" s="204"/>
      <c r="AI74" s="99">
        <f>'PEP Av. Fin.'!L45</f>
        <v>96249.9</v>
      </c>
      <c r="AJ74" s="99">
        <f>'PEP Av. Fin.'!M45</f>
        <v>1350</v>
      </c>
      <c r="AK74" s="103">
        <f>'PEP Av. Fin.'!N45</f>
        <v>97599.9</v>
      </c>
      <c r="AL74" s="205">
        <f>'PEP Av. Fin.'!O45</f>
        <v>0.60302799449118538</v>
      </c>
      <c r="AM74" s="7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</row>
    <row r="75" spans="1:513" s="3" customFormat="1" ht="41.4" customHeight="1" x14ac:dyDescent="0.25">
      <c r="A75" s="213"/>
      <c r="B75" s="791" t="s">
        <v>107</v>
      </c>
      <c r="C75" s="792"/>
      <c r="D75" s="195"/>
      <c r="E75" s="195"/>
      <c r="F75" s="195"/>
      <c r="G75" s="204"/>
      <c r="H75" s="204"/>
      <c r="I75" s="204"/>
      <c r="J75" s="204"/>
      <c r="K75" s="293"/>
      <c r="L75" s="204"/>
      <c r="M75" s="204"/>
      <c r="N75" s="204"/>
      <c r="O75" s="204"/>
      <c r="P75" s="204"/>
      <c r="Q75" s="204"/>
      <c r="R75" s="204"/>
      <c r="S75" s="204"/>
      <c r="T75" s="204"/>
      <c r="U75" s="204"/>
      <c r="V75" s="204"/>
      <c r="W75" s="204"/>
      <c r="X75" s="204"/>
      <c r="Y75" s="204"/>
      <c r="Z75" s="204"/>
      <c r="AA75" s="204"/>
      <c r="AB75" s="204"/>
      <c r="AC75" s="204"/>
      <c r="AD75" s="204"/>
      <c r="AE75" s="204"/>
      <c r="AF75" s="204"/>
      <c r="AG75" s="204"/>
      <c r="AH75" s="204"/>
      <c r="AI75" s="99">
        <f>'PEP Av. Fin.'!L46</f>
        <v>37500</v>
      </c>
      <c r="AJ75" s="99">
        <f>'PEP Av. Fin.'!M46</f>
        <v>0</v>
      </c>
      <c r="AK75" s="103">
        <f>'PEP Av. Fin.'!N46</f>
        <v>37500</v>
      </c>
      <c r="AL75" s="205">
        <f>'PEP Av. Fin.'!O46</f>
        <v>0.23169644429368733</v>
      </c>
      <c r="AM75" s="7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</row>
    <row r="76" spans="1:513" s="3" customFormat="1" ht="55.95" customHeight="1" x14ac:dyDescent="0.25">
      <c r="A76" s="213"/>
      <c r="B76" s="791" t="s">
        <v>108</v>
      </c>
      <c r="C76" s="792"/>
      <c r="D76" s="195"/>
      <c r="E76" s="195"/>
      <c r="F76" s="195"/>
      <c r="G76" s="204"/>
      <c r="H76" s="204"/>
      <c r="I76" s="204"/>
      <c r="J76" s="204"/>
      <c r="K76" s="293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99">
        <f>'PEP Av. Fin.'!L47</f>
        <v>10749.9</v>
      </c>
      <c r="AJ76" s="99">
        <f>'PEP Av. Fin.'!M47</f>
        <v>0</v>
      </c>
      <c r="AK76" s="103">
        <f>'PEP Av. Fin.'!N47</f>
        <v>10749.9</v>
      </c>
      <c r="AL76" s="205">
        <f>'PEP Av. Fin.'!O47</f>
        <v>6.6419029507005581E-2</v>
      </c>
      <c r="AM76" s="7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</row>
    <row r="77" spans="1:513" s="6" customFormat="1" ht="41.4" customHeight="1" x14ac:dyDescent="0.25">
      <c r="A77" s="795" t="s">
        <v>109</v>
      </c>
      <c r="B77" s="783"/>
      <c r="C77" s="784"/>
      <c r="D77" s="195"/>
      <c r="E77" s="195"/>
      <c r="F77" s="195"/>
      <c r="G77" s="196"/>
      <c r="H77" s="196"/>
      <c r="I77" s="196"/>
      <c r="J77" s="196"/>
      <c r="K77" s="290"/>
      <c r="L77" s="196"/>
      <c r="M77" s="196"/>
      <c r="N77" s="196"/>
      <c r="O77" s="196"/>
      <c r="P77" s="196"/>
      <c r="Q77" s="196"/>
      <c r="R77" s="196"/>
      <c r="S77" s="196"/>
      <c r="T77" s="196"/>
      <c r="U77" s="196"/>
      <c r="V77" s="196"/>
      <c r="W77" s="196"/>
      <c r="X77" s="196"/>
      <c r="Y77" s="196"/>
      <c r="Z77" s="196"/>
      <c r="AA77" s="196"/>
      <c r="AB77" s="196"/>
      <c r="AC77" s="196"/>
      <c r="AD77" s="196"/>
      <c r="AE77" s="196"/>
      <c r="AF77" s="196"/>
      <c r="AG77" s="196"/>
      <c r="AH77" s="196"/>
      <c r="AI77" s="97">
        <f>'PEP Av. Fin.'!L48</f>
        <v>244999.8</v>
      </c>
      <c r="AJ77" s="97">
        <f>'PEP Av. Fin.'!M48</f>
        <v>0</v>
      </c>
      <c r="AK77" s="97">
        <f>'PEP Av. Fin.'!N48</f>
        <v>244999.8</v>
      </c>
      <c r="AL77" s="197">
        <f>'PEP Av. Fin.'!O48</f>
        <v>0.3</v>
      </c>
      <c r="AM77" s="4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IN77" s="5"/>
      <c r="IO77" s="5"/>
      <c r="IP77" s="5"/>
      <c r="IQ77" s="5"/>
      <c r="IR77" s="5"/>
      <c r="IS77" s="5"/>
      <c r="IT77" s="5"/>
      <c r="IU77" s="5"/>
      <c r="IV77" s="5"/>
      <c r="IW77" s="5"/>
      <c r="IX77" s="5"/>
      <c r="IY77" s="5"/>
      <c r="IZ77" s="5"/>
      <c r="JA77" s="5"/>
      <c r="JB77" s="5"/>
      <c r="JC77" s="5"/>
      <c r="JD77" s="5"/>
      <c r="JE77" s="5"/>
      <c r="JF77" s="5"/>
      <c r="JG77" s="5"/>
      <c r="JH77" s="5"/>
      <c r="JI77" s="5"/>
      <c r="JJ77" s="5"/>
      <c r="JK77" s="5"/>
      <c r="JL77" s="5"/>
      <c r="JM77" s="5"/>
      <c r="JN77" s="5"/>
      <c r="JO77" s="5"/>
      <c r="JP77" s="5"/>
      <c r="JQ77" s="5"/>
      <c r="JR77" s="5"/>
      <c r="JS77" s="5"/>
      <c r="JT77" s="5"/>
      <c r="JU77" s="5"/>
      <c r="JV77" s="5"/>
      <c r="JW77" s="5"/>
      <c r="JX77" s="5"/>
      <c r="JY77" s="5"/>
      <c r="JZ77" s="5"/>
      <c r="KA77" s="5"/>
      <c r="KB77" s="5"/>
      <c r="KC77" s="5"/>
      <c r="KD77" s="5"/>
      <c r="KE77" s="5"/>
      <c r="KF77" s="5"/>
      <c r="KG77" s="5"/>
      <c r="KH77" s="5"/>
      <c r="KI77" s="5"/>
      <c r="KJ77" s="5"/>
      <c r="KK77" s="5"/>
      <c r="KL77" s="5"/>
      <c r="KM77" s="5"/>
      <c r="KN77" s="5"/>
      <c r="KO77" s="5"/>
      <c r="KP77" s="5"/>
      <c r="KQ77" s="5"/>
      <c r="KR77" s="5"/>
      <c r="KS77" s="5"/>
      <c r="KT77" s="5"/>
      <c r="KU77" s="5"/>
      <c r="KV77" s="5"/>
      <c r="KW77" s="5"/>
      <c r="KX77" s="5"/>
      <c r="KY77" s="5"/>
      <c r="KZ77" s="5"/>
      <c r="LA77" s="5"/>
      <c r="LB77" s="5"/>
      <c r="LC77" s="5"/>
      <c r="LD77" s="5"/>
      <c r="LE77" s="5"/>
      <c r="LF77" s="5"/>
      <c r="LG77" s="5"/>
      <c r="LH77" s="5"/>
      <c r="LI77" s="5"/>
      <c r="LJ77" s="5"/>
      <c r="LK77" s="5"/>
      <c r="LL77" s="5"/>
      <c r="LM77" s="5"/>
      <c r="LN77" s="5"/>
      <c r="LO77" s="5"/>
      <c r="LP77" s="5"/>
      <c r="LQ77" s="5"/>
      <c r="LR77" s="5"/>
      <c r="LS77" s="5"/>
      <c r="LT77" s="5"/>
      <c r="LU77" s="5"/>
      <c r="LV77" s="5"/>
      <c r="LW77" s="5"/>
      <c r="LX77" s="5"/>
      <c r="LY77" s="5"/>
      <c r="LZ77" s="5"/>
      <c r="MA77" s="5"/>
      <c r="MB77" s="5"/>
      <c r="MC77" s="5"/>
      <c r="MD77" s="5"/>
      <c r="ME77" s="5"/>
      <c r="MF77" s="5"/>
      <c r="MG77" s="5"/>
      <c r="MH77" s="5"/>
      <c r="MI77" s="5"/>
      <c r="MJ77" s="5"/>
      <c r="MK77" s="5"/>
      <c r="ML77" s="5"/>
      <c r="MM77" s="5"/>
      <c r="MN77" s="5"/>
      <c r="MO77" s="5"/>
      <c r="MP77" s="5"/>
      <c r="MQ77" s="5"/>
      <c r="MR77" s="5"/>
      <c r="MS77" s="5"/>
      <c r="MT77" s="5"/>
      <c r="MU77" s="5"/>
      <c r="MV77" s="5"/>
      <c r="MW77" s="5"/>
      <c r="MX77" s="5"/>
      <c r="MY77" s="5"/>
      <c r="MZ77" s="5"/>
      <c r="NA77" s="5"/>
      <c r="NB77" s="5"/>
      <c r="NC77" s="5"/>
      <c r="ND77" s="5"/>
      <c r="NE77" s="5"/>
      <c r="NF77" s="5"/>
      <c r="NG77" s="5"/>
      <c r="NH77" s="5"/>
      <c r="NI77" s="5"/>
      <c r="NJ77" s="5"/>
      <c r="NK77" s="5"/>
      <c r="NL77" s="5"/>
      <c r="NM77" s="5"/>
      <c r="NN77" s="5"/>
      <c r="NO77" s="5"/>
      <c r="NP77" s="5"/>
      <c r="NQ77" s="5"/>
      <c r="NR77" s="5"/>
      <c r="NS77" s="5"/>
      <c r="NT77" s="5"/>
      <c r="NU77" s="5"/>
      <c r="NV77" s="5"/>
      <c r="NW77" s="5"/>
      <c r="NX77" s="5"/>
      <c r="NY77" s="5"/>
      <c r="NZ77" s="5"/>
      <c r="OA77" s="5"/>
      <c r="OB77" s="5"/>
      <c r="OC77" s="5"/>
      <c r="OD77" s="5"/>
      <c r="OE77" s="5"/>
      <c r="OF77" s="5"/>
      <c r="OG77" s="5"/>
      <c r="OH77" s="5"/>
      <c r="OI77" s="5"/>
      <c r="OJ77" s="5"/>
      <c r="OK77" s="5"/>
      <c r="OL77" s="5"/>
      <c r="OM77" s="5"/>
      <c r="ON77" s="5"/>
      <c r="OO77" s="5"/>
      <c r="OP77" s="5"/>
      <c r="OQ77" s="5"/>
      <c r="OR77" s="5"/>
      <c r="OS77" s="5"/>
      <c r="OT77" s="5"/>
      <c r="OU77" s="5"/>
      <c r="OV77" s="5"/>
      <c r="OW77" s="5"/>
      <c r="OX77" s="5"/>
      <c r="OY77" s="5"/>
      <c r="OZ77" s="5"/>
      <c r="PA77" s="5"/>
      <c r="PB77" s="5"/>
      <c r="PC77" s="5"/>
      <c r="PD77" s="5"/>
      <c r="PE77" s="5"/>
      <c r="PF77" s="5"/>
      <c r="PG77" s="5"/>
      <c r="PH77" s="5"/>
      <c r="PI77" s="5"/>
      <c r="PJ77" s="5"/>
      <c r="PK77" s="5"/>
      <c r="PL77" s="5"/>
      <c r="PM77" s="5"/>
      <c r="PN77" s="5"/>
      <c r="PO77" s="5"/>
      <c r="PP77" s="5"/>
      <c r="PQ77" s="5"/>
      <c r="PR77" s="5"/>
      <c r="PS77" s="5"/>
      <c r="PT77" s="5"/>
      <c r="PU77" s="5"/>
      <c r="PV77" s="5"/>
      <c r="PW77" s="5"/>
      <c r="PX77" s="5"/>
      <c r="PY77" s="5"/>
      <c r="PZ77" s="5"/>
      <c r="QA77" s="5"/>
      <c r="QB77" s="5"/>
      <c r="QC77" s="5"/>
      <c r="QD77" s="5"/>
      <c r="QE77" s="5"/>
      <c r="QF77" s="5"/>
      <c r="QG77" s="5"/>
      <c r="QH77" s="5"/>
      <c r="QI77" s="5"/>
      <c r="QJ77" s="5"/>
      <c r="QK77" s="5"/>
      <c r="QL77" s="5"/>
      <c r="QM77" s="5"/>
      <c r="QN77" s="5"/>
      <c r="QO77" s="5"/>
      <c r="QP77" s="5"/>
      <c r="QQ77" s="5"/>
      <c r="QR77" s="5"/>
      <c r="QS77" s="5"/>
      <c r="QT77" s="5"/>
      <c r="QU77" s="5"/>
      <c r="QV77" s="5"/>
      <c r="QW77" s="5"/>
      <c r="QX77" s="5"/>
      <c r="QY77" s="5"/>
      <c r="QZ77" s="5"/>
      <c r="RA77" s="5"/>
      <c r="RB77" s="5"/>
      <c r="RC77" s="5"/>
      <c r="RD77" s="5"/>
      <c r="RE77" s="5"/>
      <c r="RF77" s="5"/>
      <c r="RG77" s="5"/>
      <c r="RH77" s="5"/>
      <c r="RI77" s="5"/>
      <c r="RJ77" s="5"/>
      <c r="RK77" s="5"/>
      <c r="RL77" s="5"/>
      <c r="RM77" s="5"/>
      <c r="RN77" s="5"/>
      <c r="RO77" s="5"/>
      <c r="RP77" s="5"/>
      <c r="RQ77" s="5"/>
      <c r="RR77" s="5"/>
      <c r="RS77" s="5"/>
      <c r="RT77" s="5"/>
      <c r="RU77" s="5"/>
      <c r="RV77" s="5"/>
      <c r="RW77" s="5"/>
      <c r="RX77" s="5"/>
      <c r="RY77" s="5"/>
      <c r="RZ77" s="5"/>
      <c r="SA77" s="5"/>
      <c r="SB77" s="5"/>
      <c r="SC77" s="5"/>
      <c r="SD77" s="5"/>
      <c r="SE77" s="5"/>
      <c r="SF77" s="5"/>
      <c r="SG77" s="5"/>
      <c r="SH77" s="5"/>
      <c r="SI77" s="5"/>
      <c r="SJ77" s="5"/>
      <c r="SK77" s="5"/>
      <c r="SL77" s="5"/>
      <c r="SM77" s="5"/>
      <c r="SN77" s="5"/>
      <c r="SO77" s="5"/>
      <c r="SP77" s="5"/>
      <c r="SQ77" s="5"/>
      <c r="SR77" s="5"/>
      <c r="SS77" s="5"/>
    </row>
    <row r="78" spans="1:513" s="3" customFormat="1" ht="41.4" customHeight="1" x14ac:dyDescent="0.25">
      <c r="A78" s="213"/>
      <c r="B78" s="791" t="s">
        <v>110</v>
      </c>
      <c r="C78" s="792"/>
      <c r="D78" s="195"/>
      <c r="E78" s="195"/>
      <c r="F78" s="195"/>
      <c r="G78" s="204"/>
      <c r="H78" s="204"/>
      <c r="I78" s="204"/>
      <c r="J78" s="204"/>
      <c r="K78" s="293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99">
        <f>'PEP Av. Fin.'!L49</f>
        <v>35000.1</v>
      </c>
      <c r="AJ78" s="99">
        <f>'PEP Av. Fin.'!M49</f>
        <v>0</v>
      </c>
      <c r="AK78" s="103">
        <f>'PEP Av. Fin.'!N49</f>
        <v>35000.1</v>
      </c>
      <c r="AL78" s="205">
        <f>'PEP Av. Fin.'!O49</f>
        <v>0.14285766763891236</v>
      </c>
      <c r="AM78" s="7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</row>
    <row r="79" spans="1:513" s="3" customFormat="1" ht="41.4" customHeight="1" x14ac:dyDescent="0.25">
      <c r="A79" s="213"/>
      <c r="B79" s="791" t="s">
        <v>111</v>
      </c>
      <c r="C79" s="792"/>
      <c r="D79" s="195"/>
      <c r="E79" s="195"/>
      <c r="F79" s="195"/>
      <c r="G79" s="204"/>
      <c r="H79" s="204"/>
      <c r="I79" s="204"/>
      <c r="J79" s="204"/>
      <c r="K79" s="293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99">
        <f>'PEP Av. Fin.'!L50</f>
        <v>69999.899999999994</v>
      </c>
      <c r="AJ79" s="99">
        <f>'PEP Av. Fin.'!M50</f>
        <v>0</v>
      </c>
      <c r="AK79" s="103">
        <f>'PEP Av. Fin.'!N50</f>
        <v>69999.899999999994</v>
      </c>
      <c r="AL79" s="205">
        <f>'PEP Av. Fin.'!O50</f>
        <v>0.28571411078702919</v>
      </c>
      <c r="AM79" s="7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</row>
    <row r="80" spans="1:513" s="3" customFormat="1" ht="41.4" customHeight="1" x14ac:dyDescent="0.25">
      <c r="A80" s="213"/>
      <c r="B80" s="791" t="s">
        <v>112</v>
      </c>
      <c r="C80" s="792"/>
      <c r="D80" s="195"/>
      <c r="E80" s="195"/>
      <c r="F80" s="195"/>
      <c r="G80" s="204"/>
      <c r="H80" s="204"/>
      <c r="I80" s="204"/>
      <c r="J80" s="204"/>
      <c r="K80" s="293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99">
        <f>'PEP Av. Fin.'!L51</f>
        <v>69999.899999999994</v>
      </c>
      <c r="AJ80" s="99">
        <f>'PEP Av. Fin.'!M51</f>
        <v>0</v>
      </c>
      <c r="AK80" s="103">
        <f>'PEP Av. Fin.'!N51</f>
        <v>69999.899999999994</v>
      </c>
      <c r="AL80" s="205">
        <f>'PEP Av. Fin.'!O51</f>
        <v>0.28571411078702919</v>
      </c>
      <c r="AM80" s="7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</row>
    <row r="81" spans="1:513" s="3" customFormat="1" ht="41.4" customHeight="1" x14ac:dyDescent="0.25">
      <c r="A81" s="213"/>
      <c r="B81" s="791" t="s">
        <v>113</v>
      </c>
      <c r="C81" s="792"/>
      <c r="D81" s="195"/>
      <c r="E81" s="195"/>
      <c r="F81" s="195"/>
      <c r="G81" s="204"/>
      <c r="H81" s="204"/>
      <c r="I81" s="204"/>
      <c r="J81" s="204"/>
      <c r="K81" s="293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99">
        <f>'PEP Av. Fin.'!L52</f>
        <v>69999.899999999994</v>
      </c>
      <c r="AJ81" s="99">
        <f>'PEP Av. Fin.'!M52</f>
        <v>0</v>
      </c>
      <c r="AK81" s="103">
        <f>'PEP Av. Fin.'!N52</f>
        <v>69999.899999999994</v>
      </c>
      <c r="AL81" s="205">
        <f>'PEP Av. Fin.'!O52</f>
        <v>0.28571411078702919</v>
      </c>
      <c r="AM81" s="7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</row>
    <row r="82" spans="1:513" s="6" customFormat="1" ht="41.4" customHeight="1" x14ac:dyDescent="0.25">
      <c r="A82" s="796" t="s">
        <v>63</v>
      </c>
      <c r="B82" s="797"/>
      <c r="C82" s="797"/>
      <c r="D82" s="797"/>
      <c r="E82" s="797"/>
      <c r="F82" s="797"/>
      <c r="G82" s="797"/>
      <c r="H82" s="797"/>
      <c r="I82" s="797"/>
      <c r="J82" s="798"/>
      <c r="K82" s="297"/>
      <c r="L82" s="297"/>
      <c r="M82" s="297"/>
      <c r="N82" s="297"/>
      <c r="O82" s="297"/>
      <c r="P82" s="297"/>
      <c r="Q82" s="297"/>
      <c r="R82" s="297"/>
      <c r="S82" s="297"/>
      <c r="T82" s="297"/>
      <c r="U82" s="297"/>
      <c r="V82" s="297"/>
      <c r="W82" s="297"/>
      <c r="X82" s="297"/>
      <c r="Y82" s="297"/>
      <c r="Z82" s="297"/>
      <c r="AA82" s="297"/>
      <c r="AB82" s="297"/>
      <c r="AC82" s="297"/>
      <c r="AD82" s="297"/>
      <c r="AE82" s="297"/>
      <c r="AF82" s="297"/>
      <c r="AG82" s="297"/>
      <c r="AH82" s="297"/>
      <c r="AI82" s="116">
        <f>'PEP Av. Fin.'!L53</f>
        <v>2988880.7700000005</v>
      </c>
      <c r="AJ82" s="116">
        <f>'PEP Av. Fin.'!M53</f>
        <v>26000</v>
      </c>
      <c r="AK82" s="116">
        <f>'PEP Av. Fin.'!N53</f>
        <v>3014880.7700000005</v>
      </c>
      <c r="AL82" s="207">
        <f>'PEP Av. Fin.'!O53</f>
        <v>0.34744388762422829</v>
      </c>
      <c r="AM82" s="4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  <c r="IS82" s="5"/>
      <c r="IT82" s="5"/>
      <c r="IU82" s="5"/>
      <c r="IV82" s="5"/>
      <c r="IW82" s="5"/>
      <c r="IX82" s="5"/>
      <c r="IY82" s="5"/>
      <c r="IZ82" s="5"/>
      <c r="JA82" s="5"/>
      <c r="JB82" s="5"/>
      <c r="JC82" s="5"/>
      <c r="JD82" s="5"/>
      <c r="JE82" s="5"/>
      <c r="JF82" s="5"/>
      <c r="JG82" s="5"/>
      <c r="JH82" s="5"/>
      <c r="JI82" s="5"/>
      <c r="JJ82" s="5"/>
      <c r="JK82" s="5"/>
      <c r="JL82" s="5"/>
      <c r="JM82" s="5"/>
      <c r="JN82" s="5"/>
      <c r="JO82" s="5"/>
      <c r="JP82" s="5"/>
      <c r="JQ82" s="5"/>
      <c r="JR82" s="5"/>
      <c r="JS82" s="5"/>
      <c r="JT82" s="5"/>
      <c r="JU82" s="5"/>
      <c r="JV82" s="5"/>
      <c r="JW82" s="5"/>
      <c r="JX82" s="5"/>
      <c r="JY82" s="5"/>
      <c r="JZ82" s="5"/>
      <c r="KA82" s="5"/>
      <c r="KB82" s="5"/>
      <c r="KC82" s="5"/>
      <c r="KD82" s="5"/>
      <c r="KE82" s="5"/>
      <c r="KF82" s="5"/>
      <c r="KG82" s="5"/>
      <c r="KH82" s="5"/>
      <c r="KI82" s="5"/>
      <c r="KJ82" s="5"/>
      <c r="KK82" s="5"/>
      <c r="KL82" s="5"/>
      <c r="KM82" s="5"/>
      <c r="KN82" s="5"/>
      <c r="KO82" s="5"/>
      <c r="KP82" s="5"/>
      <c r="KQ82" s="5"/>
      <c r="KR82" s="5"/>
      <c r="KS82" s="5"/>
      <c r="KT82" s="5"/>
      <c r="KU82" s="5"/>
      <c r="KV82" s="5"/>
      <c r="KW82" s="5"/>
      <c r="KX82" s="5"/>
      <c r="KY82" s="5"/>
      <c r="KZ82" s="5"/>
      <c r="LA82" s="5"/>
      <c r="LB82" s="5"/>
      <c r="LC82" s="5"/>
      <c r="LD82" s="5"/>
      <c r="LE82" s="5"/>
      <c r="LF82" s="5"/>
      <c r="LG82" s="5"/>
      <c r="LH82" s="5"/>
      <c r="LI82" s="5"/>
      <c r="LJ82" s="5"/>
      <c r="LK82" s="5"/>
      <c r="LL82" s="5"/>
      <c r="LM82" s="5"/>
      <c r="LN82" s="5"/>
      <c r="LO82" s="5"/>
      <c r="LP82" s="5"/>
      <c r="LQ82" s="5"/>
      <c r="LR82" s="5"/>
      <c r="LS82" s="5"/>
      <c r="LT82" s="5"/>
      <c r="LU82" s="5"/>
      <c r="LV82" s="5"/>
      <c r="LW82" s="5"/>
      <c r="LX82" s="5"/>
      <c r="LY82" s="5"/>
      <c r="LZ82" s="5"/>
      <c r="MA82" s="5"/>
      <c r="MB82" s="5"/>
      <c r="MC82" s="5"/>
      <c r="MD82" s="5"/>
      <c r="ME82" s="5"/>
      <c r="MF82" s="5"/>
      <c r="MG82" s="5"/>
      <c r="MH82" s="5"/>
      <c r="MI82" s="5"/>
      <c r="MJ82" s="5"/>
      <c r="MK82" s="5"/>
      <c r="ML82" s="5"/>
      <c r="MM82" s="5"/>
      <c r="MN82" s="5"/>
      <c r="MO82" s="5"/>
      <c r="MP82" s="5"/>
      <c r="MQ82" s="5"/>
      <c r="MR82" s="5"/>
      <c r="MS82" s="5"/>
      <c r="MT82" s="5"/>
      <c r="MU82" s="5"/>
      <c r="MV82" s="5"/>
      <c r="MW82" s="5"/>
      <c r="MX82" s="5"/>
      <c r="MY82" s="5"/>
      <c r="MZ82" s="5"/>
      <c r="NA82" s="5"/>
      <c r="NB82" s="5"/>
      <c r="NC82" s="5"/>
      <c r="ND82" s="5"/>
      <c r="NE82" s="5"/>
      <c r="NF82" s="5"/>
      <c r="NG82" s="5"/>
      <c r="NH82" s="5"/>
      <c r="NI82" s="5"/>
      <c r="NJ82" s="5"/>
      <c r="NK82" s="5"/>
      <c r="NL82" s="5"/>
      <c r="NM82" s="5"/>
      <c r="NN82" s="5"/>
      <c r="NO82" s="5"/>
      <c r="NP82" s="5"/>
      <c r="NQ82" s="5"/>
      <c r="NR82" s="5"/>
      <c r="NS82" s="5"/>
      <c r="NT82" s="5"/>
      <c r="NU82" s="5"/>
      <c r="NV82" s="5"/>
      <c r="NW82" s="5"/>
      <c r="NX82" s="5"/>
      <c r="NY82" s="5"/>
      <c r="NZ82" s="5"/>
      <c r="OA82" s="5"/>
      <c r="OB82" s="5"/>
      <c r="OC82" s="5"/>
      <c r="OD82" s="5"/>
      <c r="OE82" s="5"/>
      <c r="OF82" s="5"/>
      <c r="OG82" s="5"/>
      <c r="OH82" s="5"/>
      <c r="OI82" s="5"/>
      <c r="OJ82" s="5"/>
      <c r="OK82" s="5"/>
      <c r="OL82" s="5"/>
      <c r="OM82" s="5"/>
      <c r="ON82" s="5"/>
      <c r="OO82" s="5"/>
      <c r="OP82" s="5"/>
      <c r="OQ82" s="5"/>
      <c r="OR82" s="5"/>
      <c r="OS82" s="5"/>
      <c r="OT82" s="5"/>
      <c r="OU82" s="5"/>
      <c r="OV82" s="5"/>
      <c r="OW82" s="5"/>
      <c r="OX82" s="5"/>
      <c r="OY82" s="5"/>
      <c r="OZ82" s="5"/>
      <c r="PA82" s="5"/>
      <c r="PB82" s="5"/>
      <c r="PC82" s="5"/>
      <c r="PD82" s="5"/>
      <c r="PE82" s="5"/>
      <c r="PF82" s="5"/>
      <c r="PG82" s="5"/>
      <c r="PH82" s="5"/>
      <c r="PI82" s="5"/>
      <c r="PJ82" s="5"/>
      <c r="PK82" s="5"/>
      <c r="PL82" s="5"/>
      <c r="PM82" s="5"/>
      <c r="PN82" s="5"/>
      <c r="PO82" s="5"/>
      <c r="PP82" s="5"/>
      <c r="PQ82" s="5"/>
      <c r="PR82" s="5"/>
      <c r="PS82" s="5"/>
      <c r="PT82" s="5"/>
      <c r="PU82" s="5"/>
      <c r="PV82" s="5"/>
      <c r="PW82" s="5"/>
      <c r="PX82" s="5"/>
      <c r="PY82" s="5"/>
      <c r="PZ82" s="5"/>
      <c r="QA82" s="5"/>
      <c r="QB82" s="5"/>
      <c r="QC82" s="5"/>
      <c r="QD82" s="5"/>
      <c r="QE82" s="5"/>
      <c r="QF82" s="5"/>
      <c r="QG82" s="5"/>
      <c r="QH82" s="5"/>
      <c r="QI82" s="5"/>
      <c r="QJ82" s="5"/>
      <c r="QK82" s="5"/>
      <c r="QL82" s="5"/>
      <c r="QM82" s="5"/>
      <c r="QN82" s="5"/>
      <c r="QO82" s="5"/>
      <c r="QP82" s="5"/>
      <c r="QQ82" s="5"/>
      <c r="QR82" s="5"/>
      <c r="QS82" s="5"/>
      <c r="QT82" s="5"/>
      <c r="QU82" s="5"/>
      <c r="QV82" s="5"/>
      <c r="QW82" s="5"/>
      <c r="QX82" s="5"/>
      <c r="QY82" s="5"/>
      <c r="QZ82" s="5"/>
      <c r="RA82" s="5"/>
      <c r="RB82" s="5"/>
      <c r="RC82" s="5"/>
      <c r="RD82" s="5"/>
      <c r="RE82" s="5"/>
      <c r="RF82" s="5"/>
      <c r="RG82" s="5"/>
      <c r="RH82" s="5"/>
      <c r="RI82" s="5"/>
      <c r="RJ82" s="5"/>
      <c r="RK82" s="5"/>
      <c r="RL82" s="5"/>
      <c r="RM82" s="5"/>
      <c r="RN82" s="5"/>
      <c r="RO82" s="5"/>
      <c r="RP82" s="5"/>
      <c r="RQ82" s="5"/>
      <c r="RR82" s="5"/>
      <c r="RS82" s="5"/>
      <c r="RT82" s="5"/>
      <c r="RU82" s="5"/>
      <c r="RV82" s="5"/>
      <c r="RW82" s="5"/>
      <c r="RX82" s="5"/>
      <c r="RY82" s="5"/>
      <c r="RZ82" s="5"/>
      <c r="SA82" s="5"/>
      <c r="SB82" s="5"/>
      <c r="SC82" s="5"/>
      <c r="SD82" s="5"/>
      <c r="SE82" s="5"/>
      <c r="SF82" s="5"/>
      <c r="SG82" s="5"/>
      <c r="SH82" s="5"/>
      <c r="SI82" s="5"/>
      <c r="SJ82" s="5"/>
      <c r="SK82" s="5"/>
      <c r="SL82" s="5"/>
      <c r="SM82" s="5"/>
      <c r="SN82" s="5"/>
      <c r="SO82" s="5"/>
      <c r="SP82" s="5"/>
      <c r="SQ82" s="5"/>
      <c r="SR82" s="5"/>
      <c r="SS82" s="5"/>
    </row>
    <row r="83" spans="1:513" s="6" customFormat="1" ht="41.4" customHeight="1" x14ac:dyDescent="0.25">
      <c r="A83" s="795" t="s">
        <v>26</v>
      </c>
      <c r="B83" s="783"/>
      <c r="C83" s="784"/>
      <c r="D83" s="195"/>
      <c r="E83" s="195"/>
      <c r="F83" s="195"/>
      <c r="G83" s="196"/>
      <c r="H83" s="196"/>
      <c r="I83" s="196"/>
      <c r="J83" s="196"/>
      <c r="K83" s="290"/>
      <c r="L83" s="196"/>
      <c r="M83" s="196"/>
      <c r="N83" s="196"/>
      <c r="O83" s="196"/>
      <c r="P83" s="196"/>
      <c r="Q83" s="196"/>
      <c r="R83" s="196"/>
      <c r="S83" s="196"/>
      <c r="T83" s="196"/>
      <c r="U83" s="196"/>
      <c r="V83" s="196"/>
      <c r="W83" s="196"/>
      <c r="X83" s="196"/>
      <c r="Y83" s="196"/>
      <c r="Z83" s="196"/>
      <c r="AA83" s="196"/>
      <c r="AB83" s="196"/>
      <c r="AC83" s="196"/>
      <c r="AD83" s="196"/>
      <c r="AE83" s="196"/>
      <c r="AF83" s="196"/>
      <c r="AG83" s="196"/>
      <c r="AH83" s="196"/>
      <c r="AI83" s="97">
        <f>'PEP Av. Fin.'!L54</f>
        <v>366833</v>
      </c>
      <c r="AJ83" s="97">
        <f>'PEP Av. Fin.'!M54</f>
        <v>0</v>
      </c>
      <c r="AK83" s="101">
        <f>'PEP Av. Fin.'!N54</f>
        <v>366833</v>
      </c>
      <c r="AL83" s="197">
        <f>'PEP Av. Fin.'!O54</f>
        <v>0.5</v>
      </c>
      <c r="AM83" s="4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  <c r="IT83" s="5"/>
      <c r="IU83" s="5"/>
      <c r="IV83" s="5"/>
      <c r="IW83" s="5"/>
      <c r="IX83" s="5"/>
      <c r="IY83" s="5"/>
      <c r="IZ83" s="5"/>
      <c r="JA83" s="5"/>
      <c r="JB83" s="5"/>
      <c r="JC83" s="5"/>
      <c r="JD83" s="5"/>
      <c r="JE83" s="5"/>
      <c r="JF83" s="5"/>
      <c r="JG83" s="5"/>
      <c r="JH83" s="5"/>
      <c r="JI83" s="5"/>
      <c r="JJ83" s="5"/>
      <c r="JK83" s="5"/>
      <c r="JL83" s="5"/>
      <c r="JM83" s="5"/>
      <c r="JN83" s="5"/>
      <c r="JO83" s="5"/>
      <c r="JP83" s="5"/>
      <c r="JQ83" s="5"/>
      <c r="JR83" s="5"/>
      <c r="JS83" s="5"/>
      <c r="JT83" s="5"/>
      <c r="JU83" s="5"/>
      <c r="JV83" s="5"/>
      <c r="JW83" s="5"/>
      <c r="JX83" s="5"/>
      <c r="JY83" s="5"/>
      <c r="JZ83" s="5"/>
      <c r="KA83" s="5"/>
      <c r="KB83" s="5"/>
      <c r="KC83" s="5"/>
      <c r="KD83" s="5"/>
      <c r="KE83" s="5"/>
      <c r="KF83" s="5"/>
      <c r="KG83" s="5"/>
      <c r="KH83" s="5"/>
      <c r="KI83" s="5"/>
      <c r="KJ83" s="5"/>
      <c r="KK83" s="5"/>
      <c r="KL83" s="5"/>
      <c r="KM83" s="5"/>
      <c r="KN83" s="5"/>
      <c r="KO83" s="5"/>
      <c r="KP83" s="5"/>
      <c r="KQ83" s="5"/>
      <c r="KR83" s="5"/>
      <c r="KS83" s="5"/>
      <c r="KT83" s="5"/>
      <c r="KU83" s="5"/>
      <c r="KV83" s="5"/>
      <c r="KW83" s="5"/>
      <c r="KX83" s="5"/>
      <c r="KY83" s="5"/>
      <c r="KZ83" s="5"/>
      <c r="LA83" s="5"/>
      <c r="LB83" s="5"/>
      <c r="LC83" s="5"/>
      <c r="LD83" s="5"/>
      <c r="LE83" s="5"/>
      <c r="LF83" s="5"/>
      <c r="LG83" s="5"/>
      <c r="LH83" s="5"/>
      <c r="LI83" s="5"/>
      <c r="LJ83" s="5"/>
      <c r="LK83" s="5"/>
      <c r="LL83" s="5"/>
      <c r="LM83" s="5"/>
      <c r="LN83" s="5"/>
      <c r="LO83" s="5"/>
      <c r="LP83" s="5"/>
      <c r="LQ83" s="5"/>
      <c r="LR83" s="5"/>
      <c r="LS83" s="5"/>
      <c r="LT83" s="5"/>
      <c r="LU83" s="5"/>
      <c r="LV83" s="5"/>
      <c r="LW83" s="5"/>
      <c r="LX83" s="5"/>
      <c r="LY83" s="5"/>
      <c r="LZ83" s="5"/>
      <c r="MA83" s="5"/>
      <c r="MB83" s="5"/>
      <c r="MC83" s="5"/>
      <c r="MD83" s="5"/>
      <c r="ME83" s="5"/>
      <c r="MF83" s="5"/>
      <c r="MG83" s="5"/>
      <c r="MH83" s="5"/>
      <c r="MI83" s="5"/>
      <c r="MJ83" s="5"/>
      <c r="MK83" s="5"/>
      <c r="ML83" s="5"/>
      <c r="MM83" s="5"/>
      <c r="MN83" s="5"/>
      <c r="MO83" s="5"/>
      <c r="MP83" s="5"/>
      <c r="MQ83" s="5"/>
      <c r="MR83" s="5"/>
      <c r="MS83" s="5"/>
      <c r="MT83" s="5"/>
      <c r="MU83" s="5"/>
      <c r="MV83" s="5"/>
      <c r="MW83" s="5"/>
      <c r="MX83" s="5"/>
      <c r="MY83" s="5"/>
      <c r="MZ83" s="5"/>
      <c r="NA83" s="5"/>
      <c r="NB83" s="5"/>
      <c r="NC83" s="5"/>
      <c r="ND83" s="5"/>
      <c r="NE83" s="5"/>
      <c r="NF83" s="5"/>
      <c r="NG83" s="5"/>
      <c r="NH83" s="5"/>
      <c r="NI83" s="5"/>
      <c r="NJ83" s="5"/>
      <c r="NK83" s="5"/>
      <c r="NL83" s="5"/>
      <c r="NM83" s="5"/>
      <c r="NN83" s="5"/>
      <c r="NO83" s="5"/>
      <c r="NP83" s="5"/>
      <c r="NQ83" s="5"/>
      <c r="NR83" s="5"/>
      <c r="NS83" s="5"/>
      <c r="NT83" s="5"/>
      <c r="NU83" s="5"/>
      <c r="NV83" s="5"/>
      <c r="NW83" s="5"/>
      <c r="NX83" s="5"/>
      <c r="NY83" s="5"/>
      <c r="NZ83" s="5"/>
      <c r="OA83" s="5"/>
      <c r="OB83" s="5"/>
      <c r="OC83" s="5"/>
      <c r="OD83" s="5"/>
      <c r="OE83" s="5"/>
      <c r="OF83" s="5"/>
      <c r="OG83" s="5"/>
      <c r="OH83" s="5"/>
      <c r="OI83" s="5"/>
      <c r="OJ83" s="5"/>
      <c r="OK83" s="5"/>
      <c r="OL83" s="5"/>
      <c r="OM83" s="5"/>
      <c r="ON83" s="5"/>
      <c r="OO83" s="5"/>
      <c r="OP83" s="5"/>
      <c r="OQ83" s="5"/>
      <c r="OR83" s="5"/>
      <c r="OS83" s="5"/>
      <c r="OT83" s="5"/>
      <c r="OU83" s="5"/>
      <c r="OV83" s="5"/>
      <c r="OW83" s="5"/>
      <c r="OX83" s="5"/>
      <c r="OY83" s="5"/>
      <c r="OZ83" s="5"/>
      <c r="PA83" s="5"/>
      <c r="PB83" s="5"/>
      <c r="PC83" s="5"/>
      <c r="PD83" s="5"/>
      <c r="PE83" s="5"/>
      <c r="PF83" s="5"/>
      <c r="PG83" s="5"/>
      <c r="PH83" s="5"/>
      <c r="PI83" s="5"/>
      <c r="PJ83" s="5"/>
      <c r="PK83" s="5"/>
      <c r="PL83" s="5"/>
      <c r="PM83" s="5"/>
      <c r="PN83" s="5"/>
      <c r="PO83" s="5"/>
      <c r="PP83" s="5"/>
      <c r="PQ83" s="5"/>
      <c r="PR83" s="5"/>
      <c r="PS83" s="5"/>
      <c r="PT83" s="5"/>
      <c r="PU83" s="5"/>
      <c r="PV83" s="5"/>
      <c r="PW83" s="5"/>
      <c r="PX83" s="5"/>
      <c r="PY83" s="5"/>
      <c r="PZ83" s="5"/>
      <c r="QA83" s="5"/>
      <c r="QB83" s="5"/>
      <c r="QC83" s="5"/>
      <c r="QD83" s="5"/>
      <c r="QE83" s="5"/>
      <c r="QF83" s="5"/>
      <c r="QG83" s="5"/>
      <c r="QH83" s="5"/>
      <c r="QI83" s="5"/>
      <c r="QJ83" s="5"/>
      <c r="QK83" s="5"/>
      <c r="QL83" s="5"/>
      <c r="QM83" s="5"/>
      <c r="QN83" s="5"/>
      <c r="QO83" s="5"/>
      <c r="QP83" s="5"/>
      <c r="QQ83" s="5"/>
      <c r="QR83" s="5"/>
      <c r="QS83" s="5"/>
      <c r="QT83" s="5"/>
      <c r="QU83" s="5"/>
      <c r="QV83" s="5"/>
      <c r="QW83" s="5"/>
      <c r="QX83" s="5"/>
      <c r="QY83" s="5"/>
      <c r="QZ83" s="5"/>
      <c r="RA83" s="5"/>
      <c r="RB83" s="5"/>
      <c r="RC83" s="5"/>
      <c r="RD83" s="5"/>
      <c r="RE83" s="5"/>
      <c r="RF83" s="5"/>
      <c r="RG83" s="5"/>
      <c r="RH83" s="5"/>
      <c r="RI83" s="5"/>
      <c r="RJ83" s="5"/>
      <c r="RK83" s="5"/>
      <c r="RL83" s="5"/>
      <c r="RM83" s="5"/>
      <c r="RN83" s="5"/>
      <c r="RO83" s="5"/>
      <c r="RP83" s="5"/>
      <c r="RQ83" s="5"/>
      <c r="RR83" s="5"/>
      <c r="RS83" s="5"/>
      <c r="RT83" s="5"/>
      <c r="RU83" s="5"/>
      <c r="RV83" s="5"/>
      <c r="RW83" s="5"/>
      <c r="RX83" s="5"/>
      <c r="RY83" s="5"/>
      <c r="RZ83" s="5"/>
      <c r="SA83" s="5"/>
      <c r="SB83" s="5"/>
      <c r="SC83" s="5"/>
      <c r="SD83" s="5"/>
      <c r="SE83" s="5"/>
      <c r="SF83" s="5"/>
      <c r="SG83" s="5"/>
      <c r="SH83" s="5"/>
      <c r="SI83" s="5"/>
      <c r="SJ83" s="5"/>
      <c r="SK83" s="5"/>
      <c r="SL83" s="5"/>
      <c r="SM83" s="5"/>
      <c r="SN83" s="5"/>
      <c r="SO83" s="5"/>
      <c r="SP83" s="5"/>
      <c r="SQ83" s="5"/>
      <c r="SR83" s="5"/>
      <c r="SS83" s="5"/>
    </row>
    <row r="84" spans="1:513" ht="41.4" customHeight="1" x14ac:dyDescent="0.25">
      <c r="A84" s="211"/>
      <c r="B84" s="799" t="s">
        <v>114</v>
      </c>
      <c r="C84" s="800"/>
      <c r="D84" s="195"/>
      <c r="E84" s="195"/>
      <c r="F84" s="195"/>
      <c r="G84" s="194"/>
      <c r="H84" s="194"/>
      <c r="I84" s="194"/>
      <c r="J84" s="194"/>
      <c r="K84" s="296"/>
      <c r="L84" s="194"/>
      <c r="M84" s="194"/>
      <c r="N84" s="194"/>
      <c r="O84" s="194"/>
      <c r="P84" s="194"/>
      <c r="Q84" s="194"/>
      <c r="R84" s="194"/>
      <c r="S84" s="194"/>
      <c r="T84" s="194"/>
      <c r="U84" s="194"/>
      <c r="V84" s="194"/>
      <c r="W84" s="194"/>
      <c r="X84" s="194"/>
      <c r="Y84" s="194"/>
      <c r="Z84" s="194"/>
      <c r="AA84" s="194"/>
      <c r="AB84" s="194"/>
      <c r="AC84" s="194"/>
      <c r="AD84" s="194"/>
      <c r="AE84" s="194"/>
      <c r="AF84" s="194"/>
      <c r="AG84" s="194"/>
      <c r="AH84" s="194"/>
      <c r="AI84" s="117">
        <f>'PEP Av. Fin.'!L55</f>
        <v>204333.5</v>
      </c>
      <c r="AJ84" s="117">
        <f>'PEP Av. Fin.'!M55</f>
        <v>0</v>
      </c>
      <c r="AK84" s="114">
        <f>'PEP Av. Fin.'!N55</f>
        <v>204333.5</v>
      </c>
      <c r="AL84" s="202">
        <f>'PEP Av. Fin.'!O55</f>
        <v>6.7774985343781929E-2</v>
      </c>
      <c r="AM84" s="85"/>
    </row>
    <row r="85" spans="1:513" ht="41.4" customHeight="1" x14ac:dyDescent="0.25">
      <c r="A85" s="211"/>
      <c r="B85" s="799" t="s">
        <v>115</v>
      </c>
      <c r="C85" s="800"/>
      <c r="D85" s="195"/>
      <c r="E85" s="195"/>
      <c r="F85" s="195"/>
      <c r="G85" s="194"/>
      <c r="H85" s="194"/>
      <c r="I85" s="194"/>
      <c r="J85" s="194"/>
      <c r="K85" s="296"/>
      <c r="L85" s="194"/>
      <c r="M85" s="194"/>
      <c r="N85" s="194"/>
      <c r="O85" s="194"/>
      <c r="P85" s="194"/>
      <c r="Q85" s="194"/>
      <c r="R85" s="194"/>
      <c r="S85" s="194"/>
      <c r="T85" s="194"/>
      <c r="U85" s="194"/>
      <c r="V85" s="194"/>
      <c r="W85" s="194"/>
      <c r="X85" s="194"/>
      <c r="Y85" s="194"/>
      <c r="Z85" s="194"/>
      <c r="AA85" s="194"/>
      <c r="AB85" s="194"/>
      <c r="AC85" s="194"/>
      <c r="AD85" s="194"/>
      <c r="AE85" s="194"/>
      <c r="AF85" s="194"/>
      <c r="AG85" s="194"/>
      <c r="AH85" s="194"/>
      <c r="AI85" s="117">
        <f>'PEP Av. Fin.'!L56</f>
        <v>16666.5</v>
      </c>
      <c r="AJ85" s="117">
        <f>'PEP Av. Fin.'!M56</f>
        <v>0</v>
      </c>
      <c r="AK85" s="114">
        <f>'PEP Av. Fin.'!N56</f>
        <v>16666.5</v>
      </c>
      <c r="AL85" s="202">
        <f>'PEP Av. Fin.'!O56</f>
        <v>5.5280793077598211E-3</v>
      </c>
      <c r="AM85" s="85"/>
    </row>
    <row r="86" spans="1:513" ht="41.4" customHeight="1" x14ac:dyDescent="0.25">
      <c r="A86" s="211"/>
      <c r="B86" s="799" t="s">
        <v>116</v>
      </c>
      <c r="C86" s="800"/>
      <c r="D86" s="195"/>
      <c r="E86" s="195"/>
      <c r="F86" s="195"/>
      <c r="G86" s="194"/>
      <c r="H86" s="194"/>
      <c r="I86" s="194"/>
      <c r="J86" s="194"/>
      <c r="K86" s="296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4"/>
      <c r="Y86" s="194"/>
      <c r="Z86" s="194"/>
      <c r="AA86" s="194"/>
      <c r="AB86" s="194"/>
      <c r="AC86" s="194"/>
      <c r="AD86" s="194"/>
      <c r="AE86" s="194"/>
      <c r="AF86" s="194"/>
      <c r="AG86" s="194"/>
      <c r="AH86" s="194"/>
      <c r="AI86" s="117">
        <f>'PEP Av. Fin.'!L57</f>
        <v>116666.5</v>
      </c>
      <c r="AJ86" s="117">
        <f>'PEP Av. Fin.'!M57</f>
        <v>0</v>
      </c>
      <c r="AK86" s="114">
        <f>'PEP Av. Fin.'!N57</f>
        <v>116666.5</v>
      </c>
      <c r="AL86" s="202">
        <f>'PEP Av. Fin.'!O57</f>
        <v>3.8696886842394099E-2</v>
      </c>
      <c r="AM86" s="85"/>
    </row>
    <row r="87" spans="1:513" ht="41.4" customHeight="1" x14ac:dyDescent="0.25">
      <c r="A87" s="211"/>
      <c r="B87" s="799" t="s">
        <v>117</v>
      </c>
      <c r="C87" s="800"/>
      <c r="D87" s="195"/>
      <c r="E87" s="195"/>
      <c r="F87" s="195"/>
      <c r="G87" s="194"/>
      <c r="H87" s="194"/>
      <c r="I87" s="194"/>
      <c r="J87" s="194"/>
      <c r="K87" s="296"/>
      <c r="L87" s="194"/>
      <c r="M87" s="194"/>
      <c r="N87" s="194"/>
      <c r="O87" s="194"/>
      <c r="P87" s="194"/>
      <c r="Q87" s="194"/>
      <c r="R87" s="194"/>
      <c r="S87" s="194"/>
      <c r="T87" s="194"/>
      <c r="U87" s="194"/>
      <c r="V87" s="194"/>
      <c r="W87" s="194"/>
      <c r="X87" s="194"/>
      <c r="Y87" s="194"/>
      <c r="Z87" s="194"/>
      <c r="AA87" s="194"/>
      <c r="AB87" s="194"/>
      <c r="AC87" s="194"/>
      <c r="AD87" s="194"/>
      <c r="AE87" s="194"/>
      <c r="AF87" s="194"/>
      <c r="AG87" s="194"/>
      <c r="AH87" s="194"/>
      <c r="AI87" s="117">
        <f>'PEP Av. Fin.'!L58</f>
        <v>29166.5</v>
      </c>
      <c r="AJ87" s="117">
        <f>'PEP Av. Fin.'!M58</f>
        <v>0</v>
      </c>
      <c r="AK87" s="114">
        <f>'PEP Av. Fin.'!N58</f>
        <v>29166.5</v>
      </c>
      <c r="AL87" s="202">
        <f>'PEP Av. Fin.'!O58</f>
        <v>9.6741802495891056E-3</v>
      </c>
      <c r="AM87" s="85"/>
    </row>
    <row r="88" spans="1:513" s="6" customFormat="1" ht="41.4" customHeight="1" x14ac:dyDescent="0.25">
      <c r="A88" s="795" t="s">
        <v>27</v>
      </c>
      <c r="B88" s="783"/>
      <c r="C88" s="784"/>
      <c r="D88" s="195"/>
      <c r="E88" s="195"/>
      <c r="F88" s="195"/>
      <c r="G88" s="196"/>
      <c r="H88" s="196"/>
      <c r="I88" s="196"/>
      <c r="J88" s="196"/>
      <c r="K88" s="290"/>
      <c r="L88" s="196"/>
      <c r="M88" s="196"/>
      <c r="N88" s="196"/>
      <c r="O88" s="196"/>
      <c r="P88" s="196"/>
      <c r="Q88" s="196"/>
      <c r="R88" s="196"/>
      <c r="S88" s="196"/>
      <c r="T88" s="196"/>
      <c r="U88" s="196"/>
      <c r="V88" s="196"/>
      <c r="W88" s="196"/>
      <c r="X88" s="196"/>
      <c r="Y88" s="196"/>
      <c r="Z88" s="196"/>
      <c r="AA88" s="196"/>
      <c r="AB88" s="196"/>
      <c r="AC88" s="196"/>
      <c r="AD88" s="196"/>
      <c r="AE88" s="196"/>
      <c r="AF88" s="196"/>
      <c r="AG88" s="196"/>
      <c r="AH88" s="196"/>
      <c r="AI88" s="97">
        <f>'PEP Av. Fin.'!L59</f>
        <v>300249.59999999998</v>
      </c>
      <c r="AJ88" s="97">
        <f>'PEP Av. Fin.'!M59</f>
        <v>0</v>
      </c>
      <c r="AK88" s="97">
        <f>'PEP Av. Fin.'!N59</f>
        <v>300249.59999999998</v>
      </c>
      <c r="AL88" s="197">
        <f>'PEP Av. Fin.'!O59</f>
        <v>0.3</v>
      </c>
      <c r="AM88" s="4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5"/>
      <c r="HA88" s="5"/>
      <c r="HB88" s="5"/>
      <c r="HC88" s="5"/>
      <c r="HD88" s="5"/>
      <c r="HE88" s="5"/>
      <c r="HF88" s="5"/>
      <c r="HG88" s="5"/>
      <c r="HH88" s="5"/>
      <c r="HI88" s="5"/>
      <c r="HJ88" s="5"/>
      <c r="HK88" s="5"/>
      <c r="HL88" s="5"/>
      <c r="HM88" s="5"/>
      <c r="HN88" s="5"/>
      <c r="HO88" s="5"/>
      <c r="HP88" s="5"/>
      <c r="HQ88" s="5"/>
      <c r="HR88" s="5"/>
      <c r="HS88" s="5"/>
      <c r="HT88" s="5"/>
      <c r="HU88" s="5"/>
      <c r="HV88" s="5"/>
      <c r="HW88" s="5"/>
      <c r="HX88" s="5"/>
      <c r="HY88" s="5"/>
      <c r="HZ88" s="5"/>
      <c r="IA88" s="5"/>
      <c r="IB88" s="5"/>
      <c r="IC88" s="5"/>
      <c r="ID88" s="5"/>
      <c r="IE88" s="5"/>
      <c r="IF88" s="5"/>
      <c r="IG88" s="5"/>
      <c r="IH88" s="5"/>
      <c r="II88" s="5"/>
      <c r="IJ88" s="5"/>
      <c r="IK88" s="5"/>
      <c r="IL88" s="5"/>
      <c r="IM88" s="5"/>
      <c r="IN88" s="5"/>
      <c r="IO88" s="5"/>
      <c r="IP88" s="5"/>
      <c r="IQ88" s="5"/>
      <c r="IR88" s="5"/>
      <c r="IS88" s="5"/>
      <c r="IT88" s="5"/>
      <c r="IU88" s="5"/>
      <c r="IV88" s="5"/>
      <c r="IW88" s="5"/>
      <c r="IX88" s="5"/>
      <c r="IY88" s="5"/>
      <c r="IZ88" s="5"/>
      <c r="JA88" s="5"/>
      <c r="JB88" s="5"/>
      <c r="JC88" s="5"/>
      <c r="JD88" s="5"/>
      <c r="JE88" s="5"/>
      <c r="JF88" s="5"/>
      <c r="JG88" s="5"/>
      <c r="JH88" s="5"/>
      <c r="JI88" s="5"/>
      <c r="JJ88" s="5"/>
      <c r="JK88" s="5"/>
      <c r="JL88" s="5"/>
      <c r="JM88" s="5"/>
      <c r="JN88" s="5"/>
      <c r="JO88" s="5"/>
      <c r="JP88" s="5"/>
      <c r="JQ88" s="5"/>
      <c r="JR88" s="5"/>
      <c r="JS88" s="5"/>
      <c r="JT88" s="5"/>
      <c r="JU88" s="5"/>
      <c r="JV88" s="5"/>
      <c r="JW88" s="5"/>
      <c r="JX88" s="5"/>
      <c r="JY88" s="5"/>
      <c r="JZ88" s="5"/>
      <c r="KA88" s="5"/>
      <c r="KB88" s="5"/>
      <c r="KC88" s="5"/>
      <c r="KD88" s="5"/>
      <c r="KE88" s="5"/>
      <c r="KF88" s="5"/>
      <c r="KG88" s="5"/>
      <c r="KH88" s="5"/>
      <c r="KI88" s="5"/>
      <c r="KJ88" s="5"/>
      <c r="KK88" s="5"/>
      <c r="KL88" s="5"/>
      <c r="KM88" s="5"/>
      <c r="KN88" s="5"/>
      <c r="KO88" s="5"/>
      <c r="KP88" s="5"/>
      <c r="KQ88" s="5"/>
      <c r="KR88" s="5"/>
      <c r="KS88" s="5"/>
      <c r="KT88" s="5"/>
      <c r="KU88" s="5"/>
      <c r="KV88" s="5"/>
      <c r="KW88" s="5"/>
      <c r="KX88" s="5"/>
      <c r="KY88" s="5"/>
      <c r="KZ88" s="5"/>
      <c r="LA88" s="5"/>
      <c r="LB88" s="5"/>
      <c r="LC88" s="5"/>
      <c r="LD88" s="5"/>
      <c r="LE88" s="5"/>
      <c r="LF88" s="5"/>
      <c r="LG88" s="5"/>
      <c r="LH88" s="5"/>
      <c r="LI88" s="5"/>
      <c r="LJ88" s="5"/>
      <c r="LK88" s="5"/>
      <c r="LL88" s="5"/>
      <c r="LM88" s="5"/>
      <c r="LN88" s="5"/>
      <c r="LO88" s="5"/>
      <c r="LP88" s="5"/>
      <c r="LQ88" s="5"/>
      <c r="LR88" s="5"/>
      <c r="LS88" s="5"/>
      <c r="LT88" s="5"/>
      <c r="LU88" s="5"/>
      <c r="LV88" s="5"/>
      <c r="LW88" s="5"/>
      <c r="LX88" s="5"/>
      <c r="LY88" s="5"/>
      <c r="LZ88" s="5"/>
      <c r="MA88" s="5"/>
      <c r="MB88" s="5"/>
      <c r="MC88" s="5"/>
      <c r="MD88" s="5"/>
      <c r="ME88" s="5"/>
      <c r="MF88" s="5"/>
      <c r="MG88" s="5"/>
      <c r="MH88" s="5"/>
      <c r="MI88" s="5"/>
      <c r="MJ88" s="5"/>
      <c r="MK88" s="5"/>
      <c r="ML88" s="5"/>
      <c r="MM88" s="5"/>
      <c r="MN88" s="5"/>
      <c r="MO88" s="5"/>
      <c r="MP88" s="5"/>
      <c r="MQ88" s="5"/>
      <c r="MR88" s="5"/>
      <c r="MS88" s="5"/>
      <c r="MT88" s="5"/>
      <c r="MU88" s="5"/>
      <c r="MV88" s="5"/>
      <c r="MW88" s="5"/>
      <c r="MX88" s="5"/>
      <c r="MY88" s="5"/>
      <c r="MZ88" s="5"/>
      <c r="NA88" s="5"/>
      <c r="NB88" s="5"/>
      <c r="NC88" s="5"/>
      <c r="ND88" s="5"/>
      <c r="NE88" s="5"/>
      <c r="NF88" s="5"/>
      <c r="NG88" s="5"/>
      <c r="NH88" s="5"/>
      <c r="NI88" s="5"/>
      <c r="NJ88" s="5"/>
      <c r="NK88" s="5"/>
      <c r="NL88" s="5"/>
      <c r="NM88" s="5"/>
      <c r="NN88" s="5"/>
      <c r="NO88" s="5"/>
      <c r="NP88" s="5"/>
      <c r="NQ88" s="5"/>
      <c r="NR88" s="5"/>
      <c r="NS88" s="5"/>
      <c r="NT88" s="5"/>
      <c r="NU88" s="5"/>
      <c r="NV88" s="5"/>
      <c r="NW88" s="5"/>
      <c r="NX88" s="5"/>
      <c r="NY88" s="5"/>
      <c r="NZ88" s="5"/>
      <c r="OA88" s="5"/>
      <c r="OB88" s="5"/>
      <c r="OC88" s="5"/>
      <c r="OD88" s="5"/>
      <c r="OE88" s="5"/>
      <c r="OF88" s="5"/>
      <c r="OG88" s="5"/>
      <c r="OH88" s="5"/>
      <c r="OI88" s="5"/>
      <c r="OJ88" s="5"/>
      <c r="OK88" s="5"/>
      <c r="OL88" s="5"/>
      <c r="OM88" s="5"/>
      <c r="ON88" s="5"/>
      <c r="OO88" s="5"/>
      <c r="OP88" s="5"/>
      <c r="OQ88" s="5"/>
      <c r="OR88" s="5"/>
      <c r="OS88" s="5"/>
      <c r="OT88" s="5"/>
      <c r="OU88" s="5"/>
      <c r="OV88" s="5"/>
      <c r="OW88" s="5"/>
      <c r="OX88" s="5"/>
      <c r="OY88" s="5"/>
      <c r="OZ88" s="5"/>
      <c r="PA88" s="5"/>
      <c r="PB88" s="5"/>
      <c r="PC88" s="5"/>
      <c r="PD88" s="5"/>
      <c r="PE88" s="5"/>
      <c r="PF88" s="5"/>
      <c r="PG88" s="5"/>
      <c r="PH88" s="5"/>
      <c r="PI88" s="5"/>
      <c r="PJ88" s="5"/>
      <c r="PK88" s="5"/>
      <c r="PL88" s="5"/>
      <c r="PM88" s="5"/>
      <c r="PN88" s="5"/>
      <c r="PO88" s="5"/>
      <c r="PP88" s="5"/>
      <c r="PQ88" s="5"/>
      <c r="PR88" s="5"/>
      <c r="PS88" s="5"/>
      <c r="PT88" s="5"/>
      <c r="PU88" s="5"/>
      <c r="PV88" s="5"/>
      <c r="PW88" s="5"/>
      <c r="PX88" s="5"/>
      <c r="PY88" s="5"/>
      <c r="PZ88" s="5"/>
      <c r="QA88" s="5"/>
      <c r="QB88" s="5"/>
      <c r="QC88" s="5"/>
      <c r="QD88" s="5"/>
      <c r="QE88" s="5"/>
      <c r="QF88" s="5"/>
      <c r="QG88" s="5"/>
      <c r="QH88" s="5"/>
      <c r="QI88" s="5"/>
      <c r="QJ88" s="5"/>
      <c r="QK88" s="5"/>
      <c r="QL88" s="5"/>
      <c r="QM88" s="5"/>
      <c r="QN88" s="5"/>
      <c r="QO88" s="5"/>
      <c r="QP88" s="5"/>
      <c r="QQ88" s="5"/>
      <c r="QR88" s="5"/>
      <c r="QS88" s="5"/>
      <c r="QT88" s="5"/>
      <c r="QU88" s="5"/>
      <c r="QV88" s="5"/>
      <c r="QW88" s="5"/>
      <c r="QX88" s="5"/>
      <c r="QY88" s="5"/>
      <c r="QZ88" s="5"/>
      <c r="RA88" s="5"/>
      <c r="RB88" s="5"/>
      <c r="RC88" s="5"/>
      <c r="RD88" s="5"/>
      <c r="RE88" s="5"/>
      <c r="RF88" s="5"/>
      <c r="RG88" s="5"/>
      <c r="RH88" s="5"/>
      <c r="RI88" s="5"/>
      <c r="RJ88" s="5"/>
      <c r="RK88" s="5"/>
      <c r="RL88" s="5"/>
      <c r="RM88" s="5"/>
      <c r="RN88" s="5"/>
      <c r="RO88" s="5"/>
      <c r="RP88" s="5"/>
      <c r="RQ88" s="5"/>
      <c r="RR88" s="5"/>
      <c r="RS88" s="5"/>
      <c r="RT88" s="5"/>
      <c r="RU88" s="5"/>
      <c r="RV88" s="5"/>
      <c r="RW88" s="5"/>
      <c r="RX88" s="5"/>
      <c r="RY88" s="5"/>
      <c r="RZ88" s="5"/>
      <c r="SA88" s="5"/>
      <c r="SB88" s="5"/>
      <c r="SC88" s="5"/>
      <c r="SD88" s="5"/>
      <c r="SE88" s="5"/>
      <c r="SF88" s="5"/>
      <c r="SG88" s="5"/>
      <c r="SH88" s="5"/>
      <c r="SI88" s="5"/>
      <c r="SJ88" s="5"/>
      <c r="SK88" s="5"/>
      <c r="SL88" s="5"/>
      <c r="SM88" s="5"/>
      <c r="SN88" s="5"/>
      <c r="SO88" s="5"/>
      <c r="SP88" s="5"/>
      <c r="SQ88" s="5"/>
      <c r="SR88" s="5"/>
      <c r="SS88" s="5"/>
    </row>
    <row r="89" spans="1:513" s="3" customFormat="1" ht="41.4" customHeight="1" x14ac:dyDescent="0.25">
      <c r="A89" s="213"/>
      <c r="B89" s="791" t="s">
        <v>118</v>
      </c>
      <c r="C89" s="792"/>
      <c r="D89" s="195"/>
      <c r="E89" s="195"/>
      <c r="F89" s="195"/>
      <c r="G89" s="204"/>
      <c r="H89" s="204"/>
      <c r="I89" s="204"/>
      <c r="J89" s="204"/>
      <c r="K89" s="293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99">
        <f>'PEP Av. Fin.'!L60</f>
        <v>63249.899999999994</v>
      </c>
      <c r="AJ89" s="99">
        <f>'PEP Av. Fin.'!M60</f>
        <v>0</v>
      </c>
      <c r="AK89" s="103">
        <f>'PEP Av. Fin.'!N60</f>
        <v>63249.899999999994</v>
      </c>
      <c r="AL89" s="205">
        <f>'PEP Av. Fin.'!O60</f>
        <v>0.2106577327663384</v>
      </c>
      <c r="AM89" s="7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</row>
    <row r="90" spans="1:513" s="3" customFormat="1" ht="41.4" customHeight="1" x14ac:dyDescent="0.25">
      <c r="A90" s="213"/>
      <c r="B90" s="791" t="s">
        <v>119</v>
      </c>
      <c r="C90" s="792"/>
      <c r="D90" s="195"/>
      <c r="E90" s="195"/>
      <c r="F90" s="195"/>
      <c r="G90" s="204"/>
      <c r="H90" s="204"/>
      <c r="I90" s="204"/>
      <c r="J90" s="204"/>
      <c r="K90" s="293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99">
        <f>'PEP Av. Fin.'!L61</f>
        <v>131499.9</v>
      </c>
      <c r="AJ90" s="99">
        <f>'PEP Av. Fin.'!M61</f>
        <v>0</v>
      </c>
      <c r="AK90" s="103">
        <f>'PEP Av. Fin.'!N61</f>
        <v>131499.9</v>
      </c>
      <c r="AL90" s="205">
        <f>'PEP Av. Fin.'!O61</f>
        <v>0.43796861011638316</v>
      </c>
      <c r="AM90" s="7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</row>
    <row r="91" spans="1:513" s="3" customFormat="1" ht="41.4" customHeight="1" x14ac:dyDescent="0.25">
      <c r="A91" s="213"/>
      <c r="B91" s="791" t="s">
        <v>120</v>
      </c>
      <c r="C91" s="792"/>
      <c r="D91" s="195"/>
      <c r="E91" s="195"/>
      <c r="F91" s="195"/>
      <c r="G91" s="204"/>
      <c r="H91" s="204"/>
      <c r="I91" s="204"/>
      <c r="J91" s="204"/>
      <c r="K91" s="293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99">
        <f>'PEP Av. Fin.'!L62</f>
        <v>69999.899999999994</v>
      </c>
      <c r="AJ91" s="99">
        <f>'PEP Av. Fin.'!M62</f>
        <v>0</v>
      </c>
      <c r="AK91" s="103">
        <f>'PEP Av. Fin.'!N62</f>
        <v>69999.899999999994</v>
      </c>
      <c r="AL91" s="205">
        <f>'PEP Av. Fin.'!O62</f>
        <v>0.23313902832843075</v>
      </c>
      <c r="AM91" s="7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</row>
    <row r="92" spans="1:513" s="3" customFormat="1" ht="41.4" customHeight="1" x14ac:dyDescent="0.25">
      <c r="A92" s="213"/>
      <c r="B92" s="791" t="s">
        <v>121</v>
      </c>
      <c r="C92" s="792"/>
      <c r="D92" s="195"/>
      <c r="E92" s="195"/>
      <c r="F92" s="195"/>
      <c r="G92" s="204"/>
      <c r="H92" s="204"/>
      <c r="I92" s="204"/>
      <c r="J92" s="204"/>
      <c r="K92" s="293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99">
        <f>'PEP Av. Fin.'!L63</f>
        <v>35499.9</v>
      </c>
      <c r="AJ92" s="99">
        <f>'PEP Av. Fin.'!M63</f>
        <v>0</v>
      </c>
      <c r="AK92" s="103">
        <f>'PEP Av. Fin.'!N63</f>
        <v>35499.9</v>
      </c>
      <c r="AL92" s="205">
        <f>'PEP Av. Fin.'!O63</f>
        <v>0.11823462878884769</v>
      </c>
      <c r="AM92" s="7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</row>
    <row r="93" spans="1:513" s="6" customFormat="1" ht="41.4" customHeight="1" x14ac:dyDescent="0.25">
      <c r="A93" s="795" t="s">
        <v>28</v>
      </c>
      <c r="B93" s="783"/>
      <c r="C93" s="784"/>
      <c r="D93" s="195"/>
      <c r="E93" s="195"/>
      <c r="F93" s="195"/>
      <c r="G93" s="196"/>
      <c r="H93" s="196"/>
      <c r="I93" s="196"/>
      <c r="J93" s="196"/>
      <c r="K93" s="290"/>
      <c r="L93" s="196"/>
      <c r="M93" s="196"/>
      <c r="N93" s="196"/>
      <c r="O93" s="196"/>
      <c r="P93" s="196"/>
      <c r="Q93" s="196"/>
      <c r="R93" s="196"/>
      <c r="S93" s="196"/>
      <c r="T93" s="196"/>
      <c r="U93" s="196"/>
      <c r="V93" s="196"/>
      <c r="W93" s="196"/>
      <c r="X93" s="196"/>
      <c r="Y93" s="196"/>
      <c r="Z93" s="196"/>
      <c r="AA93" s="196"/>
      <c r="AB93" s="196"/>
      <c r="AC93" s="196"/>
      <c r="AD93" s="196"/>
      <c r="AE93" s="196"/>
      <c r="AF93" s="196"/>
      <c r="AG93" s="196"/>
      <c r="AH93" s="196"/>
      <c r="AI93" s="97">
        <f>'PEP Av. Fin.'!L64</f>
        <v>1250333.7000000002</v>
      </c>
      <c r="AJ93" s="97">
        <f>'PEP Av. Fin.'!M64</f>
        <v>0</v>
      </c>
      <c r="AK93" s="97">
        <f>'PEP Av. Fin.'!N64</f>
        <v>1250333.7000000002</v>
      </c>
      <c r="AL93" s="197">
        <f>'PEP Av. Fin.'!O64</f>
        <v>0.55000000000000004</v>
      </c>
      <c r="AM93" s="4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5"/>
      <c r="IQ93" s="5"/>
      <c r="IR93" s="5"/>
      <c r="IS93" s="5"/>
      <c r="IT93" s="5"/>
      <c r="IU93" s="5"/>
      <c r="IV93" s="5"/>
      <c r="IW93" s="5"/>
      <c r="IX93" s="5"/>
      <c r="IY93" s="5"/>
      <c r="IZ93" s="5"/>
      <c r="JA93" s="5"/>
      <c r="JB93" s="5"/>
      <c r="JC93" s="5"/>
      <c r="JD93" s="5"/>
      <c r="JE93" s="5"/>
      <c r="JF93" s="5"/>
      <c r="JG93" s="5"/>
      <c r="JH93" s="5"/>
      <c r="JI93" s="5"/>
      <c r="JJ93" s="5"/>
      <c r="JK93" s="5"/>
      <c r="JL93" s="5"/>
      <c r="JM93" s="5"/>
      <c r="JN93" s="5"/>
      <c r="JO93" s="5"/>
      <c r="JP93" s="5"/>
      <c r="JQ93" s="5"/>
      <c r="JR93" s="5"/>
      <c r="JS93" s="5"/>
      <c r="JT93" s="5"/>
      <c r="JU93" s="5"/>
      <c r="JV93" s="5"/>
      <c r="JW93" s="5"/>
      <c r="JX93" s="5"/>
      <c r="JY93" s="5"/>
      <c r="JZ93" s="5"/>
      <c r="KA93" s="5"/>
      <c r="KB93" s="5"/>
      <c r="KC93" s="5"/>
      <c r="KD93" s="5"/>
      <c r="KE93" s="5"/>
      <c r="KF93" s="5"/>
      <c r="KG93" s="5"/>
      <c r="KH93" s="5"/>
      <c r="KI93" s="5"/>
      <c r="KJ93" s="5"/>
      <c r="KK93" s="5"/>
      <c r="KL93" s="5"/>
      <c r="KM93" s="5"/>
      <c r="KN93" s="5"/>
      <c r="KO93" s="5"/>
      <c r="KP93" s="5"/>
      <c r="KQ93" s="5"/>
      <c r="KR93" s="5"/>
      <c r="KS93" s="5"/>
      <c r="KT93" s="5"/>
      <c r="KU93" s="5"/>
      <c r="KV93" s="5"/>
      <c r="KW93" s="5"/>
      <c r="KX93" s="5"/>
      <c r="KY93" s="5"/>
      <c r="KZ93" s="5"/>
      <c r="LA93" s="5"/>
      <c r="LB93" s="5"/>
      <c r="LC93" s="5"/>
      <c r="LD93" s="5"/>
      <c r="LE93" s="5"/>
      <c r="LF93" s="5"/>
      <c r="LG93" s="5"/>
      <c r="LH93" s="5"/>
      <c r="LI93" s="5"/>
      <c r="LJ93" s="5"/>
      <c r="LK93" s="5"/>
      <c r="LL93" s="5"/>
      <c r="LM93" s="5"/>
      <c r="LN93" s="5"/>
      <c r="LO93" s="5"/>
      <c r="LP93" s="5"/>
      <c r="LQ93" s="5"/>
      <c r="LR93" s="5"/>
      <c r="LS93" s="5"/>
      <c r="LT93" s="5"/>
      <c r="LU93" s="5"/>
      <c r="LV93" s="5"/>
      <c r="LW93" s="5"/>
      <c r="LX93" s="5"/>
      <c r="LY93" s="5"/>
      <c r="LZ93" s="5"/>
      <c r="MA93" s="5"/>
      <c r="MB93" s="5"/>
      <c r="MC93" s="5"/>
      <c r="MD93" s="5"/>
      <c r="ME93" s="5"/>
      <c r="MF93" s="5"/>
      <c r="MG93" s="5"/>
      <c r="MH93" s="5"/>
      <c r="MI93" s="5"/>
      <c r="MJ93" s="5"/>
      <c r="MK93" s="5"/>
      <c r="ML93" s="5"/>
      <c r="MM93" s="5"/>
      <c r="MN93" s="5"/>
      <c r="MO93" s="5"/>
      <c r="MP93" s="5"/>
      <c r="MQ93" s="5"/>
      <c r="MR93" s="5"/>
      <c r="MS93" s="5"/>
      <c r="MT93" s="5"/>
      <c r="MU93" s="5"/>
      <c r="MV93" s="5"/>
      <c r="MW93" s="5"/>
      <c r="MX93" s="5"/>
      <c r="MY93" s="5"/>
      <c r="MZ93" s="5"/>
      <c r="NA93" s="5"/>
      <c r="NB93" s="5"/>
      <c r="NC93" s="5"/>
      <c r="ND93" s="5"/>
      <c r="NE93" s="5"/>
      <c r="NF93" s="5"/>
      <c r="NG93" s="5"/>
      <c r="NH93" s="5"/>
      <c r="NI93" s="5"/>
      <c r="NJ93" s="5"/>
      <c r="NK93" s="5"/>
      <c r="NL93" s="5"/>
      <c r="NM93" s="5"/>
      <c r="NN93" s="5"/>
      <c r="NO93" s="5"/>
      <c r="NP93" s="5"/>
      <c r="NQ93" s="5"/>
      <c r="NR93" s="5"/>
      <c r="NS93" s="5"/>
      <c r="NT93" s="5"/>
      <c r="NU93" s="5"/>
      <c r="NV93" s="5"/>
      <c r="NW93" s="5"/>
      <c r="NX93" s="5"/>
      <c r="NY93" s="5"/>
      <c r="NZ93" s="5"/>
      <c r="OA93" s="5"/>
      <c r="OB93" s="5"/>
      <c r="OC93" s="5"/>
      <c r="OD93" s="5"/>
      <c r="OE93" s="5"/>
      <c r="OF93" s="5"/>
      <c r="OG93" s="5"/>
      <c r="OH93" s="5"/>
      <c r="OI93" s="5"/>
      <c r="OJ93" s="5"/>
      <c r="OK93" s="5"/>
      <c r="OL93" s="5"/>
      <c r="OM93" s="5"/>
      <c r="ON93" s="5"/>
      <c r="OO93" s="5"/>
      <c r="OP93" s="5"/>
      <c r="OQ93" s="5"/>
      <c r="OR93" s="5"/>
      <c r="OS93" s="5"/>
      <c r="OT93" s="5"/>
      <c r="OU93" s="5"/>
      <c r="OV93" s="5"/>
      <c r="OW93" s="5"/>
      <c r="OX93" s="5"/>
      <c r="OY93" s="5"/>
      <c r="OZ93" s="5"/>
      <c r="PA93" s="5"/>
      <c r="PB93" s="5"/>
      <c r="PC93" s="5"/>
      <c r="PD93" s="5"/>
      <c r="PE93" s="5"/>
      <c r="PF93" s="5"/>
      <c r="PG93" s="5"/>
      <c r="PH93" s="5"/>
      <c r="PI93" s="5"/>
      <c r="PJ93" s="5"/>
      <c r="PK93" s="5"/>
      <c r="PL93" s="5"/>
      <c r="PM93" s="5"/>
      <c r="PN93" s="5"/>
      <c r="PO93" s="5"/>
      <c r="PP93" s="5"/>
      <c r="PQ93" s="5"/>
      <c r="PR93" s="5"/>
      <c r="PS93" s="5"/>
      <c r="PT93" s="5"/>
      <c r="PU93" s="5"/>
      <c r="PV93" s="5"/>
      <c r="PW93" s="5"/>
      <c r="PX93" s="5"/>
      <c r="PY93" s="5"/>
      <c r="PZ93" s="5"/>
      <c r="QA93" s="5"/>
      <c r="QB93" s="5"/>
      <c r="QC93" s="5"/>
      <c r="QD93" s="5"/>
      <c r="QE93" s="5"/>
      <c r="QF93" s="5"/>
      <c r="QG93" s="5"/>
      <c r="QH93" s="5"/>
      <c r="QI93" s="5"/>
      <c r="QJ93" s="5"/>
      <c r="QK93" s="5"/>
      <c r="QL93" s="5"/>
      <c r="QM93" s="5"/>
      <c r="QN93" s="5"/>
      <c r="QO93" s="5"/>
      <c r="QP93" s="5"/>
      <c r="QQ93" s="5"/>
      <c r="QR93" s="5"/>
      <c r="QS93" s="5"/>
      <c r="QT93" s="5"/>
      <c r="QU93" s="5"/>
      <c r="QV93" s="5"/>
      <c r="QW93" s="5"/>
      <c r="QX93" s="5"/>
      <c r="QY93" s="5"/>
      <c r="QZ93" s="5"/>
      <c r="RA93" s="5"/>
      <c r="RB93" s="5"/>
      <c r="RC93" s="5"/>
      <c r="RD93" s="5"/>
      <c r="RE93" s="5"/>
      <c r="RF93" s="5"/>
      <c r="RG93" s="5"/>
      <c r="RH93" s="5"/>
      <c r="RI93" s="5"/>
      <c r="RJ93" s="5"/>
      <c r="RK93" s="5"/>
      <c r="RL93" s="5"/>
      <c r="RM93" s="5"/>
      <c r="RN93" s="5"/>
      <c r="RO93" s="5"/>
      <c r="RP93" s="5"/>
      <c r="RQ93" s="5"/>
      <c r="RR93" s="5"/>
      <c r="RS93" s="5"/>
      <c r="RT93" s="5"/>
      <c r="RU93" s="5"/>
      <c r="RV93" s="5"/>
      <c r="RW93" s="5"/>
      <c r="RX93" s="5"/>
      <c r="RY93" s="5"/>
      <c r="RZ93" s="5"/>
      <c r="SA93" s="5"/>
      <c r="SB93" s="5"/>
      <c r="SC93" s="5"/>
      <c r="SD93" s="5"/>
      <c r="SE93" s="5"/>
      <c r="SF93" s="5"/>
      <c r="SG93" s="5"/>
      <c r="SH93" s="5"/>
      <c r="SI93" s="5"/>
      <c r="SJ93" s="5"/>
      <c r="SK93" s="5"/>
      <c r="SL93" s="5"/>
      <c r="SM93" s="5"/>
      <c r="SN93" s="5"/>
      <c r="SO93" s="5"/>
      <c r="SP93" s="5"/>
      <c r="SQ93" s="5"/>
      <c r="SR93" s="5"/>
      <c r="SS93" s="5"/>
    </row>
    <row r="94" spans="1:513" s="3" customFormat="1" ht="41.4" customHeight="1" x14ac:dyDescent="0.25">
      <c r="A94" s="213"/>
      <c r="B94" s="791" t="s">
        <v>122</v>
      </c>
      <c r="C94" s="792"/>
      <c r="D94" s="195"/>
      <c r="E94" s="195"/>
      <c r="F94" s="195"/>
      <c r="G94" s="204"/>
      <c r="H94" s="204"/>
      <c r="I94" s="204"/>
      <c r="J94" s="204"/>
      <c r="K94" s="293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99">
        <f>'PEP Av. Fin.'!L65</f>
        <v>1250333.7000000002</v>
      </c>
      <c r="AJ94" s="99">
        <f>'PEP Av. Fin.'!M65</f>
        <v>0</v>
      </c>
      <c r="AK94" s="103">
        <f>'PEP Av. Fin.'!N65</f>
        <v>1250333.7000000002</v>
      </c>
      <c r="AL94" s="205">
        <f>'PEP Av. Fin.'!O65</f>
        <v>1</v>
      </c>
      <c r="AM94" s="7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</row>
    <row r="95" spans="1:513" s="3" customFormat="1" ht="41.4" customHeight="1" x14ac:dyDescent="0.25">
      <c r="A95" s="213"/>
      <c r="B95" s="791" t="s">
        <v>123</v>
      </c>
      <c r="C95" s="792"/>
      <c r="D95" s="195"/>
      <c r="E95" s="195"/>
      <c r="F95" s="195"/>
      <c r="G95" s="204"/>
      <c r="H95" s="204"/>
      <c r="I95" s="204"/>
      <c r="J95" s="204"/>
      <c r="K95" s="293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99">
        <f>'PEP Av. Fin.'!L66</f>
        <v>0</v>
      </c>
      <c r="AJ95" s="99">
        <f>'PEP Av. Fin.'!M66</f>
        <v>0</v>
      </c>
      <c r="AK95" s="103">
        <f>'PEP Av. Fin.'!N66</f>
        <v>0</v>
      </c>
      <c r="AL95" s="205">
        <f>'PEP Av. Fin.'!O66</f>
        <v>0</v>
      </c>
      <c r="AM95" s="7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</row>
    <row r="96" spans="1:513" s="3" customFormat="1" ht="41.4" customHeight="1" x14ac:dyDescent="0.25">
      <c r="A96" s="213"/>
      <c r="B96" s="791" t="s">
        <v>124</v>
      </c>
      <c r="C96" s="792"/>
      <c r="D96" s="195"/>
      <c r="E96" s="195"/>
      <c r="F96" s="195"/>
      <c r="G96" s="204"/>
      <c r="H96" s="204"/>
      <c r="I96" s="204"/>
      <c r="J96" s="204"/>
      <c r="K96" s="293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99">
        <f>'PEP Av. Fin.'!L67</f>
        <v>0</v>
      </c>
      <c r="AJ96" s="99">
        <f>'PEP Av. Fin.'!M67</f>
        <v>0</v>
      </c>
      <c r="AK96" s="103">
        <f>'PEP Av. Fin.'!N67</f>
        <v>0</v>
      </c>
      <c r="AL96" s="205">
        <f>'PEP Av. Fin.'!O67</f>
        <v>0</v>
      </c>
      <c r="AM96" s="7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</row>
    <row r="97" spans="1:513" s="3" customFormat="1" ht="41.4" customHeight="1" x14ac:dyDescent="0.25">
      <c r="A97" s="213"/>
      <c r="B97" s="791" t="s">
        <v>125</v>
      </c>
      <c r="C97" s="792"/>
      <c r="D97" s="195"/>
      <c r="E97" s="195"/>
      <c r="F97" s="195"/>
      <c r="G97" s="204"/>
      <c r="H97" s="204"/>
      <c r="I97" s="204"/>
      <c r="J97" s="204"/>
      <c r="K97" s="293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99">
        <f>'PEP Av. Fin.'!L68</f>
        <v>0</v>
      </c>
      <c r="AJ97" s="99">
        <f>'PEP Av. Fin.'!M68</f>
        <v>0</v>
      </c>
      <c r="AK97" s="103">
        <f>'PEP Av. Fin.'!N68</f>
        <v>0</v>
      </c>
      <c r="AL97" s="205">
        <f>'PEP Av. Fin.'!O68</f>
        <v>0</v>
      </c>
      <c r="AM97" s="7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</row>
    <row r="98" spans="1:513" s="3" customFormat="1" ht="41.4" customHeight="1" x14ac:dyDescent="0.25">
      <c r="A98" s="213"/>
      <c r="B98" s="791" t="s">
        <v>126</v>
      </c>
      <c r="C98" s="792"/>
      <c r="D98" s="195"/>
      <c r="E98" s="195"/>
      <c r="F98" s="195"/>
      <c r="G98" s="204"/>
      <c r="H98" s="204"/>
      <c r="I98" s="204"/>
      <c r="J98" s="204"/>
      <c r="K98" s="293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99">
        <f>'PEP Av. Fin.'!L69</f>
        <v>0</v>
      </c>
      <c r="AJ98" s="99">
        <f>'PEP Av. Fin.'!M69</f>
        <v>0</v>
      </c>
      <c r="AK98" s="103">
        <f>'PEP Av. Fin.'!N69</f>
        <v>0</v>
      </c>
      <c r="AL98" s="205">
        <f>'PEP Av. Fin.'!O69</f>
        <v>0</v>
      </c>
      <c r="AM98" s="7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</row>
    <row r="99" spans="1:513" s="3" customFormat="1" ht="41.4" customHeight="1" x14ac:dyDescent="0.25">
      <c r="A99" s="213"/>
      <c r="B99" s="791" t="s">
        <v>127</v>
      </c>
      <c r="C99" s="792"/>
      <c r="D99" s="195"/>
      <c r="E99" s="195"/>
      <c r="F99" s="195"/>
      <c r="G99" s="204"/>
      <c r="H99" s="204"/>
      <c r="I99" s="204"/>
      <c r="J99" s="204"/>
      <c r="K99" s="293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99">
        <f>'PEP Av. Fin.'!L70</f>
        <v>0</v>
      </c>
      <c r="AJ99" s="99">
        <f>'PEP Av. Fin.'!M70</f>
        <v>0</v>
      </c>
      <c r="AK99" s="103">
        <f>'PEP Av. Fin.'!N70</f>
        <v>0</v>
      </c>
      <c r="AL99" s="205">
        <f>'PEP Av. Fin.'!O70</f>
        <v>0</v>
      </c>
      <c r="AM99" s="7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</row>
    <row r="100" spans="1:513" s="3" customFormat="1" ht="41.4" customHeight="1" x14ac:dyDescent="0.25">
      <c r="A100" s="213"/>
      <c r="B100" s="791" t="s">
        <v>128</v>
      </c>
      <c r="C100" s="792"/>
      <c r="D100" s="195"/>
      <c r="E100" s="195"/>
      <c r="F100" s="195"/>
      <c r="G100" s="204"/>
      <c r="H100" s="204"/>
      <c r="I100" s="204"/>
      <c r="J100" s="204"/>
      <c r="K100" s="293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99">
        <f>'PEP Av. Fin.'!L71</f>
        <v>0</v>
      </c>
      <c r="AJ100" s="99">
        <f>'PEP Av. Fin.'!M71</f>
        <v>0</v>
      </c>
      <c r="AK100" s="103">
        <f>'PEP Av. Fin.'!N71</f>
        <v>0</v>
      </c>
      <c r="AL100" s="205">
        <f>'PEP Av. Fin.'!O71</f>
        <v>0</v>
      </c>
      <c r="AM100" s="7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</row>
    <row r="101" spans="1:513" s="6" customFormat="1" ht="41.4" customHeight="1" x14ac:dyDescent="0.25">
      <c r="A101" s="795" t="s">
        <v>29</v>
      </c>
      <c r="B101" s="783"/>
      <c r="C101" s="784"/>
      <c r="D101" s="195"/>
      <c r="E101" s="195"/>
      <c r="F101" s="195"/>
      <c r="G101" s="196"/>
      <c r="H101" s="196"/>
      <c r="I101" s="196"/>
      <c r="J101" s="196"/>
      <c r="K101" s="290"/>
      <c r="L101" s="196"/>
      <c r="M101" s="196"/>
      <c r="N101" s="196"/>
      <c r="O101" s="196"/>
      <c r="P101" s="196"/>
      <c r="Q101" s="196"/>
      <c r="R101" s="196"/>
      <c r="S101" s="196"/>
      <c r="T101" s="196"/>
      <c r="U101" s="196"/>
      <c r="V101" s="196"/>
      <c r="W101" s="196"/>
      <c r="X101" s="196"/>
      <c r="Y101" s="196"/>
      <c r="Z101" s="196"/>
      <c r="AA101" s="196"/>
      <c r="AB101" s="196"/>
      <c r="AC101" s="196"/>
      <c r="AD101" s="196"/>
      <c r="AE101" s="196"/>
      <c r="AF101" s="196"/>
      <c r="AG101" s="196"/>
      <c r="AH101" s="196"/>
      <c r="AI101" s="97">
        <f>'PEP Av. Fin.'!L72</f>
        <v>86797.650000000009</v>
      </c>
      <c r="AJ101" s="97">
        <f>'PEP Av. Fin.'!M72</f>
        <v>0</v>
      </c>
      <c r="AK101" s="97">
        <f>'PEP Av. Fin.'!N72</f>
        <v>86797.650000000009</v>
      </c>
      <c r="AL101" s="197">
        <f>'PEP Av. Fin.'!O72</f>
        <v>0.15</v>
      </c>
      <c r="AM101" s="4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  <c r="HT101" s="5"/>
      <c r="HU101" s="5"/>
      <c r="HV101" s="5"/>
      <c r="HW101" s="5"/>
      <c r="HX101" s="5"/>
      <c r="HY101" s="5"/>
      <c r="HZ101" s="5"/>
      <c r="IA101" s="5"/>
      <c r="IB101" s="5"/>
      <c r="IC101" s="5"/>
      <c r="ID101" s="5"/>
      <c r="IE101" s="5"/>
      <c r="IF101" s="5"/>
      <c r="IG101" s="5"/>
      <c r="IH101" s="5"/>
      <c r="II101" s="5"/>
      <c r="IJ101" s="5"/>
      <c r="IK101" s="5"/>
      <c r="IL101" s="5"/>
      <c r="IM101" s="5"/>
      <c r="IN101" s="5"/>
      <c r="IO101" s="5"/>
      <c r="IP101" s="5"/>
      <c r="IQ101" s="5"/>
      <c r="IR101" s="5"/>
      <c r="IS101" s="5"/>
      <c r="IT101" s="5"/>
      <c r="IU101" s="5"/>
      <c r="IV101" s="5"/>
      <c r="IW101" s="5"/>
      <c r="IX101" s="5"/>
      <c r="IY101" s="5"/>
      <c r="IZ101" s="5"/>
      <c r="JA101" s="5"/>
      <c r="JB101" s="5"/>
      <c r="JC101" s="5"/>
      <c r="JD101" s="5"/>
      <c r="JE101" s="5"/>
      <c r="JF101" s="5"/>
      <c r="JG101" s="5"/>
      <c r="JH101" s="5"/>
      <c r="JI101" s="5"/>
      <c r="JJ101" s="5"/>
      <c r="JK101" s="5"/>
      <c r="JL101" s="5"/>
      <c r="JM101" s="5"/>
      <c r="JN101" s="5"/>
      <c r="JO101" s="5"/>
      <c r="JP101" s="5"/>
      <c r="JQ101" s="5"/>
      <c r="JR101" s="5"/>
      <c r="JS101" s="5"/>
      <c r="JT101" s="5"/>
      <c r="JU101" s="5"/>
      <c r="JV101" s="5"/>
      <c r="JW101" s="5"/>
      <c r="JX101" s="5"/>
      <c r="JY101" s="5"/>
      <c r="JZ101" s="5"/>
      <c r="KA101" s="5"/>
      <c r="KB101" s="5"/>
      <c r="KC101" s="5"/>
      <c r="KD101" s="5"/>
      <c r="KE101" s="5"/>
      <c r="KF101" s="5"/>
      <c r="KG101" s="5"/>
      <c r="KH101" s="5"/>
      <c r="KI101" s="5"/>
      <c r="KJ101" s="5"/>
      <c r="KK101" s="5"/>
      <c r="KL101" s="5"/>
      <c r="KM101" s="5"/>
      <c r="KN101" s="5"/>
      <c r="KO101" s="5"/>
      <c r="KP101" s="5"/>
      <c r="KQ101" s="5"/>
      <c r="KR101" s="5"/>
      <c r="KS101" s="5"/>
      <c r="KT101" s="5"/>
      <c r="KU101" s="5"/>
      <c r="KV101" s="5"/>
      <c r="KW101" s="5"/>
      <c r="KX101" s="5"/>
      <c r="KY101" s="5"/>
      <c r="KZ101" s="5"/>
      <c r="LA101" s="5"/>
      <c r="LB101" s="5"/>
      <c r="LC101" s="5"/>
      <c r="LD101" s="5"/>
      <c r="LE101" s="5"/>
      <c r="LF101" s="5"/>
      <c r="LG101" s="5"/>
      <c r="LH101" s="5"/>
      <c r="LI101" s="5"/>
      <c r="LJ101" s="5"/>
      <c r="LK101" s="5"/>
      <c r="LL101" s="5"/>
      <c r="LM101" s="5"/>
      <c r="LN101" s="5"/>
      <c r="LO101" s="5"/>
      <c r="LP101" s="5"/>
      <c r="LQ101" s="5"/>
      <c r="LR101" s="5"/>
      <c r="LS101" s="5"/>
      <c r="LT101" s="5"/>
      <c r="LU101" s="5"/>
      <c r="LV101" s="5"/>
      <c r="LW101" s="5"/>
      <c r="LX101" s="5"/>
      <c r="LY101" s="5"/>
      <c r="LZ101" s="5"/>
      <c r="MA101" s="5"/>
      <c r="MB101" s="5"/>
      <c r="MC101" s="5"/>
      <c r="MD101" s="5"/>
      <c r="ME101" s="5"/>
      <c r="MF101" s="5"/>
      <c r="MG101" s="5"/>
      <c r="MH101" s="5"/>
      <c r="MI101" s="5"/>
      <c r="MJ101" s="5"/>
      <c r="MK101" s="5"/>
      <c r="ML101" s="5"/>
      <c r="MM101" s="5"/>
      <c r="MN101" s="5"/>
      <c r="MO101" s="5"/>
      <c r="MP101" s="5"/>
      <c r="MQ101" s="5"/>
      <c r="MR101" s="5"/>
      <c r="MS101" s="5"/>
      <c r="MT101" s="5"/>
      <c r="MU101" s="5"/>
      <c r="MV101" s="5"/>
      <c r="MW101" s="5"/>
      <c r="MX101" s="5"/>
      <c r="MY101" s="5"/>
      <c r="MZ101" s="5"/>
      <c r="NA101" s="5"/>
      <c r="NB101" s="5"/>
      <c r="NC101" s="5"/>
      <c r="ND101" s="5"/>
      <c r="NE101" s="5"/>
      <c r="NF101" s="5"/>
      <c r="NG101" s="5"/>
      <c r="NH101" s="5"/>
      <c r="NI101" s="5"/>
      <c r="NJ101" s="5"/>
      <c r="NK101" s="5"/>
      <c r="NL101" s="5"/>
      <c r="NM101" s="5"/>
      <c r="NN101" s="5"/>
      <c r="NO101" s="5"/>
      <c r="NP101" s="5"/>
      <c r="NQ101" s="5"/>
      <c r="NR101" s="5"/>
      <c r="NS101" s="5"/>
      <c r="NT101" s="5"/>
      <c r="NU101" s="5"/>
      <c r="NV101" s="5"/>
      <c r="NW101" s="5"/>
      <c r="NX101" s="5"/>
      <c r="NY101" s="5"/>
      <c r="NZ101" s="5"/>
      <c r="OA101" s="5"/>
      <c r="OB101" s="5"/>
      <c r="OC101" s="5"/>
      <c r="OD101" s="5"/>
      <c r="OE101" s="5"/>
      <c r="OF101" s="5"/>
      <c r="OG101" s="5"/>
      <c r="OH101" s="5"/>
      <c r="OI101" s="5"/>
      <c r="OJ101" s="5"/>
      <c r="OK101" s="5"/>
      <c r="OL101" s="5"/>
      <c r="OM101" s="5"/>
      <c r="ON101" s="5"/>
      <c r="OO101" s="5"/>
      <c r="OP101" s="5"/>
      <c r="OQ101" s="5"/>
      <c r="OR101" s="5"/>
      <c r="OS101" s="5"/>
      <c r="OT101" s="5"/>
      <c r="OU101" s="5"/>
      <c r="OV101" s="5"/>
      <c r="OW101" s="5"/>
      <c r="OX101" s="5"/>
      <c r="OY101" s="5"/>
      <c r="OZ101" s="5"/>
      <c r="PA101" s="5"/>
      <c r="PB101" s="5"/>
      <c r="PC101" s="5"/>
      <c r="PD101" s="5"/>
      <c r="PE101" s="5"/>
      <c r="PF101" s="5"/>
      <c r="PG101" s="5"/>
      <c r="PH101" s="5"/>
      <c r="PI101" s="5"/>
      <c r="PJ101" s="5"/>
      <c r="PK101" s="5"/>
      <c r="PL101" s="5"/>
      <c r="PM101" s="5"/>
      <c r="PN101" s="5"/>
      <c r="PO101" s="5"/>
      <c r="PP101" s="5"/>
      <c r="PQ101" s="5"/>
      <c r="PR101" s="5"/>
      <c r="PS101" s="5"/>
      <c r="PT101" s="5"/>
      <c r="PU101" s="5"/>
      <c r="PV101" s="5"/>
      <c r="PW101" s="5"/>
      <c r="PX101" s="5"/>
      <c r="PY101" s="5"/>
      <c r="PZ101" s="5"/>
      <c r="QA101" s="5"/>
      <c r="QB101" s="5"/>
      <c r="QC101" s="5"/>
      <c r="QD101" s="5"/>
      <c r="QE101" s="5"/>
      <c r="QF101" s="5"/>
      <c r="QG101" s="5"/>
      <c r="QH101" s="5"/>
      <c r="QI101" s="5"/>
      <c r="QJ101" s="5"/>
      <c r="QK101" s="5"/>
      <c r="QL101" s="5"/>
      <c r="QM101" s="5"/>
      <c r="QN101" s="5"/>
      <c r="QO101" s="5"/>
      <c r="QP101" s="5"/>
      <c r="QQ101" s="5"/>
      <c r="QR101" s="5"/>
      <c r="QS101" s="5"/>
      <c r="QT101" s="5"/>
      <c r="QU101" s="5"/>
      <c r="QV101" s="5"/>
      <c r="QW101" s="5"/>
      <c r="QX101" s="5"/>
      <c r="QY101" s="5"/>
      <c r="QZ101" s="5"/>
      <c r="RA101" s="5"/>
      <c r="RB101" s="5"/>
      <c r="RC101" s="5"/>
      <c r="RD101" s="5"/>
      <c r="RE101" s="5"/>
      <c r="RF101" s="5"/>
      <c r="RG101" s="5"/>
      <c r="RH101" s="5"/>
      <c r="RI101" s="5"/>
      <c r="RJ101" s="5"/>
      <c r="RK101" s="5"/>
      <c r="RL101" s="5"/>
      <c r="RM101" s="5"/>
      <c r="RN101" s="5"/>
      <c r="RO101" s="5"/>
      <c r="RP101" s="5"/>
      <c r="RQ101" s="5"/>
      <c r="RR101" s="5"/>
      <c r="RS101" s="5"/>
      <c r="RT101" s="5"/>
      <c r="RU101" s="5"/>
      <c r="RV101" s="5"/>
      <c r="RW101" s="5"/>
      <c r="RX101" s="5"/>
      <c r="RY101" s="5"/>
      <c r="RZ101" s="5"/>
      <c r="SA101" s="5"/>
      <c r="SB101" s="5"/>
      <c r="SC101" s="5"/>
      <c r="SD101" s="5"/>
      <c r="SE101" s="5"/>
      <c r="SF101" s="5"/>
      <c r="SG101" s="5"/>
      <c r="SH101" s="5"/>
      <c r="SI101" s="5"/>
      <c r="SJ101" s="5"/>
      <c r="SK101" s="5"/>
      <c r="SL101" s="5"/>
      <c r="SM101" s="5"/>
      <c r="SN101" s="5"/>
      <c r="SO101" s="5"/>
      <c r="SP101" s="5"/>
      <c r="SQ101" s="5"/>
      <c r="SR101" s="5"/>
      <c r="SS101" s="5"/>
    </row>
    <row r="102" spans="1:513" s="3" customFormat="1" ht="41.4" customHeight="1" x14ac:dyDescent="0.25">
      <c r="A102" s="213"/>
      <c r="B102" s="791" t="s">
        <v>129</v>
      </c>
      <c r="C102" s="792"/>
      <c r="D102" s="195"/>
      <c r="E102" s="195"/>
      <c r="F102" s="195"/>
      <c r="G102" s="204"/>
      <c r="H102" s="204"/>
      <c r="I102" s="204"/>
      <c r="J102" s="204"/>
      <c r="K102" s="293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99">
        <f>'PEP Av. Fin.'!L73</f>
        <v>39547.5</v>
      </c>
      <c r="AJ102" s="99">
        <f>'PEP Av. Fin.'!M73</f>
        <v>0</v>
      </c>
      <c r="AK102" s="103">
        <f>'PEP Av. Fin.'!N73</f>
        <v>39547.5</v>
      </c>
      <c r="AL102" s="205">
        <f>'PEP Av. Fin.'!O73</f>
        <v>0.45562869501651249</v>
      </c>
      <c r="AM102" s="7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</row>
    <row r="103" spans="1:513" s="3" customFormat="1" ht="41.4" customHeight="1" x14ac:dyDescent="0.25">
      <c r="A103" s="213"/>
      <c r="B103" s="791" t="s">
        <v>130</v>
      </c>
      <c r="C103" s="792"/>
      <c r="D103" s="195"/>
      <c r="E103" s="195"/>
      <c r="F103" s="195"/>
      <c r="G103" s="204"/>
      <c r="H103" s="204"/>
      <c r="I103" s="204"/>
      <c r="J103" s="204"/>
      <c r="K103" s="293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99">
        <f>'PEP Av. Fin.'!L74</f>
        <v>22750.05</v>
      </c>
      <c r="AJ103" s="99">
        <f>'PEP Av. Fin.'!M74</f>
        <v>0</v>
      </c>
      <c r="AK103" s="103">
        <f>'PEP Av. Fin.'!N74</f>
        <v>22750.05</v>
      </c>
      <c r="AL103" s="205">
        <f>'PEP Av. Fin.'!O74</f>
        <v>0.26210444637614033</v>
      </c>
      <c r="AM103" s="7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</row>
    <row r="104" spans="1:513" s="3" customFormat="1" ht="41.4" customHeight="1" x14ac:dyDescent="0.25">
      <c r="A104" s="213"/>
      <c r="B104" s="791" t="s">
        <v>131</v>
      </c>
      <c r="C104" s="792"/>
      <c r="D104" s="195"/>
      <c r="E104" s="195"/>
      <c r="F104" s="195"/>
      <c r="G104" s="204"/>
      <c r="H104" s="204"/>
      <c r="I104" s="204"/>
      <c r="J104" s="204"/>
      <c r="K104" s="293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99">
        <f>'PEP Av. Fin.'!L75</f>
        <v>15750</v>
      </c>
      <c r="AJ104" s="99">
        <f>'PEP Av. Fin.'!M75</f>
        <v>0</v>
      </c>
      <c r="AK104" s="103">
        <f>'PEP Av. Fin.'!N75</f>
        <v>15750</v>
      </c>
      <c r="AL104" s="205">
        <f>'PEP Av. Fin.'!O75</f>
        <v>0.18145652560870021</v>
      </c>
      <c r="AM104" s="7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</row>
    <row r="105" spans="1:513" s="3" customFormat="1" ht="41.4" customHeight="1" x14ac:dyDescent="0.25">
      <c r="A105" s="213"/>
      <c r="B105" s="791" t="s">
        <v>132</v>
      </c>
      <c r="C105" s="792"/>
      <c r="D105" s="195"/>
      <c r="E105" s="195"/>
      <c r="F105" s="195"/>
      <c r="G105" s="204"/>
      <c r="H105" s="204"/>
      <c r="I105" s="204"/>
      <c r="J105" s="204"/>
      <c r="K105" s="293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99">
        <f>'PEP Av. Fin.'!L76</f>
        <v>8750.1</v>
      </c>
      <c r="AJ105" s="99">
        <f>'PEP Av. Fin.'!M76</f>
        <v>0</v>
      </c>
      <c r="AK105" s="103">
        <f>'PEP Av. Fin.'!N76</f>
        <v>8750.1</v>
      </c>
      <c r="AL105" s="205">
        <f>'PEP Av. Fin.'!O76</f>
        <v>0.10081033299864685</v>
      </c>
      <c r="AM105" s="7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</row>
    <row r="106" spans="1:513" s="6" customFormat="1" ht="41.4" customHeight="1" x14ac:dyDescent="0.25">
      <c r="A106" s="795" t="s">
        <v>30</v>
      </c>
      <c r="B106" s="783"/>
      <c r="C106" s="784"/>
      <c r="D106" s="195"/>
      <c r="E106" s="195"/>
      <c r="F106" s="195"/>
      <c r="G106" s="196"/>
      <c r="H106" s="196"/>
      <c r="I106" s="196"/>
      <c r="J106" s="196"/>
      <c r="K106" s="290"/>
      <c r="L106" s="196"/>
      <c r="M106" s="196"/>
      <c r="N106" s="196"/>
      <c r="O106" s="196"/>
      <c r="P106" s="196"/>
      <c r="Q106" s="196"/>
      <c r="R106" s="196"/>
      <c r="S106" s="196"/>
      <c r="T106" s="196"/>
      <c r="U106" s="196"/>
      <c r="V106" s="196"/>
      <c r="W106" s="196"/>
      <c r="X106" s="196"/>
      <c r="Y106" s="196"/>
      <c r="Z106" s="196"/>
      <c r="AA106" s="196"/>
      <c r="AB106" s="196"/>
      <c r="AC106" s="196"/>
      <c r="AD106" s="196"/>
      <c r="AE106" s="196"/>
      <c r="AF106" s="196"/>
      <c r="AG106" s="196"/>
      <c r="AH106" s="196"/>
      <c r="AI106" s="97">
        <f>'PEP Av. Fin.'!L77</f>
        <v>599666.80000000005</v>
      </c>
      <c r="AJ106" s="97">
        <f>'PEP Av. Fin.'!M77</f>
        <v>26000</v>
      </c>
      <c r="AK106" s="97">
        <f>'PEP Av. Fin.'!N77</f>
        <v>625666.80000000005</v>
      </c>
      <c r="AL106" s="197">
        <f>'PEP Av. Fin.'!O77</f>
        <v>0.2</v>
      </c>
      <c r="AM106" s="4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5"/>
      <c r="FY106" s="5"/>
      <c r="FZ106" s="5"/>
      <c r="GA106" s="5"/>
      <c r="GB106" s="5"/>
      <c r="GC106" s="5"/>
      <c r="GD106" s="5"/>
      <c r="GE106" s="5"/>
      <c r="GF106" s="5"/>
      <c r="GG106" s="5"/>
      <c r="GH106" s="5"/>
      <c r="GI106" s="5"/>
      <c r="GJ106" s="5"/>
      <c r="GK106" s="5"/>
      <c r="GL106" s="5"/>
      <c r="GM106" s="5"/>
      <c r="GN106" s="5"/>
      <c r="GO106" s="5"/>
      <c r="GP106" s="5"/>
      <c r="GQ106" s="5"/>
      <c r="GR106" s="5"/>
      <c r="GS106" s="5"/>
      <c r="GT106" s="5"/>
      <c r="GU106" s="5"/>
      <c r="GV106" s="5"/>
      <c r="GW106" s="5"/>
      <c r="GX106" s="5"/>
      <c r="GY106" s="5"/>
      <c r="GZ106" s="5"/>
      <c r="HA106" s="5"/>
      <c r="HB106" s="5"/>
      <c r="HC106" s="5"/>
      <c r="HD106" s="5"/>
      <c r="HE106" s="5"/>
      <c r="HF106" s="5"/>
      <c r="HG106" s="5"/>
      <c r="HH106" s="5"/>
      <c r="HI106" s="5"/>
      <c r="HJ106" s="5"/>
      <c r="HK106" s="5"/>
      <c r="HL106" s="5"/>
      <c r="HM106" s="5"/>
      <c r="HN106" s="5"/>
      <c r="HO106" s="5"/>
      <c r="HP106" s="5"/>
      <c r="HQ106" s="5"/>
      <c r="HR106" s="5"/>
      <c r="HS106" s="5"/>
      <c r="HT106" s="5"/>
      <c r="HU106" s="5"/>
      <c r="HV106" s="5"/>
      <c r="HW106" s="5"/>
      <c r="HX106" s="5"/>
      <c r="HY106" s="5"/>
      <c r="HZ106" s="5"/>
      <c r="IA106" s="5"/>
      <c r="IB106" s="5"/>
      <c r="IC106" s="5"/>
      <c r="ID106" s="5"/>
      <c r="IE106" s="5"/>
      <c r="IF106" s="5"/>
      <c r="IG106" s="5"/>
      <c r="IH106" s="5"/>
      <c r="II106" s="5"/>
      <c r="IJ106" s="5"/>
      <c r="IK106" s="5"/>
      <c r="IL106" s="5"/>
      <c r="IM106" s="5"/>
      <c r="IN106" s="5"/>
      <c r="IO106" s="5"/>
      <c r="IP106" s="5"/>
      <c r="IQ106" s="5"/>
      <c r="IR106" s="5"/>
      <c r="IS106" s="5"/>
      <c r="IT106" s="5"/>
      <c r="IU106" s="5"/>
      <c r="IV106" s="5"/>
      <c r="IW106" s="5"/>
      <c r="IX106" s="5"/>
      <c r="IY106" s="5"/>
      <c r="IZ106" s="5"/>
      <c r="JA106" s="5"/>
      <c r="JB106" s="5"/>
      <c r="JC106" s="5"/>
      <c r="JD106" s="5"/>
      <c r="JE106" s="5"/>
      <c r="JF106" s="5"/>
      <c r="JG106" s="5"/>
      <c r="JH106" s="5"/>
      <c r="JI106" s="5"/>
      <c r="JJ106" s="5"/>
      <c r="JK106" s="5"/>
      <c r="JL106" s="5"/>
      <c r="JM106" s="5"/>
      <c r="JN106" s="5"/>
      <c r="JO106" s="5"/>
      <c r="JP106" s="5"/>
      <c r="JQ106" s="5"/>
      <c r="JR106" s="5"/>
      <c r="JS106" s="5"/>
      <c r="JT106" s="5"/>
      <c r="JU106" s="5"/>
      <c r="JV106" s="5"/>
      <c r="JW106" s="5"/>
      <c r="JX106" s="5"/>
      <c r="JY106" s="5"/>
      <c r="JZ106" s="5"/>
      <c r="KA106" s="5"/>
      <c r="KB106" s="5"/>
      <c r="KC106" s="5"/>
      <c r="KD106" s="5"/>
      <c r="KE106" s="5"/>
      <c r="KF106" s="5"/>
      <c r="KG106" s="5"/>
      <c r="KH106" s="5"/>
      <c r="KI106" s="5"/>
      <c r="KJ106" s="5"/>
      <c r="KK106" s="5"/>
      <c r="KL106" s="5"/>
      <c r="KM106" s="5"/>
      <c r="KN106" s="5"/>
      <c r="KO106" s="5"/>
      <c r="KP106" s="5"/>
      <c r="KQ106" s="5"/>
      <c r="KR106" s="5"/>
      <c r="KS106" s="5"/>
      <c r="KT106" s="5"/>
      <c r="KU106" s="5"/>
      <c r="KV106" s="5"/>
      <c r="KW106" s="5"/>
      <c r="KX106" s="5"/>
      <c r="KY106" s="5"/>
      <c r="KZ106" s="5"/>
      <c r="LA106" s="5"/>
      <c r="LB106" s="5"/>
      <c r="LC106" s="5"/>
      <c r="LD106" s="5"/>
      <c r="LE106" s="5"/>
      <c r="LF106" s="5"/>
      <c r="LG106" s="5"/>
      <c r="LH106" s="5"/>
      <c r="LI106" s="5"/>
      <c r="LJ106" s="5"/>
      <c r="LK106" s="5"/>
      <c r="LL106" s="5"/>
      <c r="LM106" s="5"/>
      <c r="LN106" s="5"/>
      <c r="LO106" s="5"/>
      <c r="LP106" s="5"/>
      <c r="LQ106" s="5"/>
      <c r="LR106" s="5"/>
      <c r="LS106" s="5"/>
      <c r="LT106" s="5"/>
      <c r="LU106" s="5"/>
      <c r="LV106" s="5"/>
      <c r="LW106" s="5"/>
      <c r="LX106" s="5"/>
      <c r="LY106" s="5"/>
      <c r="LZ106" s="5"/>
      <c r="MA106" s="5"/>
      <c r="MB106" s="5"/>
      <c r="MC106" s="5"/>
      <c r="MD106" s="5"/>
      <c r="ME106" s="5"/>
      <c r="MF106" s="5"/>
      <c r="MG106" s="5"/>
      <c r="MH106" s="5"/>
      <c r="MI106" s="5"/>
      <c r="MJ106" s="5"/>
      <c r="MK106" s="5"/>
      <c r="ML106" s="5"/>
      <c r="MM106" s="5"/>
      <c r="MN106" s="5"/>
      <c r="MO106" s="5"/>
      <c r="MP106" s="5"/>
      <c r="MQ106" s="5"/>
      <c r="MR106" s="5"/>
      <c r="MS106" s="5"/>
      <c r="MT106" s="5"/>
      <c r="MU106" s="5"/>
      <c r="MV106" s="5"/>
      <c r="MW106" s="5"/>
      <c r="MX106" s="5"/>
      <c r="MY106" s="5"/>
      <c r="MZ106" s="5"/>
      <c r="NA106" s="5"/>
      <c r="NB106" s="5"/>
      <c r="NC106" s="5"/>
      <c r="ND106" s="5"/>
      <c r="NE106" s="5"/>
      <c r="NF106" s="5"/>
      <c r="NG106" s="5"/>
      <c r="NH106" s="5"/>
      <c r="NI106" s="5"/>
      <c r="NJ106" s="5"/>
      <c r="NK106" s="5"/>
      <c r="NL106" s="5"/>
      <c r="NM106" s="5"/>
      <c r="NN106" s="5"/>
      <c r="NO106" s="5"/>
      <c r="NP106" s="5"/>
      <c r="NQ106" s="5"/>
      <c r="NR106" s="5"/>
      <c r="NS106" s="5"/>
      <c r="NT106" s="5"/>
      <c r="NU106" s="5"/>
      <c r="NV106" s="5"/>
      <c r="NW106" s="5"/>
      <c r="NX106" s="5"/>
      <c r="NY106" s="5"/>
      <c r="NZ106" s="5"/>
      <c r="OA106" s="5"/>
      <c r="OB106" s="5"/>
      <c r="OC106" s="5"/>
      <c r="OD106" s="5"/>
      <c r="OE106" s="5"/>
      <c r="OF106" s="5"/>
      <c r="OG106" s="5"/>
      <c r="OH106" s="5"/>
      <c r="OI106" s="5"/>
      <c r="OJ106" s="5"/>
      <c r="OK106" s="5"/>
      <c r="OL106" s="5"/>
      <c r="OM106" s="5"/>
      <c r="ON106" s="5"/>
      <c r="OO106" s="5"/>
      <c r="OP106" s="5"/>
      <c r="OQ106" s="5"/>
      <c r="OR106" s="5"/>
      <c r="OS106" s="5"/>
      <c r="OT106" s="5"/>
      <c r="OU106" s="5"/>
      <c r="OV106" s="5"/>
      <c r="OW106" s="5"/>
      <c r="OX106" s="5"/>
      <c r="OY106" s="5"/>
      <c r="OZ106" s="5"/>
      <c r="PA106" s="5"/>
      <c r="PB106" s="5"/>
      <c r="PC106" s="5"/>
      <c r="PD106" s="5"/>
      <c r="PE106" s="5"/>
      <c r="PF106" s="5"/>
      <c r="PG106" s="5"/>
      <c r="PH106" s="5"/>
      <c r="PI106" s="5"/>
      <c r="PJ106" s="5"/>
      <c r="PK106" s="5"/>
      <c r="PL106" s="5"/>
      <c r="PM106" s="5"/>
      <c r="PN106" s="5"/>
      <c r="PO106" s="5"/>
      <c r="PP106" s="5"/>
      <c r="PQ106" s="5"/>
      <c r="PR106" s="5"/>
      <c r="PS106" s="5"/>
      <c r="PT106" s="5"/>
      <c r="PU106" s="5"/>
      <c r="PV106" s="5"/>
      <c r="PW106" s="5"/>
      <c r="PX106" s="5"/>
      <c r="PY106" s="5"/>
      <c r="PZ106" s="5"/>
      <c r="QA106" s="5"/>
      <c r="QB106" s="5"/>
      <c r="QC106" s="5"/>
      <c r="QD106" s="5"/>
      <c r="QE106" s="5"/>
      <c r="QF106" s="5"/>
      <c r="QG106" s="5"/>
      <c r="QH106" s="5"/>
      <c r="QI106" s="5"/>
      <c r="QJ106" s="5"/>
      <c r="QK106" s="5"/>
      <c r="QL106" s="5"/>
      <c r="QM106" s="5"/>
      <c r="QN106" s="5"/>
      <c r="QO106" s="5"/>
      <c r="QP106" s="5"/>
      <c r="QQ106" s="5"/>
      <c r="QR106" s="5"/>
      <c r="QS106" s="5"/>
      <c r="QT106" s="5"/>
      <c r="QU106" s="5"/>
      <c r="QV106" s="5"/>
      <c r="QW106" s="5"/>
      <c r="QX106" s="5"/>
      <c r="QY106" s="5"/>
      <c r="QZ106" s="5"/>
      <c r="RA106" s="5"/>
      <c r="RB106" s="5"/>
      <c r="RC106" s="5"/>
      <c r="RD106" s="5"/>
      <c r="RE106" s="5"/>
      <c r="RF106" s="5"/>
      <c r="RG106" s="5"/>
      <c r="RH106" s="5"/>
      <c r="RI106" s="5"/>
      <c r="RJ106" s="5"/>
      <c r="RK106" s="5"/>
      <c r="RL106" s="5"/>
      <c r="RM106" s="5"/>
      <c r="RN106" s="5"/>
      <c r="RO106" s="5"/>
      <c r="RP106" s="5"/>
      <c r="RQ106" s="5"/>
      <c r="RR106" s="5"/>
      <c r="RS106" s="5"/>
      <c r="RT106" s="5"/>
      <c r="RU106" s="5"/>
      <c r="RV106" s="5"/>
      <c r="RW106" s="5"/>
      <c r="RX106" s="5"/>
      <c r="RY106" s="5"/>
      <c r="RZ106" s="5"/>
      <c r="SA106" s="5"/>
      <c r="SB106" s="5"/>
      <c r="SC106" s="5"/>
      <c r="SD106" s="5"/>
      <c r="SE106" s="5"/>
      <c r="SF106" s="5"/>
      <c r="SG106" s="5"/>
      <c r="SH106" s="5"/>
      <c r="SI106" s="5"/>
      <c r="SJ106" s="5"/>
      <c r="SK106" s="5"/>
      <c r="SL106" s="5"/>
      <c r="SM106" s="5"/>
      <c r="SN106" s="5"/>
      <c r="SO106" s="5"/>
      <c r="SP106" s="5"/>
      <c r="SQ106" s="5"/>
      <c r="SR106" s="5"/>
      <c r="SS106" s="5"/>
    </row>
    <row r="107" spans="1:513" s="3" customFormat="1" ht="41.4" customHeight="1" x14ac:dyDescent="0.25">
      <c r="A107" s="213"/>
      <c r="B107" s="791" t="s">
        <v>133</v>
      </c>
      <c r="C107" s="792"/>
      <c r="D107" s="195"/>
      <c r="E107" s="195"/>
      <c r="F107" s="195"/>
      <c r="G107" s="204"/>
      <c r="H107" s="204"/>
      <c r="I107" s="204"/>
      <c r="J107" s="204"/>
      <c r="K107" s="293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99">
        <f>'PEP Av. Fin.'!L78</f>
        <v>26666.600000000002</v>
      </c>
      <c r="AJ107" s="99">
        <f>'PEP Av. Fin.'!M78</f>
        <v>26000</v>
      </c>
      <c r="AK107" s="103">
        <f>'PEP Av. Fin.'!N78</f>
        <v>52666.600000000006</v>
      </c>
      <c r="AL107" s="205">
        <f>'PEP Av. Fin.'!O78</f>
        <v>8.4176753505220359E-2</v>
      </c>
      <c r="AM107" s="7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</row>
    <row r="108" spans="1:513" s="3" customFormat="1" ht="41.4" customHeight="1" x14ac:dyDescent="0.25">
      <c r="A108" s="213"/>
      <c r="B108" s="791" t="s">
        <v>134</v>
      </c>
      <c r="C108" s="792"/>
      <c r="D108" s="195"/>
      <c r="E108" s="195"/>
      <c r="F108" s="195"/>
      <c r="G108" s="204"/>
      <c r="H108" s="204"/>
      <c r="I108" s="204"/>
      <c r="J108" s="204"/>
      <c r="K108" s="293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99">
        <f>'PEP Av. Fin.'!L79</f>
        <v>90000</v>
      </c>
      <c r="AJ108" s="99">
        <f>'PEP Av. Fin.'!M79</f>
        <v>0</v>
      </c>
      <c r="AK108" s="103">
        <f>'PEP Av. Fin.'!N79</f>
        <v>90000</v>
      </c>
      <c r="AL108" s="205">
        <f>'PEP Av. Fin.'!O79</f>
        <v>0.14384653301086137</v>
      </c>
      <c r="AM108" s="7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</row>
    <row r="109" spans="1:513" s="3" customFormat="1" ht="41.4" customHeight="1" x14ac:dyDescent="0.25">
      <c r="A109" s="213"/>
      <c r="B109" s="791" t="s">
        <v>135</v>
      </c>
      <c r="C109" s="792"/>
      <c r="D109" s="195"/>
      <c r="E109" s="195"/>
      <c r="F109" s="195"/>
      <c r="G109" s="204"/>
      <c r="H109" s="204"/>
      <c r="I109" s="204"/>
      <c r="J109" s="204"/>
      <c r="K109" s="293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99">
        <f>'PEP Av. Fin.'!L80</f>
        <v>65333.4</v>
      </c>
      <c r="AJ109" s="99">
        <f>'PEP Av. Fin.'!M80</f>
        <v>0</v>
      </c>
      <c r="AK109" s="103">
        <f>'PEP Av. Fin.'!N80</f>
        <v>65333.4</v>
      </c>
      <c r="AL109" s="205">
        <f>'PEP Av. Fin.'!O80</f>
        <v>0.10442203422013122</v>
      </c>
      <c r="AM109" s="7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</row>
    <row r="110" spans="1:513" s="3" customFormat="1" ht="41.4" customHeight="1" x14ac:dyDescent="0.25">
      <c r="A110" s="213"/>
      <c r="B110" s="791" t="s">
        <v>136</v>
      </c>
      <c r="C110" s="792"/>
      <c r="D110" s="195"/>
      <c r="E110" s="195"/>
      <c r="F110" s="195"/>
      <c r="G110" s="204"/>
      <c r="H110" s="204"/>
      <c r="I110" s="204"/>
      <c r="J110" s="204"/>
      <c r="K110" s="293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99">
        <f>'PEP Av. Fin.'!L81</f>
        <v>406000</v>
      </c>
      <c r="AJ110" s="99">
        <f>'PEP Av. Fin.'!M81</f>
        <v>0</v>
      </c>
      <c r="AK110" s="103">
        <f>'PEP Av. Fin.'!N81</f>
        <v>406000</v>
      </c>
      <c r="AL110" s="205">
        <f>'PEP Av. Fin.'!O81</f>
        <v>0.6489076933601079</v>
      </c>
      <c r="AM110" s="7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</row>
    <row r="111" spans="1:513" s="6" customFormat="1" ht="41.4" customHeight="1" x14ac:dyDescent="0.25">
      <c r="A111" s="795" t="s">
        <v>31</v>
      </c>
      <c r="B111" s="783"/>
      <c r="C111" s="784"/>
      <c r="D111" s="195"/>
      <c r="E111" s="195"/>
      <c r="F111" s="195"/>
      <c r="G111" s="196"/>
      <c r="H111" s="196"/>
      <c r="I111" s="196"/>
      <c r="J111" s="196"/>
      <c r="K111" s="290"/>
      <c r="L111" s="196"/>
      <c r="M111" s="196"/>
      <c r="N111" s="196"/>
      <c r="O111" s="196"/>
      <c r="P111" s="196"/>
      <c r="Q111" s="196"/>
      <c r="R111" s="196"/>
      <c r="S111" s="196"/>
      <c r="T111" s="196"/>
      <c r="U111" s="196"/>
      <c r="V111" s="196"/>
      <c r="W111" s="196"/>
      <c r="X111" s="196"/>
      <c r="Y111" s="196"/>
      <c r="Z111" s="196"/>
      <c r="AA111" s="196"/>
      <c r="AB111" s="196"/>
      <c r="AC111" s="196"/>
      <c r="AD111" s="196"/>
      <c r="AE111" s="196"/>
      <c r="AF111" s="196"/>
      <c r="AG111" s="196"/>
      <c r="AH111" s="196"/>
      <c r="AI111" s="97">
        <f>'PEP Av. Fin.'!L83</f>
        <v>385000.02</v>
      </c>
      <c r="AJ111" s="97">
        <f>'PEP Av. Fin.'!M83</f>
        <v>0</v>
      </c>
      <c r="AK111" s="97">
        <f>'PEP Av. Fin.'!N83</f>
        <v>385000.02</v>
      </c>
      <c r="AL111" s="197">
        <f>'PEP Av. Fin.'!O83</f>
        <v>0.4</v>
      </c>
      <c r="AM111" s="4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5"/>
      <c r="EA111" s="5"/>
      <c r="EB111" s="5"/>
      <c r="EC111" s="5"/>
      <c r="ED111" s="5"/>
      <c r="EE111" s="5"/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  <c r="FO111" s="5"/>
      <c r="FP111" s="5"/>
      <c r="FQ111" s="5"/>
      <c r="FR111" s="5"/>
      <c r="FS111" s="5"/>
      <c r="FT111" s="5"/>
      <c r="FU111" s="5"/>
      <c r="FV111" s="5"/>
      <c r="FW111" s="5"/>
      <c r="FX111" s="5"/>
      <c r="FY111" s="5"/>
      <c r="FZ111" s="5"/>
      <c r="GA111" s="5"/>
      <c r="GB111" s="5"/>
      <c r="GC111" s="5"/>
      <c r="GD111" s="5"/>
      <c r="GE111" s="5"/>
      <c r="GF111" s="5"/>
      <c r="GG111" s="5"/>
      <c r="GH111" s="5"/>
      <c r="GI111" s="5"/>
      <c r="GJ111" s="5"/>
      <c r="GK111" s="5"/>
      <c r="GL111" s="5"/>
      <c r="GM111" s="5"/>
      <c r="GN111" s="5"/>
      <c r="GO111" s="5"/>
      <c r="GP111" s="5"/>
      <c r="GQ111" s="5"/>
      <c r="GR111" s="5"/>
      <c r="GS111" s="5"/>
      <c r="GT111" s="5"/>
      <c r="GU111" s="5"/>
      <c r="GV111" s="5"/>
      <c r="GW111" s="5"/>
      <c r="GX111" s="5"/>
      <c r="GY111" s="5"/>
      <c r="GZ111" s="5"/>
      <c r="HA111" s="5"/>
      <c r="HB111" s="5"/>
      <c r="HC111" s="5"/>
      <c r="HD111" s="5"/>
      <c r="HE111" s="5"/>
      <c r="HF111" s="5"/>
      <c r="HG111" s="5"/>
      <c r="HH111" s="5"/>
      <c r="HI111" s="5"/>
      <c r="HJ111" s="5"/>
      <c r="HK111" s="5"/>
      <c r="HL111" s="5"/>
      <c r="HM111" s="5"/>
      <c r="HN111" s="5"/>
      <c r="HO111" s="5"/>
      <c r="HP111" s="5"/>
      <c r="HQ111" s="5"/>
      <c r="HR111" s="5"/>
      <c r="HS111" s="5"/>
      <c r="HT111" s="5"/>
      <c r="HU111" s="5"/>
      <c r="HV111" s="5"/>
      <c r="HW111" s="5"/>
      <c r="HX111" s="5"/>
      <c r="HY111" s="5"/>
      <c r="HZ111" s="5"/>
      <c r="IA111" s="5"/>
      <c r="IB111" s="5"/>
      <c r="IC111" s="5"/>
      <c r="ID111" s="5"/>
      <c r="IE111" s="5"/>
      <c r="IF111" s="5"/>
      <c r="IG111" s="5"/>
      <c r="IH111" s="5"/>
      <c r="II111" s="5"/>
      <c r="IJ111" s="5"/>
      <c r="IK111" s="5"/>
      <c r="IL111" s="5"/>
      <c r="IM111" s="5"/>
      <c r="IN111" s="5"/>
      <c r="IO111" s="5"/>
      <c r="IP111" s="5"/>
      <c r="IQ111" s="5"/>
      <c r="IR111" s="5"/>
      <c r="IS111" s="5"/>
      <c r="IT111" s="5"/>
      <c r="IU111" s="5"/>
      <c r="IV111" s="5"/>
      <c r="IW111" s="5"/>
      <c r="IX111" s="5"/>
      <c r="IY111" s="5"/>
      <c r="IZ111" s="5"/>
      <c r="JA111" s="5"/>
      <c r="JB111" s="5"/>
      <c r="JC111" s="5"/>
      <c r="JD111" s="5"/>
      <c r="JE111" s="5"/>
      <c r="JF111" s="5"/>
      <c r="JG111" s="5"/>
      <c r="JH111" s="5"/>
      <c r="JI111" s="5"/>
      <c r="JJ111" s="5"/>
      <c r="JK111" s="5"/>
      <c r="JL111" s="5"/>
      <c r="JM111" s="5"/>
      <c r="JN111" s="5"/>
      <c r="JO111" s="5"/>
      <c r="JP111" s="5"/>
      <c r="JQ111" s="5"/>
      <c r="JR111" s="5"/>
      <c r="JS111" s="5"/>
      <c r="JT111" s="5"/>
      <c r="JU111" s="5"/>
      <c r="JV111" s="5"/>
      <c r="JW111" s="5"/>
      <c r="JX111" s="5"/>
      <c r="JY111" s="5"/>
      <c r="JZ111" s="5"/>
      <c r="KA111" s="5"/>
      <c r="KB111" s="5"/>
      <c r="KC111" s="5"/>
      <c r="KD111" s="5"/>
      <c r="KE111" s="5"/>
      <c r="KF111" s="5"/>
      <c r="KG111" s="5"/>
      <c r="KH111" s="5"/>
      <c r="KI111" s="5"/>
      <c r="KJ111" s="5"/>
      <c r="KK111" s="5"/>
      <c r="KL111" s="5"/>
      <c r="KM111" s="5"/>
      <c r="KN111" s="5"/>
      <c r="KO111" s="5"/>
      <c r="KP111" s="5"/>
      <c r="KQ111" s="5"/>
      <c r="KR111" s="5"/>
      <c r="KS111" s="5"/>
      <c r="KT111" s="5"/>
      <c r="KU111" s="5"/>
      <c r="KV111" s="5"/>
      <c r="KW111" s="5"/>
      <c r="KX111" s="5"/>
      <c r="KY111" s="5"/>
      <c r="KZ111" s="5"/>
      <c r="LA111" s="5"/>
      <c r="LB111" s="5"/>
      <c r="LC111" s="5"/>
      <c r="LD111" s="5"/>
      <c r="LE111" s="5"/>
      <c r="LF111" s="5"/>
      <c r="LG111" s="5"/>
      <c r="LH111" s="5"/>
      <c r="LI111" s="5"/>
      <c r="LJ111" s="5"/>
      <c r="LK111" s="5"/>
      <c r="LL111" s="5"/>
      <c r="LM111" s="5"/>
      <c r="LN111" s="5"/>
      <c r="LO111" s="5"/>
      <c r="LP111" s="5"/>
      <c r="LQ111" s="5"/>
      <c r="LR111" s="5"/>
      <c r="LS111" s="5"/>
      <c r="LT111" s="5"/>
      <c r="LU111" s="5"/>
      <c r="LV111" s="5"/>
      <c r="LW111" s="5"/>
      <c r="LX111" s="5"/>
      <c r="LY111" s="5"/>
      <c r="LZ111" s="5"/>
      <c r="MA111" s="5"/>
      <c r="MB111" s="5"/>
      <c r="MC111" s="5"/>
      <c r="MD111" s="5"/>
      <c r="ME111" s="5"/>
      <c r="MF111" s="5"/>
      <c r="MG111" s="5"/>
      <c r="MH111" s="5"/>
      <c r="MI111" s="5"/>
      <c r="MJ111" s="5"/>
      <c r="MK111" s="5"/>
      <c r="ML111" s="5"/>
      <c r="MM111" s="5"/>
      <c r="MN111" s="5"/>
      <c r="MO111" s="5"/>
      <c r="MP111" s="5"/>
      <c r="MQ111" s="5"/>
      <c r="MR111" s="5"/>
      <c r="MS111" s="5"/>
      <c r="MT111" s="5"/>
      <c r="MU111" s="5"/>
      <c r="MV111" s="5"/>
      <c r="MW111" s="5"/>
      <c r="MX111" s="5"/>
      <c r="MY111" s="5"/>
      <c r="MZ111" s="5"/>
      <c r="NA111" s="5"/>
      <c r="NB111" s="5"/>
      <c r="NC111" s="5"/>
      <c r="ND111" s="5"/>
      <c r="NE111" s="5"/>
      <c r="NF111" s="5"/>
      <c r="NG111" s="5"/>
      <c r="NH111" s="5"/>
      <c r="NI111" s="5"/>
      <c r="NJ111" s="5"/>
      <c r="NK111" s="5"/>
      <c r="NL111" s="5"/>
      <c r="NM111" s="5"/>
      <c r="NN111" s="5"/>
      <c r="NO111" s="5"/>
      <c r="NP111" s="5"/>
      <c r="NQ111" s="5"/>
      <c r="NR111" s="5"/>
      <c r="NS111" s="5"/>
      <c r="NT111" s="5"/>
      <c r="NU111" s="5"/>
      <c r="NV111" s="5"/>
      <c r="NW111" s="5"/>
      <c r="NX111" s="5"/>
      <c r="NY111" s="5"/>
      <c r="NZ111" s="5"/>
      <c r="OA111" s="5"/>
      <c r="OB111" s="5"/>
      <c r="OC111" s="5"/>
      <c r="OD111" s="5"/>
      <c r="OE111" s="5"/>
      <c r="OF111" s="5"/>
      <c r="OG111" s="5"/>
      <c r="OH111" s="5"/>
      <c r="OI111" s="5"/>
      <c r="OJ111" s="5"/>
      <c r="OK111" s="5"/>
      <c r="OL111" s="5"/>
      <c r="OM111" s="5"/>
      <c r="ON111" s="5"/>
      <c r="OO111" s="5"/>
      <c r="OP111" s="5"/>
      <c r="OQ111" s="5"/>
      <c r="OR111" s="5"/>
      <c r="OS111" s="5"/>
      <c r="OT111" s="5"/>
      <c r="OU111" s="5"/>
      <c r="OV111" s="5"/>
      <c r="OW111" s="5"/>
      <c r="OX111" s="5"/>
      <c r="OY111" s="5"/>
      <c r="OZ111" s="5"/>
      <c r="PA111" s="5"/>
      <c r="PB111" s="5"/>
      <c r="PC111" s="5"/>
      <c r="PD111" s="5"/>
      <c r="PE111" s="5"/>
      <c r="PF111" s="5"/>
      <c r="PG111" s="5"/>
      <c r="PH111" s="5"/>
      <c r="PI111" s="5"/>
      <c r="PJ111" s="5"/>
      <c r="PK111" s="5"/>
      <c r="PL111" s="5"/>
      <c r="PM111" s="5"/>
      <c r="PN111" s="5"/>
      <c r="PO111" s="5"/>
      <c r="PP111" s="5"/>
      <c r="PQ111" s="5"/>
      <c r="PR111" s="5"/>
      <c r="PS111" s="5"/>
      <c r="PT111" s="5"/>
      <c r="PU111" s="5"/>
      <c r="PV111" s="5"/>
      <c r="PW111" s="5"/>
      <c r="PX111" s="5"/>
      <c r="PY111" s="5"/>
      <c r="PZ111" s="5"/>
      <c r="QA111" s="5"/>
      <c r="QB111" s="5"/>
      <c r="QC111" s="5"/>
      <c r="QD111" s="5"/>
      <c r="QE111" s="5"/>
      <c r="QF111" s="5"/>
      <c r="QG111" s="5"/>
      <c r="QH111" s="5"/>
      <c r="QI111" s="5"/>
      <c r="QJ111" s="5"/>
      <c r="QK111" s="5"/>
      <c r="QL111" s="5"/>
      <c r="QM111" s="5"/>
      <c r="QN111" s="5"/>
      <c r="QO111" s="5"/>
      <c r="QP111" s="5"/>
      <c r="QQ111" s="5"/>
      <c r="QR111" s="5"/>
      <c r="QS111" s="5"/>
      <c r="QT111" s="5"/>
      <c r="QU111" s="5"/>
      <c r="QV111" s="5"/>
      <c r="QW111" s="5"/>
      <c r="QX111" s="5"/>
      <c r="QY111" s="5"/>
      <c r="QZ111" s="5"/>
      <c r="RA111" s="5"/>
      <c r="RB111" s="5"/>
      <c r="RC111" s="5"/>
      <c r="RD111" s="5"/>
      <c r="RE111" s="5"/>
      <c r="RF111" s="5"/>
      <c r="RG111" s="5"/>
      <c r="RH111" s="5"/>
      <c r="RI111" s="5"/>
      <c r="RJ111" s="5"/>
      <c r="RK111" s="5"/>
      <c r="RL111" s="5"/>
      <c r="RM111" s="5"/>
      <c r="RN111" s="5"/>
      <c r="RO111" s="5"/>
      <c r="RP111" s="5"/>
      <c r="RQ111" s="5"/>
      <c r="RR111" s="5"/>
      <c r="RS111" s="5"/>
      <c r="RT111" s="5"/>
      <c r="RU111" s="5"/>
      <c r="RV111" s="5"/>
      <c r="RW111" s="5"/>
      <c r="RX111" s="5"/>
      <c r="RY111" s="5"/>
      <c r="RZ111" s="5"/>
      <c r="SA111" s="5"/>
      <c r="SB111" s="5"/>
      <c r="SC111" s="5"/>
      <c r="SD111" s="5"/>
      <c r="SE111" s="5"/>
      <c r="SF111" s="5"/>
      <c r="SG111" s="5"/>
      <c r="SH111" s="5"/>
      <c r="SI111" s="5"/>
      <c r="SJ111" s="5"/>
      <c r="SK111" s="5"/>
      <c r="SL111" s="5"/>
      <c r="SM111" s="5"/>
      <c r="SN111" s="5"/>
      <c r="SO111" s="5"/>
      <c r="SP111" s="5"/>
      <c r="SQ111" s="5"/>
      <c r="SR111" s="5"/>
      <c r="SS111" s="5"/>
    </row>
    <row r="112" spans="1:513" s="3" customFormat="1" ht="41.4" customHeight="1" x14ac:dyDescent="0.25">
      <c r="A112" s="213"/>
      <c r="B112" s="791" t="s">
        <v>137</v>
      </c>
      <c r="C112" s="792"/>
      <c r="D112" s="195"/>
      <c r="E112" s="195"/>
      <c r="F112" s="195"/>
      <c r="G112" s="204"/>
      <c r="H112" s="204"/>
      <c r="I112" s="204"/>
      <c r="J112" s="204"/>
      <c r="K112" s="293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99">
        <f>'PEP Av. Fin.'!L84</f>
        <v>30666.800000000003</v>
      </c>
      <c r="AJ112" s="99">
        <f>'PEP Av. Fin.'!M84</f>
        <v>0</v>
      </c>
      <c r="AK112" s="103">
        <f>'PEP Av. Fin.'!N84</f>
        <v>30666.800000000003</v>
      </c>
      <c r="AL112" s="205">
        <f>'PEP Av. Fin.'!O84</f>
        <v>7.965402183615472E-2</v>
      </c>
      <c r="AM112" s="7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</row>
    <row r="113" spans="1:513" s="3" customFormat="1" ht="41.4" customHeight="1" x14ac:dyDescent="0.25">
      <c r="A113" s="213"/>
      <c r="B113" s="791" t="s">
        <v>138</v>
      </c>
      <c r="C113" s="792"/>
      <c r="D113" s="195"/>
      <c r="E113" s="195"/>
      <c r="F113" s="195"/>
      <c r="G113" s="204"/>
      <c r="H113" s="204"/>
      <c r="I113" s="204"/>
      <c r="J113" s="204"/>
      <c r="K113" s="293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99">
        <f>'PEP Av. Fin.'!L85</f>
        <v>14000</v>
      </c>
      <c r="AJ113" s="99">
        <f>'PEP Av. Fin.'!M85</f>
        <v>0</v>
      </c>
      <c r="AK113" s="103">
        <f>'PEP Av. Fin.'!N85</f>
        <v>14000</v>
      </c>
      <c r="AL113" s="205">
        <f>'PEP Av. Fin.'!O85</f>
        <v>3.6363634474616387E-2</v>
      </c>
      <c r="AM113" s="7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</row>
    <row r="114" spans="1:513" s="3" customFormat="1" ht="41.4" customHeight="1" x14ac:dyDescent="0.25">
      <c r="A114" s="213"/>
      <c r="B114" s="791" t="s">
        <v>139</v>
      </c>
      <c r="C114" s="792"/>
      <c r="D114" s="195"/>
      <c r="E114" s="195"/>
      <c r="F114" s="195"/>
      <c r="G114" s="204"/>
      <c r="H114" s="204"/>
      <c r="I114" s="204"/>
      <c r="J114" s="204"/>
      <c r="K114" s="293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99">
        <f>'PEP Av. Fin.'!L86</f>
        <v>333333.22000000003</v>
      </c>
      <c r="AJ114" s="99">
        <f>'PEP Av. Fin.'!M86</f>
        <v>0</v>
      </c>
      <c r="AK114" s="103">
        <f>'PEP Av. Fin.'!N86</f>
        <v>333333.22000000003</v>
      </c>
      <c r="AL114" s="205">
        <f>'PEP Av. Fin.'!O86</f>
        <v>0.86580052645192074</v>
      </c>
      <c r="AM114" s="7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</row>
    <row r="115" spans="1:513" s="3" customFormat="1" ht="41.4" customHeight="1" x14ac:dyDescent="0.25">
      <c r="A115" s="213"/>
      <c r="B115" s="793" t="s">
        <v>140</v>
      </c>
      <c r="C115" s="794"/>
      <c r="D115" s="195"/>
      <c r="E115" s="195"/>
      <c r="F115" s="195"/>
      <c r="G115" s="204"/>
      <c r="H115" s="204"/>
      <c r="I115" s="204"/>
      <c r="J115" s="204"/>
      <c r="K115" s="293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99">
        <f>'PEP Av. Fin.'!L87</f>
        <v>7000</v>
      </c>
      <c r="AJ115" s="99">
        <f>'PEP Av. Fin.'!M87</f>
        <v>0</v>
      </c>
      <c r="AK115" s="103">
        <f>'PEP Av. Fin.'!N87</f>
        <v>7000</v>
      </c>
      <c r="AL115" s="205">
        <f>'PEP Av. Fin.'!O87</f>
        <v>1.8181817237308193E-2</v>
      </c>
      <c r="AM115" s="7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</row>
    <row r="116" spans="1:513" s="6" customFormat="1" ht="41.4" customHeight="1" x14ac:dyDescent="0.25">
      <c r="A116" s="795" t="s">
        <v>32</v>
      </c>
      <c r="B116" s="783"/>
      <c r="C116" s="784"/>
      <c r="D116" s="195"/>
      <c r="E116" s="195"/>
      <c r="F116" s="195"/>
      <c r="G116" s="196"/>
      <c r="H116" s="196"/>
      <c r="I116" s="196"/>
      <c r="J116" s="196"/>
      <c r="K116" s="290"/>
      <c r="L116" s="196"/>
      <c r="M116" s="196"/>
      <c r="N116" s="196"/>
      <c r="O116" s="196"/>
      <c r="P116" s="196"/>
      <c r="Q116" s="196"/>
      <c r="R116" s="196"/>
      <c r="S116" s="196"/>
      <c r="T116" s="196"/>
      <c r="U116" s="196"/>
      <c r="V116" s="196"/>
      <c r="W116" s="196"/>
      <c r="X116" s="196"/>
      <c r="Y116" s="196"/>
      <c r="Z116" s="196"/>
      <c r="AA116" s="196"/>
      <c r="AB116" s="196"/>
      <c r="AC116" s="196"/>
      <c r="AD116" s="196"/>
      <c r="AE116" s="196"/>
      <c r="AF116" s="196"/>
      <c r="AG116" s="196"/>
      <c r="AH116" s="196"/>
      <c r="AI116" s="97" t="e">
        <f>'PEP Av. Fin.'!#REF!</f>
        <v>#REF!</v>
      </c>
      <c r="AJ116" s="97" t="e">
        <f>'PEP Av. Fin.'!#REF!</f>
        <v>#REF!</v>
      </c>
      <c r="AK116" s="97" t="e">
        <f>'PEP Av. Fin.'!#REF!</f>
        <v>#REF!</v>
      </c>
      <c r="AL116" s="197" t="e">
        <f>'PEP Av. Fin.'!#REF!</f>
        <v>#REF!</v>
      </c>
      <c r="AM116" s="4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5"/>
      <c r="FX116" s="5"/>
      <c r="FY116" s="5"/>
      <c r="FZ116" s="5"/>
      <c r="GA116" s="5"/>
      <c r="GB116" s="5"/>
      <c r="GC116" s="5"/>
      <c r="GD116" s="5"/>
      <c r="GE116" s="5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5"/>
      <c r="GR116" s="5"/>
      <c r="GS116" s="5"/>
      <c r="GT116" s="5"/>
      <c r="GU116" s="5"/>
      <c r="GV116" s="5"/>
      <c r="GW116" s="5"/>
      <c r="GX116" s="5"/>
      <c r="GY116" s="5"/>
      <c r="GZ116" s="5"/>
      <c r="HA116" s="5"/>
      <c r="HB116" s="5"/>
      <c r="HC116" s="5"/>
      <c r="HD116" s="5"/>
      <c r="HE116" s="5"/>
      <c r="HF116" s="5"/>
      <c r="HG116" s="5"/>
      <c r="HH116" s="5"/>
      <c r="HI116" s="5"/>
      <c r="HJ116" s="5"/>
      <c r="HK116" s="5"/>
      <c r="HL116" s="5"/>
      <c r="HM116" s="5"/>
      <c r="HN116" s="5"/>
      <c r="HO116" s="5"/>
      <c r="HP116" s="5"/>
      <c r="HQ116" s="5"/>
      <c r="HR116" s="5"/>
      <c r="HS116" s="5"/>
      <c r="HT116" s="5"/>
      <c r="HU116" s="5"/>
      <c r="HV116" s="5"/>
      <c r="HW116" s="5"/>
      <c r="HX116" s="5"/>
      <c r="HY116" s="5"/>
      <c r="HZ116" s="5"/>
      <c r="IA116" s="5"/>
      <c r="IB116" s="5"/>
      <c r="IC116" s="5"/>
      <c r="ID116" s="5"/>
      <c r="IE116" s="5"/>
      <c r="IF116" s="5"/>
      <c r="IG116" s="5"/>
      <c r="IH116" s="5"/>
      <c r="II116" s="5"/>
      <c r="IJ116" s="5"/>
      <c r="IK116" s="5"/>
      <c r="IL116" s="5"/>
      <c r="IM116" s="5"/>
      <c r="IN116" s="5"/>
      <c r="IO116" s="5"/>
      <c r="IP116" s="5"/>
      <c r="IQ116" s="5"/>
      <c r="IR116" s="5"/>
      <c r="IS116" s="5"/>
      <c r="IT116" s="5"/>
      <c r="IU116" s="5"/>
      <c r="IV116" s="5"/>
      <c r="IW116" s="5"/>
      <c r="IX116" s="5"/>
      <c r="IY116" s="5"/>
      <c r="IZ116" s="5"/>
      <c r="JA116" s="5"/>
      <c r="JB116" s="5"/>
      <c r="JC116" s="5"/>
      <c r="JD116" s="5"/>
      <c r="JE116" s="5"/>
      <c r="JF116" s="5"/>
      <c r="JG116" s="5"/>
      <c r="JH116" s="5"/>
      <c r="JI116" s="5"/>
      <c r="JJ116" s="5"/>
      <c r="JK116" s="5"/>
      <c r="JL116" s="5"/>
      <c r="JM116" s="5"/>
      <c r="JN116" s="5"/>
      <c r="JO116" s="5"/>
      <c r="JP116" s="5"/>
      <c r="JQ116" s="5"/>
      <c r="JR116" s="5"/>
      <c r="JS116" s="5"/>
      <c r="JT116" s="5"/>
      <c r="JU116" s="5"/>
      <c r="JV116" s="5"/>
      <c r="JW116" s="5"/>
      <c r="JX116" s="5"/>
      <c r="JY116" s="5"/>
      <c r="JZ116" s="5"/>
      <c r="KA116" s="5"/>
      <c r="KB116" s="5"/>
      <c r="KC116" s="5"/>
      <c r="KD116" s="5"/>
      <c r="KE116" s="5"/>
      <c r="KF116" s="5"/>
      <c r="KG116" s="5"/>
      <c r="KH116" s="5"/>
      <c r="KI116" s="5"/>
      <c r="KJ116" s="5"/>
      <c r="KK116" s="5"/>
      <c r="KL116" s="5"/>
      <c r="KM116" s="5"/>
      <c r="KN116" s="5"/>
      <c r="KO116" s="5"/>
      <c r="KP116" s="5"/>
      <c r="KQ116" s="5"/>
      <c r="KR116" s="5"/>
      <c r="KS116" s="5"/>
      <c r="KT116" s="5"/>
      <c r="KU116" s="5"/>
      <c r="KV116" s="5"/>
      <c r="KW116" s="5"/>
      <c r="KX116" s="5"/>
      <c r="KY116" s="5"/>
      <c r="KZ116" s="5"/>
      <c r="LA116" s="5"/>
      <c r="LB116" s="5"/>
      <c r="LC116" s="5"/>
      <c r="LD116" s="5"/>
      <c r="LE116" s="5"/>
      <c r="LF116" s="5"/>
      <c r="LG116" s="5"/>
      <c r="LH116" s="5"/>
      <c r="LI116" s="5"/>
      <c r="LJ116" s="5"/>
      <c r="LK116" s="5"/>
      <c r="LL116" s="5"/>
      <c r="LM116" s="5"/>
      <c r="LN116" s="5"/>
      <c r="LO116" s="5"/>
      <c r="LP116" s="5"/>
      <c r="LQ116" s="5"/>
      <c r="LR116" s="5"/>
      <c r="LS116" s="5"/>
      <c r="LT116" s="5"/>
      <c r="LU116" s="5"/>
      <c r="LV116" s="5"/>
      <c r="LW116" s="5"/>
      <c r="LX116" s="5"/>
      <c r="LY116" s="5"/>
      <c r="LZ116" s="5"/>
      <c r="MA116" s="5"/>
      <c r="MB116" s="5"/>
      <c r="MC116" s="5"/>
      <c r="MD116" s="5"/>
      <c r="ME116" s="5"/>
      <c r="MF116" s="5"/>
      <c r="MG116" s="5"/>
      <c r="MH116" s="5"/>
      <c r="MI116" s="5"/>
      <c r="MJ116" s="5"/>
      <c r="MK116" s="5"/>
      <c r="ML116" s="5"/>
      <c r="MM116" s="5"/>
      <c r="MN116" s="5"/>
      <c r="MO116" s="5"/>
      <c r="MP116" s="5"/>
      <c r="MQ116" s="5"/>
      <c r="MR116" s="5"/>
      <c r="MS116" s="5"/>
      <c r="MT116" s="5"/>
      <c r="MU116" s="5"/>
      <c r="MV116" s="5"/>
      <c r="MW116" s="5"/>
      <c r="MX116" s="5"/>
      <c r="MY116" s="5"/>
      <c r="MZ116" s="5"/>
      <c r="NA116" s="5"/>
      <c r="NB116" s="5"/>
      <c r="NC116" s="5"/>
      <c r="ND116" s="5"/>
      <c r="NE116" s="5"/>
      <c r="NF116" s="5"/>
      <c r="NG116" s="5"/>
      <c r="NH116" s="5"/>
      <c r="NI116" s="5"/>
      <c r="NJ116" s="5"/>
      <c r="NK116" s="5"/>
      <c r="NL116" s="5"/>
      <c r="NM116" s="5"/>
      <c r="NN116" s="5"/>
      <c r="NO116" s="5"/>
      <c r="NP116" s="5"/>
      <c r="NQ116" s="5"/>
      <c r="NR116" s="5"/>
      <c r="NS116" s="5"/>
      <c r="NT116" s="5"/>
      <c r="NU116" s="5"/>
      <c r="NV116" s="5"/>
      <c r="NW116" s="5"/>
      <c r="NX116" s="5"/>
      <c r="NY116" s="5"/>
      <c r="NZ116" s="5"/>
      <c r="OA116" s="5"/>
      <c r="OB116" s="5"/>
      <c r="OC116" s="5"/>
      <c r="OD116" s="5"/>
      <c r="OE116" s="5"/>
      <c r="OF116" s="5"/>
      <c r="OG116" s="5"/>
      <c r="OH116" s="5"/>
      <c r="OI116" s="5"/>
      <c r="OJ116" s="5"/>
      <c r="OK116" s="5"/>
      <c r="OL116" s="5"/>
      <c r="OM116" s="5"/>
      <c r="ON116" s="5"/>
      <c r="OO116" s="5"/>
      <c r="OP116" s="5"/>
      <c r="OQ116" s="5"/>
      <c r="OR116" s="5"/>
      <c r="OS116" s="5"/>
      <c r="OT116" s="5"/>
      <c r="OU116" s="5"/>
      <c r="OV116" s="5"/>
      <c r="OW116" s="5"/>
      <c r="OX116" s="5"/>
      <c r="OY116" s="5"/>
      <c r="OZ116" s="5"/>
      <c r="PA116" s="5"/>
      <c r="PB116" s="5"/>
      <c r="PC116" s="5"/>
      <c r="PD116" s="5"/>
      <c r="PE116" s="5"/>
      <c r="PF116" s="5"/>
      <c r="PG116" s="5"/>
      <c r="PH116" s="5"/>
      <c r="PI116" s="5"/>
      <c r="PJ116" s="5"/>
      <c r="PK116" s="5"/>
      <c r="PL116" s="5"/>
      <c r="PM116" s="5"/>
      <c r="PN116" s="5"/>
      <c r="PO116" s="5"/>
      <c r="PP116" s="5"/>
      <c r="PQ116" s="5"/>
      <c r="PR116" s="5"/>
      <c r="PS116" s="5"/>
      <c r="PT116" s="5"/>
      <c r="PU116" s="5"/>
      <c r="PV116" s="5"/>
      <c r="PW116" s="5"/>
      <c r="PX116" s="5"/>
      <c r="PY116" s="5"/>
      <c r="PZ116" s="5"/>
      <c r="QA116" s="5"/>
      <c r="QB116" s="5"/>
      <c r="QC116" s="5"/>
      <c r="QD116" s="5"/>
      <c r="QE116" s="5"/>
      <c r="QF116" s="5"/>
      <c r="QG116" s="5"/>
      <c r="QH116" s="5"/>
      <c r="QI116" s="5"/>
      <c r="QJ116" s="5"/>
      <c r="QK116" s="5"/>
      <c r="QL116" s="5"/>
      <c r="QM116" s="5"/>
      <c r="QN116" s="5"/>
      <c r="QO116" s="5"/>
      <c r="QP116" s="5"/>
      <c r="QQ116" s="5"/>
      <c r="QR116" s="5"/>
      <c r="QS116" s="5"/>
      <c r="QT116" s="5"/>
      <c r="QU116" s="5"/>
      <c r="QV116" s="5"/>
      <c r="QW116" s="5"/>
      <c r="QX116" s="5"/>
      <c r="QY116" s="5"/>
      <c r="QZ116" s="5"/>
      <c r="RA116" s="5"/>
      <c r="RB116" s="5"/>
      <c r="RC116" s="5"/>
      <c r="RD116" s="5"/>
      <c r="RE116" s="5"/>
      <c r="RF116" s="5"/>
      <c r="RG116" s="5"/>
      <c r="RH116" s="5"/>
      <c r="RI116" s="5"/>
      <c r="RJ116" s="5"/>
      <c r="RK116" s="5"/>
      <c r="RL116" s="5"/>
      <c r="RM116" s="5"/>
      <c r="RN116" s="5"/>
      <c r="RO116" s="5"/>
      <c r="RP116" s="5"/>
      <c r="RQ116" s="5"/>
      <c r="RR116" s="5"/>
      <c r="RS116" s="5"/>
      <c r="RT116" s="5"/>
      <c r="RU116" s="5"/>
      <c r="RV116" s="5"/>
      <c r="RW116" s="5"/>
      <c r="RX116" s="5"/>
      <c r="RY116" s="5"/>
      <c r="RZ116" s="5"/>
      <c r="SA116" s="5"/>
      <c r="SB116" s="5"/>
      <c r="SC116" s="5"/>
      <c r="SD116" s="5"/>
      <c r="SE116" s="5"/>
      <c r="SF116" s="5"/>
      <c r="SG116" s="5"/>
      <c r="SH116" s="5"/>
      <c r="SI116" s="5"/>
      <c r="SJ116" s="5"/>
      <c r="SK116" s="5"/>
      <c r="SL116" s="5"/>
      <c r="SM116" s="5"/>
      <c r="SN116" s="5"/>
      <c r="SO116" s="5"/>
      <c r="SP116" s="5"/>
      <c r="SQ116" s="5"/>
      <c r="SR116" s="5"/>
      <c r="SS116" s="5"/>
    </row>
    <row r="117" spans="1:513" s="3" customFormat="1" ht="41.4" customHeight="1" x14ac:dyDescent="0.25">
      <c r="A117" s="213"/>
      <c r="B117" s="791" t="s">
        <v>141</v>
      </c>
      <c r="C117" s="792"/>
      <c r="D117" s="195"/>
      <c r="E117" s="195"/>
      <c r="F117" s="195"/>
      <c r="G117" s="204"/>
      <c r="H117" s="204"/>
      <c r="I117" s="204"/>
      <c r="J117" s="204"/>
      <c r="K117" s="293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99">
        <f>'PEP Av. Fin.'!L82</f>
        <v>11666.800000000001</v>
      </c>
      <c r="AJ117" s="99">
        <f>'PEP Av. Fin.'!M82</f>
        <v>0</v>
      </c>
      <c r="AK117" s="103">
        <f>'PEP Av. Fin.'!N82</f>
        <v>11666.800000000001</v>
      </c>
      <c r="AL117" s="205">
        <f>'PEP Av. Fin.'!O82</f>
        <v>1.8646985903679084E-2</v>
      </c>
      <c r="AM117" s="7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</row>
    <row r="118" spans="1:513" s="83" customFormat="1" ht="41.4" customHeight="1" x14ac:dyDescent="0.25">
      <c r="A118" s="780" t="s">
        <v>10</v>
      </c>
      <c r="B118" s="781"/>
      <c r="C118" s="781"/>
      <c r="D118" s="781"/>
      <c r="E118" s="781"/>
      <c r="F118" s="781"/>
      <c r="G118" s="781"/>
      <c r="H118" s="781"/>
      <c r="I118" s="781"/>
      <c r="J118" s="782"/>
      <c r="K118" s="300"/>
      <c r="L118" s="300"/>
      <c r="M118" s="300"/>
      <c r="N118" s="300"/>
      <c r="O118" s="300"/>
      <c r="P118" s="300"/>
      <c r="Q118" s="300"/>
      <c r="R118" s="300"/>
      <c r="S118" s="300"/>
      <c r="T118" s="300"/>
      <c r="U118" s="300"/>
      <c r="V118" s="300"/>
      <c r="W118" s="300"/>
      <c r="X118" s="300"/>
      <c r="Y118" s="300"/>
      <c r="Z118" s="300"/>
      <c r="AA118" s="300"/>
      <c r="AB118" s="300"/>
      <c r="AC118" s="300"/>
      <c r="AD118" s="300"/>
      <c r="AE118" s="300"/>
      <c r="AF118" s="300"/>
      <c r="AG118" s="300"/>
      <c r="AH118" s="300"/>
      <c r="AI118" s="118">
        <f>'PEP Av. Fin.'!L88</f>
        <v>88550</v>
      </c>
      <c r="AJ118" s="118">
        <f>'PEP Av. Fin.'!M88</f>
        <v>0</v>
      </c>
      <c r="AK118" s="118">
        <f>'PEP Av. Fin.'!N88</f>
        <v>88550</v>
      </c>
      <c r="AL118" s="208">
        <f>'PEP Av. Fin.'!O88</f>
        <v>0.17465483234714005</v>
      </c>
      <c r="AM118" s="81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  <c r="DK118" s="82"/>
      <c r="DL118" s="82"/>
      <c r="DM118" s="82"/>
      <c r="DN118" s="82"/>
      <c r="DO118" s="82"/>
      <c r="DP118" s="82"/>
      <c r="DQ118" s="82"/>
      <c r="DR118" s="82"/>
      <c r="DS118" s="82"/>
      <c r="DT118" s="82"/>
      <c r="DU118" s="82"/>
      <c r="DV118" s="82"/>
      <c r="DW118" s="82"/>
      <c r="DX118" s="82"/>
      <c r="DY118" s="82"/>
      <c r="DZ118" s="82"/>
      <c r="EA118" s="82"/>
      <c r="EB118" s="82"/>
      <c r="EC118" s="82"/>
      <c r="ED118" s="82"/>
      <c r="EE118" s="82"/>
      <c r="EF118" s="82"/>
      <c r="EG118" s="82"/>
      <c r="EH118" s="82"/>
      <c r="EI118" s="82"/>
      <c r="EJ118" s="82"/>
      <c r="EK118" s="82"/>
      <c r="EL118" s="82"/>
      <c r="EM118" s="82"/>
      <c r="EN118" s="82"/>
      <c r="EO118" s="82"/>
      <c r="EP118" s="82"/>
      <c r="EQ118" s="82"/>
      <c r="ER118" s="82"/>
      <c r="ES118" s="82"/>
      <c r="ET118" s="82"/>
      <c r="EU118" s="82"/>
      <c r="EV118" s="82"/>
      <c r="EW118" s="82"/>
      <c r="EX118" s="82"/>
      <c r="EY118" s="82"/>
      <c r="EZ118" s="82"/>
      <c r="FA118" s="82"/>
      <c r="FB118" s="82"/>
      <c r="FC118" s="82"/>
      <c r="FD118" s="82"/>
      <c r="FE118" s="82"/>
      <c r="FF118" s="82"/>
      <c r="FG118" s="82"/>
      <c r="FH118" s="82"/>
      <c r="FI118" s="82"/>
      <c r="FJ118" s="82"/>
      <c r="FK118" s="82"/>
      <c r="FL118" s="82"/>
      <c r="FM118" s="82"/>
      <c r="FN118" s="82"/>
      <c r="FO118" s="82"/>
      <c r="FP118" s="82"/>
      <c r="FQ118" s="82"/>
      <c r="FR118" s="82"/>
      <c r="FS118" s="82"/>
      <c r="FT118" s="82"/>
      <c r="FU118" s="82"/>
      <c r="FV118" s="82"/>
      <c r="FW118" s="82"/>
      <c r="FX118" s="82"/>
      <c r="FY118" s="82"/>
      <c r="FZ118" s="82"/>
      <c r="GA118" s="82"/>
      <c r="GB118" s="82"/>
      <c r="GC118" s="82"/>
      <c r="GD118" s="82"/>
      <c r="GE118" s="82"/>
      <c r="GF118" s="82"/>
      <c r="GG118" s="82"/>
      <c r="GH118" s="82"/>
      <c r="GI118" s="82"/>
      <c r="GJ118" s="82"/>
      <c r="GK118" s="82"/>
      <c r="GL118" s="82"/>
      <c r="GM118" s="82"/>
      <c r="GN118" s="82"/>
      <c r="GO118" s="82"/>
      <c r="GP118" s="82"/>
      <c r="GQ118" s="82"/>
      <c r="GR118" s="82"/>
      <c r="GS118" s="82"/>
      <c r="GT118" s="82"/>
      <c r="GU118" s="82"/>
      <c r="GV118" s="82"/>
      <c r="GW118" s="82"/>
      <c r="GX118" s="82"/>
      <c r="GY118" s="82"/>
      <c r="GZ118" s="82"/>
      <c r="HA118" s="82"/>
      <c r="HB118" s="82"/>
      <c r="HC118" s="82"/>
      <c r="HD118" s="82"/>
      <c r="HE118" s="82"/>
      <c r="HF118" s="82"/>
      <c r="HG118" s="82"/>
      <c r="HH118" s="82"/>
      <c r="HI118" s="82"/>
      <c r="HJ118" s="82"/>
      <c r="HK118" s="82"/>
      <c r="HL118" s="82"/>
      <c r="HM118" s="82"/>
      <c r="HN118" s="82"/>
      <c r="HO118" s="82"/>
      <c r="HP118" s="82"/>
      <c r="HQ118" s="82"/>
      <c r="HR118" s="82"/>
      <c r="HS118" s="82"/>
      <c r="HT118" s="82"/>
      <c r="HU118" s="82"/>
      <c r="HV118" s="82"/>
      <c r="HW118" s="82"/>
      <c r="HX118" s="82"/>
      <c r="HY118" s="82"/>
      <c r="HZ118" s="82"/>
      <c r="IA118" s="82"/>
      <c r="IB118" s="82"/>
      <c r="IC118" s="82"/>
      <c r="ID118" s="82"/>
      <c r="IE118" s="82"/>
      <c r="IF118" s="82"/>
      <c r="IG118" s="82"/>
      <c r="IH118" s="82"/>
      <c r="II118" s="82"/>
      <c r="IJ118" s="82"/>
      <c r="IK118" s="82"/>
      <c r="IL118" s="82"/>
      <c r="IM118" s="82"/>
      <c r="IN118" s="82"/>
      <c r="IO118" s="82"/>
      <c r="IP118" s="82"/>
      <c r="IQ118" s="82"/>
      <c r="IR118" s="82"/>
      <c r="IS118" s="82"/>
      <c r="IT118" s="82"/>
      <c r="IU118" s="82"/>
      <c r="IV118" s="82"/>
      <c r="IW118" s="82"/>
      <c r="IX118" s="82"/>
      <c r="IY118" s="82"/>
      <c r="IZ118" s="82"/>
      <c r="JA118" s="82"/>
      <c r="JB118" s="82"/>
      <c r="JC118" s="82"/>
      <c r="JD118" s="82"/>
      <c r="JE118" s="82"/>
      <c r="JF118" s="82"/>
      <c r="JG118" s="82"/>
      <c r="JH118" s="82"/>
      <c r="JI118" s="82"/>
      <c r="JJ118" s="82"/>
      <c r="JK118" s="82"/>
      <c r="JL118" s="82"/>
      <c r="JM118" s="82"/>
      <c r="JN118" s="82"/>
      <c r="JO118" s="82"/>
      <c r="JP118" s="82"/>
      <c r="JQ118" s="82"/>
      <c r="JR118" s="82"/>
      <c r="JS118" s="82"/>
      <c r="JT118" s="82"/>
      <c r="JU118" s="82"/>
      <c r="JV118" s="82"/>
      <c r="JW118" s="82"/>
      <c r="JX118" s="82"/>
      <c r="JY118" s="82"/>
      <c r="JZ118" s="82"/>
      <c r="KA118" s="82"/>
      <c r="KB118" s="82"/>
      <c r="KC118" s="82"/>
      <c r="KD118" s="82"/>
      <c r="KE118" s="82"/>
      <c r="KF118" s="82"/>
      <c r="KG118" s="82"/>
      <c r="KH118" s="82"/>
      <c r="KI118" s="82"/>
      <c r="KJ118" s="82"/>
      <c r="KK118" s="82"/>
      <c r="KL118" s="82"/>
      <c r="KM118" s="82"/>
      <c r="KN118" s="82"/>
      <c r="KO118" s="82"/>
      <c r="KP118" s="82"/>
      <c r="KQ118" s="82"/>
      <c r="KR118" s="82"/>
      <c r="KS118" s="82"/>
      <c r="KT118" s="82"/>
      <c r="KU118" s="82"/>
      <c r="KV118" s="82"/>
      <c r="KW118" s="82"/>
      <c r="KX118" s="82"/>
      <c r="KY118" s="82"/>
      <c r="KZ118" s="82"/>
      <c r="LA118" s="82"/>
      <c r="LB118" s="82"/>
      <c r="LC118" s="82"/>
      <c r="LD118" s="82"/>
      <c r="LE118" s="82"/>
      <c r="LF118" s="82"/>
      <c r="LG118" s="82"/>
      <c r="LH118" s="82"/>
      <c r="LI118" s="82"/>
      <c r="LJ118" s="82"/>
      <c r="LK118" s="82"/>
      <c r="LL118" s="82"/>
      <c r="LM118" s="82"/>
      <c r="LN118" s="82"/>
      <c r="LO118" s="82"/>
      <c r="LP118" s="82"/>
      <c r="LQ118" s="82"/>
      <c r="LR118" s="82"/>
      <c r="LS118" s="82"/>
      <c r="LT118" s="82"/>
      <c r="LU118" s="82"/>
      <c r="LV118" s="82"/>
      <c r="LW118" s="82"/>
      <c r="LX118" s="82"/>
      <c r="LY118" s="82"/>
      <c r="LZ118" s="82"/>
      <c r="MA118" s="82"/>
      <c r="MB118" s="82"/>
      <c r="MC118" s="82"/>
      <c r="MD118" s="82"/>
      <c r="ME118" s="82"/>
      <c r="MF118" s="82"/>
      <c r="MG118" s="82"/>
      <c r="MH118" s="82"/>
      <c r="MI118" s="82"/>
      <c r="MJ118" s="82"/>
      <c r="MK118" s="82"/>
      <c r="ML118" s="82"/>
      <c r="MM118" s="82"/>
      <c r="MN118" s="82"/>
      <c r="MO118" s="82"/>
      <c r="MP118" s="82"/>
      <c r="MQ118" s="82"/>
      <c r="MR118" s="82"/>
      <c r="MS118" s="82"/>
      <c r="MT118" s="82"/>
      <c r="MU118" s="82"/>
      <c r="MV118" s="82"/>
      <c r="MW118" s="82"/>
      <c r="MX118" s="82"/>
      <c r="MY118" s="82"/>
      <c r="MZ118" s="82"/>
      <c r="NA118" s="82"/>
      <c r="NB118" s="82"/>
      <c r="NC118" s="82"/>
      <c r="ND118" s="82"/>
      <c r="NE118" s="82"/>
      <c r="NF118" s="82"/>
      <c r="NG118" s="82"/>
      <c r="NH118" s="82"/>
      <c r="NI118" s="82"/>
      <c r="NJ118" s="82"/>
      <c r="NK118" s="82"/>
      <c r="NL118" s="82"/>
      <c r="NM118" s="82"/>
      <c r="NN118" s="82"/>
      <c r="NO118" s="82"/>
      <c r="NP118" s="82"/>
      <c r="NQ118" s="82"/>
      <c r="NR118" s="82"/>
      <c r="NS118" s="82"/>
      <c r="NT118" s="82"/>
      <c r="NU118" s="82"/>
      <c r="NV118" s="82"/>
      <c r="NW118" s="82"/>
      <c r="NX118" s="82"/>
      <c r="NY118" s="82"/>
      <c r="NZ118" s="82"/>
      <c r="OA118" s="82"/>
      <c r="OB118" s="82"/>
      <c r="OC118" s="82"/>
      <c r="OD118" s="82"/>
      <c r="OE118" s="82"/>
      <c r="OF118" s="82"/>
      <c r="OG118" s="82"/>
      <c r="OH118" s="82"/>
      <c r="OI118" s="82"/>
      <c r="OJ118" s="82"/>
      <c r="OK118" s="82"/>
      <c r="OL118" s="82"/>
      <c r="OM118" s="82"/>
      <c r="ON118" s="82"/>
      <c r="OO118" s="82"/>
      <c r="OP118" s="82"/>
      <c r="OQ118" s="82"/>
      <c r="OR118" s="82"/>
      <c r="OS118" s="82"/>
      <c r="OT118" s="82"/>
      <c r="OU118" s="82"/>
      <c r="OV118" s="82"/>
      <c r="OW118" s="82"/>
      <c r="OX118" s="82"/>
      <c r="OY118" s="82"/>
      <c r="OZ118" s="82"/>
      <c r="PA118" s="82"/>
      <c r="PB118" s="82"/>
      <c r="PC118" s="82"/>
      <c r="PD118" s="82"/>
      <c r="PE118" s="82"/>
      <c r="PF118" s="82"/>
      <c r="PG118" s="82"/>
      <c r="PH118" s="82"/>
      <c r="PI118" s="82"/>
      <c r="PJ118" s="82"/>
      <c r="PK118" s="82"/>
      <c r="PL118" s="82"/>
      <c r="PM118" s="82"/>
      <c r="PN118" s="82"/>
      <c r="PO118" s="82"/>
      <c r="PP118" s="82"/>
      <c r="PQ118" s="82"/>
      <c r="PR118" s="82"/>
      <c r="PS118" s="82"/>
      <c r="PT118" s="82"/>
      <c r="PU118" s="82"/>
      <c r="PV118" s="82"/>
      <c r="PW118" s="82"/>
      <c r="PX118" s="82"/>
      <c r="PY118" s="82"/>
      <c r="PZ118" s="82"/>
      <c r="QA118" s="82"/>
      <c r="QB118" s="82"/>
      <c r="QC118" s="82"/>
      <c r="QD118" s="82"/>
      <c r="QE118" s="82"/>
      <c r="QF118" s="82"/>
      <c r="QG118" s="82"/>
      <c r="QH118" s="82"/>
      <c r="QI118" s="82"/>
      <c r="QJ118" s="82"/>
      <c r="QK118" s="82"/>
      <c r="QL118" s="82"/>
      <c r="QM118" s="82"/>
      <c r="QN118" s="82"/>
      <c r="QO118" s="82"/>
      <c r="QP118" s="82"/>
      <c r="QQ118" s="82"/>
      <c r="QR118" s="82"/>
      <c r="QS118" s="82"/>
      <c r="QT118" s="82"/>
      <c r="QU118" s="82"/>
      <c r="QV118" s="82"/>
      <c r="QW118" s="82"/>
      <c r="QX118" s="82"/>
      <c r="QY118" s="82"/>
      <c r="QZ118" s="82"/>
      <c r="RA118" s="82"/>
      <c r="RB118" s="82"/>
      <c r="RC118" s="82"/>
      <c r="RD118" s="82"/>
      <c r="RE118" s="82"/>
      <c r="RF118" s="82"/>
      <c r="RG118" s="82"/>
      <c r="RH118" s="82"/>
      <c r="RI118" s="82"/>
      <c r="RJ118" s="82"/>
      <c r="RK118" s="82"/>
      <c r="RL118" s="82"/>
      <c r="RM118" s="82"/>
      <c r="RN118" s="82"/>
      <c r="RO118" s="82"/>
      <c r="RP118" s="82"/>
      <c r="RQ118" s="82"/>
      <c r="RR118" s="82"/>
      <c r="RS118" s="82"/>
      <c r="RT118" s="82"/>
      <c r="RU118" s="82"/>
      <c r="RV118" s="82"/>
      <c r="RW118" s="82"/>
      <c r="RX118" s="82"/>
      <c r="RY118" s="82"/>
      <c r="RZ118" s="82"/>
      <c r="SA118" s="82"/>
      <c r="SB118" s="82"/>
      <c r="SC118" s="82"/>
      <c r="SD118" s="82"/>
      <c r="SE118" s="82"/>
      <c r="SF118" s="82"/>
      <c r="SG118" s="82"/>
      <c r="SH118" s="82"/>
      <c r="SI118" s="82"/>
      <c r="SJ118" s="82"/>
      <c r="SK118" s="82"/>
      <c r="SL118" s="82"/>
      <c r="SM118" s="82"/>
      <c r="SN118" s="82"/>
      <c r="SO118" s="82"/>
      <c r="SP118" s="82"/>
      <c r="SQ118" s="82"/>
      <c r="SR118" s="82"/>
      <c r="SS118" s="82"/>
    </row>
    <row r="119" spans="1:513" s="6" customFormat="1" ht="41.4" customHeight="1" x14ac:dyDescent="0.25">
      <c r="A119" s="214"/>
      <c r="B119" s="783" t="s">
        <v>11</v>
      </c>
      <c r="C119" s="784"/>
      <c r="D119" s="195"/>
      <c r="E119" s="195"/>
      <c r="F119" s="195"/>
      <c r="G119" s="196"/>
      <c r="H119" s="196"/>
      <c r="I119" s="196"/>
      <c r="J119" s="196"/>
      <c r="K119" s="290"/>
      <c r="L119" s="196"/>
      <c r="M119" s="196"/>
      <c r="N119" s="196"/>
      <c r="O119" s="196"/>
      <c r="P119" s="196"/>
      <c r="Q119" s="196"/>
      <c r="R119" s="196"/>
      <c r="S119" s="196"/>
      <c r="T119" s="196"/>
      <c r="U119" s="196"/>
      <c r="V119" s="196"/>
      <c r="W119" s="196"/>
      <c r="X119" s="196"/>
      <c r="Y119" s="196"/>
      <c r="Z119" s="196"/>
      <c r="AA119" s="196"/>
      <c r="AB119" s="196"/>
      <c r="AC119" s="196"/>
      <c r="AD119" s="196"/>
      <c r="AE119" s="196"/>
      <c r="AF119" s="196"/>
      <c r="AG119" s="196"/>
      <c r="AH119" s="196"/>
      <c r="AI119" s="97">
        <f>'PEP Av. Fin.'!L89</f>
        <v>38550</v>
      </c>
      <c r="AJ119" s="97">
        <f>'PEP Av. Fin.'!M89</f>
        <v>0</v>
      </c>
      <c r="AK119" s="97">
        <f>'PEP Av. Fin.'!N89</f>
        <v>38550</v>
      </c>
      <c r="AL119" s="197">
        <f>'PEP Av. Fin.'!O89</f>
        <v>0.15</v>
      </c>
      <c r="AM119" s="4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5"/>
      <c r="FX119" s="5"/>
      <c r="FY119" s="5"/>
      <c r="FZ119" s="5"/>
      <c r="GA119" s="5"/>
      <c r="GB119" s="5"/>
      <c r="GC119" s="5"/>
      <c r="GD119" s="5"/>
      <c r="GE119" s="5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5"/>
      <c r="GR119" s="5"/>
      <c r="GS119" s="5"/>
      <c r="GT119" s="5"/>
      <c r="GU119" s="5"/>
      <c r="GV119" s="5"/>
      <c r="GW119" s="5"/>
      <c r="GX119" s="5"/>
      <c r="GY119" s="5"/>
      <c r="GZ119" s="5"/>
      <c r="HA119" s="5"/>
      <c r="HB119" s="5"/>
      <c r="HC119" s="5"/>
      <c r="HD119" s="5"/>
      <c r="HE119" s="5"/>
      <c r="HF119" s="5"/>
      <c r="HG119" s="5"/>
      <c r="HH119" s="5"/>
      <c r="HI119" s="5"/>
      <c r="HJ119" s="5"/>
      <c r="HK119" s="5"/>
      <c r="HL119" s="5"/>
      <c r="HM119" s="5"/>
      <c r="HN119" s="5"/>
      <c r="HO119" s="5"/>
      <c r="HP119" s="5"/>
      <c r="HQ119" s="5"/>
      <c r="HR119" s="5"/>
      <c r="HS119" s="5"/>
      <c r="HT119" s="5"/>
      <c r="HU119" s="5"/>
      <c r="HV119" s="5"/>
      <c r="HW119" s="5"/>
      <c r="HX119" s="5"/>
      <c r="HY119" s="5"/>
      <c r="HZ119" s="5"/>
      <c r="IA119" s="5"/>
      <c r="IB119" s="5"/>
      <c r="IC119" s="5"/>
      <c r="ID119" s="5"/>
      <c r="IE119" s="5"/>
      <c r="IF119" s="5"/>
      <c r="IG119" s="5"/>
      <c r="IH119" s="5"/>
      <c r="II119" s="5"/>
      <c r="IJ119" s="5"/>
      <c r="IK119" s="5"/>
      <c r="IL119" s="5"/>
      <c r="IM119" s="5"/>
      <c r="IN119" s="5"/>
      <c r="IO119" s="5"/>
      <c r="IP119" s="5"/>
      <c r="IQ119" s="5"/>
      <c r="IR119" s="5"/>
      <c r="IS119" s="5"/>
      <c r="IT119" s="5"/>
      <c r="IU119" s="5"/>
      <c r="IV119" s="5"/>
      <c r="IW119" s="5"/>
      <c r="IX119" s="5"/>
      <c r="IY119" s="5"/>
      <c r="IZ119" s="5"/>
      <c r="JA119" s="5"/>
      <c r="JB119" s="5"/>
      <c r="JC119" s="5"/>
      <c r="JD119" s="5"/>
      <c r="JE119" s="5"/>
      <c r="JF119" s="5"/>
      <c r="JG119" s="5"/>
      <c r="JH119" s="5"/>
      <c r="JI119" s="5"/>
      <c r="JJ119" s="5"/>
      <c r="JK119" s="5"/>
      <c r="JL119" s="5"/>
      <c r="JM119" s="5"/>
      <c r="JN119" s="5"/>
      <c r="JO119" s="5"/>
      <c r="JP119" s="5"/>
      <c r="JQ119" s="5"/>
      <c r="JR119" s="5"/>
      <c r="JS119" s="5"/>
      <c r="JT119" s="5"/>
      <c r="JU119" s="5"/>
      <c r="JV119" s="5"/>
      <c r="JW119" s="5"/>
      <c r="JX119" s="5"/>
      <c r="JY119" s="5"/>
      <c r="JZ119" s="5"/>
      <c r="KA119" s="5"/>
      <c r="KB119" s="5"/>
      <c r="KC119" s="5"/>
      <c r="KD119" s="5"/>
      <c r="KE119" s="5"/>
      <c r="KF119" s="5"/>
      <c r="KG119" s="5"/>
      <c r="KH119" s="5"/>
      <c r="KI119" s="5"/>
      <c r="KJ119" s="5"/>
      <c r="KK119" s="5"/>
      <c r="KL119" s="5"/>
      <c r="KM119" s="5"/>
      <c r="KN119" s="5"/>
      <c r="KO119" s="5"/>
      <c r="KP119" s="5"/>
      <c r="KQ119" s="5"/>
      <c r="KR119" s="5"/>
      <c r="KS119" s="5"/>
      <c r="KT119" s="5"/>
      <c r="KU119" s="5"/>
      <c r="KV119" s="5"/>
      <c r="KW119" s="5"/>
      <c r="KX119" s="5"/>
      <c r="KY119" s="5"/>
      <c r="KZ119" s="5"/>
      <c r="LA119" s="5"/>
      <c r="LB119" s="5"/>
      <c r="LC119" s="5"/>
      <c r="LD119" s="5"/>
      <c r="LE119" s="5"/>
      <c r="LF119" s="5"/>
      <c r="LG119" s="5"/>
      <c r="LH119" s="5"/>
      <c r="LI119" s="5"/>
      <c r="LJ119" s="5"/>
      <c r="LK119" s="5"/>
      <c r="LL119" s="5"/>
      <c r="LM119" s="5"/>
      <c r="LN119" s="5"/>
      <c r="LO119" s="5"/>
      <c r="LP119" s="5"/>
      <c r="LQ119" s="5"/>
      <c r="LR119" s="5"/>
      <c r="LS119" s="5"/>
      <c r="LT119" s="5"/>
      <c r="LU119" s="5"/>
      <c r="LV119" s="5"/>
      <c r="LW119" s="5"/>
      <c r="LX119" s="5"/>
      <c r="LY119" s="5"/>
      <c r="LZ119" s="5"/>
      <c r="MA119" s="5"/>
      <c r="MB119" s="5"/>
      <c r="MC119" s="5"/>
      <c r="MD119" s="5"/>
      <c r="ME119" s="5"/>
      <c r="MF119" s="5"/>
      <c r="MG119" s="5"/>
      <c r="MH119" s="5"/>
      <c r="MI119" s="5"/>
      <c r="MJ119" s="5"/>
      <c r="MK119" s="5"/>
      <c r="ML119" s="5"/>
      <c r="MM119" s="5"/>
      <c r="MN119" s="5"/>
      <c r="MO119" s="5"/>
      <c r="MP119" s="5"/>
      <c r="MQ119" s="5"/>
      <c r="MR119" s="5"/>
      <c r="MS119" s="5"/>
      <c r="MT119" s="5"/>
      <c r="MU119" s="5"/>
      <c r="MV119" s="5"/>
      <c r="MW119" s="5"/>
      <c r="MX119" s="5"/>
      <c r="MY119" s="5"/>
      <c r="MZ119" s="5"/>
      <c r="NA119" s="5"/>
      <c r="NB119" s="5"/>
      <c r="NC119" s="5"/>
      <c r="ND119" s="5"/>
      <c r="NE119" s="5"/>
      <c r="NF119" s="5"/>
      <c r="NG119" s="5"/>
      <c r="NH119" s="5"/>
      <c r="NI119" s="5"/>
      <c r="NJ119" s="5"/>
      <c r="NK119" s="5"/>
      <c r="NL119" s="5"/>
      <c r="NM119" s="5"/>
      <c r="NN119" s="5"/>
      <c r="NO119" s="5"/>
      <c r="NP119" s="5"/>
      <c r="NQ119" s="5"/>
      <c r="NR119" s="5"/>
      <c r="NS119" s="5"/>
      <c r="NT119" s="5"/>
      <c r="NU119" s="5"/>
      <c r="NV119" s="5"/>
      <c r="NW119" s="5"/>
      <c r="NX119" s="5"/>
      <c r="NY119" s="5"/>
      <c r="NZ119" s="5"/>
      <c r="OA119" s="5"/>
      <c r="OB119" s="5"/>
      <c r="OC119" s="5"/>
      <c r="OD119" s="5"/>
      <c r="OE119" s="5"/>
      <c r="OF119" s="5"/>
      <c r="OG119" s="5"/>
      <c r="OH119" s="5"/>
      <c r="OI119" s="5"/>
      <c r="OJ119" s="5"/>
      <c r="OK119" s="5"/>
      <c r="OL119" s="5"/>
      <c r="OM119" s="5"/>
      <c r="ON119" s="5"/>
      <c r="OO119" s="5"/>
      <c r="OP119" s="5"/>
      <c r="OQ119" s="5"/>
      <c r="OR119" s="5"/>
      <c r="OS119" s="5"/>
      <c r="OT119" s="5"/>
      <c r="OU119" s="5"/>
      <c r="OV119" s="5"/>
      <c r="OW119" s="5"/>
      <c r="OX119" s="5"/>
      <c r="OY119" s="5"/>
      <c r="OZ119" s="5"/>
      <c r="PA119" s="5"/>
      <c r="PB119" s="5"/>
      <c r="PC119" s="5"/>
      <c r="PD119" s="5"/>
      <c r="PE119" s="5"/>
      <c r="PF119" s="5"/>
      <c r="PG119" s="5"/>
      <c r="PH119" s="5"/>
      <c r="PI119" s="5"/>
      <c r="PJ119" s="5"/>
      <c r="PK119" s="5"/>
      <c r="PL119" s="5"/>
      <c r="PM119" s="5"/>
      <c r="PN119" s="5"/>
      <c r="PO119" s="5"/>
      <c r="PP119" s="5"/>
      <c r="PQ119" s="5"/>
      <c r="PR119" s="5"/>
      <c r="PS119" s="5"/>
      <c r="PT119" s="5"/>
      <c r="PU119" s="5"/>
      <c r="PV119" s="5"/>
      <c r="PW119" s="5"/>
      <c r="PX119" s="5"/>
      <c r="PY119" s="5"/>
      <c r="PZ119" s="5"/>
      <c r="QA119" s="5"/>
      <c r="QB119" s="5"/>
      <c r="QC119" s="5"/>
      <c r="QD119" s="5"/>
      <c r="QE119" s="5"/>
      <c r="QF119" s="5"/>
      <c r="QG119" s="5"/>
      <c r="QH119" s="5"/>
      <c r="QI119" s="5"/>
      <c r="QJ119" s="5"/>
      <c r="QK119" s="5"/>
      <c r="QL119" s="5"/>
      <c r="QM119" s="5"/>
      <c r="QN119" s="5"/>
      <c r="QO119" s="5"/>
      <c r="QP119" s="5"/>
      <c r="QQ119" s="5"/>
      <c r="QR119" s="5"/>
      <c r="QS119" s="5"/>
      <c r="QT119" s="5"/>
      <c r="QU119" s="5"/>
      <c r="QV119" s="5"/>
      <c r="QW119" s="5"/>
      <c r="QX119" s="5"/>
      <c r="QY119" s="5"/>
      <c r="QZ119" s="5"/>
      <c r="RA119" s="5"/>
      <c r="RB119" s="5"/>
      <c r="RC119" s="5"/>
      <c r="RD119" s="5"/>
      <c r="RE119" s="5"/>
      <c r="RF119" s="5"/>
      <c r="RG119" s="5"/>
      <c r="RH119" s="5"/>
      <c r="RI119" s="5"/>
      <c r="RJ119" s="5"/>
      <c r="RK119" s="5"/>
      <c r="RL119" s="5"/>
      <c r="RM119" s="5"/>
      <c r="RN119" s="5"/>
      <c r="RO119" s="5"/>
      <c r="RP119" s="5"/>
      <c r="RQ119" s="5"/>
      <c r="RR119" s="5"/>
      <c r="RS119" s="5"/>
      <c r="RT119" s="5"/>
      <c r="RU119" s="5"/>
      <c r="RV119" s="5"/>
      <c r="RW119" s="5"/>
      <c r="RX119" s="5"/>
      <c r="RY119" s="5"/>
      <c r="RZ119" s="5"/>
      <c r="SA119" s="5"/>
      <c r="SB119" s="5"/>
      <c r="SC119" s="5"/>
      <c r="SD119" s="5"/>
      <c r="SE119" s="5"/>
      <c r="SF119" s="5"/>
      <c r="SG119" s="5"/>
      <c r="SH119" s="5"/>
      <c r="SI119" s="5"/>
      <c r="SJ119" s="5"/>
      <c r="SK119" s="5"/>
      <c r="SL119" s="5"/>
      <c r="SM119" s="5"/>
      <c r="SN119" s="5"/>
      <c r="SO119" s="5"/>
      <c r="SP119" s="5"/>
      <c r="SQ119" s="5"/>
      <c r="SR119" s="5"/>
      <c r="SS119" s="5"/>
    </row>
    <row r="120" spans="1:513" ht="41.4" customHeight="1" x14ac:dyDescent="0.25">
      <c r="A120" s="211"/>
      <c r="B120" s="212"/>
      <c r="C120" s="296" t="s">
        <v>142</v>
      </c>
      <c r="D120" s="195"/>
      <c r="E120" s="195"/>
      <c r="F120" s="195"/>
      <c r="G120" s="194"/>
      <c r="H120" s="194"/>
      <c r="I120" s="194"/>
      <c r="J120" s="194"/>
      <c r="K120" s="296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4"/>
      <c r="Y120" s="194"/>
      <c r="Z120" s="194"/>
      <c r="AA120" s="194"/>
      <c r="AB120" s="194"/>
      <c r="AC120" s="194"/>
      <c r="AD120" s="194"/>
      <c r="AE120" s="194"/>
      <c r="AF120" s="194"/>
      <c r="AG120" s="194"/>
      <c r="AH120" s="194"/>
      <c r="AI120" s="117">
        <f>'PEP Av. Fin.'!L90</f>
        <v>38550</v>
      </c>
      <c r="AJ120" s="117">
        <f>'PEP Av. Fin.'!M90</f>
        <v>0</v>
      </c>
      <c r="AK120" s="114">
        <f>'PEP Av. Fin.'!N90</f>
        <v>38550</v>
      </c>
      <c r="AL120" s="202">
        <f>'PEP Av. Fin.'!O90</f>
        <v>1</v>
      </c>
      <c r="AM120" s="85"/>
    </row>
    <row r="121" spans="1:513" s="6" customFormat="1" ht="41.4" customHeight="1" x14ac:dyDescent="0.25">
      <c r="A121" s="214"/>
      <c r="B121" s="783" t="s">
        <v>12</v>
      </c>
      <c r="C121" s="784"/>
      <c r="D121" s="195"/>
      <c r="E121" s="195"/>
      <c r="F121" s="195"/>
      <c r="G121" s="196"/>
      <c r="H121" s="196"/>
      <c r="I121" s="196"/>
      <c r="J121" s="196"/>
      <c r="K121" s="290"/>
      <c r="L121" s="196"/>
      <c r="M121" s="196"/>
      <c r="N121" s="196"/>
      <c r="O121" s="196"/>
      <c r="P121" s="196"/>
      <c r="Q121" s="196"/>
      <c r="R121" s="196"/>
      <c r="S121" s="196"/>
      <c r="T121" s="196"/>
      <c r="U121" s="196"/>
      <c r="V121" s="196"/>
      <c r="W121" s="196"/>
      <c r="X121" s="196"/>
      <c r="Y121" s="196"/>
      <c r="Z121" s="196"/>
      <c r="AA121" s="196"/>
      <c r="AB121" s="196"/>
      <c r="AC121" s="196"/>
      <c r="AD121" s="196"/>
      <c r="AE121" s="196"/>
      <c r="AF121" s="196"/>
      <c r="AG121" s="196"/>
      <c r="AH121" s="196"/>
      <c r="AI121" s="97">
        <f>'PEP Av. Fin.'!L91</f>
        <v>50000</v>
      </c>
      <c r="AJ121" s="97">
        <f>'PEP Av. Fin.'!M91</f>
        <v>0</v>
      </c>
      <c r="AK121" s="97">
        <f>'PEP Av. Fin.'!N91</f>
        <v>50000</v>
      </c>
      <c r="AL121" s="197">
        <f>'PEP Av. Fin.'!O91</f>
        <v>0.2</v>
      </c>
      <c r="AM121" s="4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5"/>
      <c r="EY121" s="5"/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5"/>
      <c r="GR121" s="5"/>
      <c r="GS121" s="5"/>
      <c r="GT121" s="5"/>
      <c r="GU121" s="5"/>
      <c r="GV121" s="5"/>
      <c r="GW121" s="5"/>
      <c r="GX121" s="5"/>
      <c r="GY121" s="5"/>
      <c r="GZ121" s="5"/>
      <c r="HA121" s="5"/>
      <c r="HB121" s="5"/>
      <c r="HC121" s="5"/>
      <c r="HD121" s="5"/>
      <c r="HE121" s="5"/>
      <c r="HF121" s="5"/>
      <c r="HG121" s="5"/>
      <c r="HH121" s="5"/>
      <c r="HI121" s="5"/>
      <c r="HJ121" s="5"/>
      <c r="HK121" s="5"/>
      <c r="HL121" s="5"/>
      <c r="HM121" s="5"/>
      <c r="HN121" s="5"/>
      <c r="HO121" s="5"/>
      <c r="HP121" s="5"/>
      <c r="HQ121" s="5"/>
      <c r="HR121" s="5"/>
      <c r="HS121" s="5"/>
      <c r="HT121" s="5"/>
      <c r="HU121" s="5"/>
      <c r="HV121" s="5"/>
      <c r="HW121" s="5"/>
      <c r="HX121" s="5"/>
      <c r="HY121" s="5"/>
      <c r="HZ121" s="5"/>
      <c r="IA121" s="5"/>
      <c r="IB121" s="5"/>
      <c r="IC121" s="5"/>
      <c r="ID121" s="5"/>
      <c r="IE121" s="5"/>
      <c r="IF121" s="5"/>
      <c r="IG121" s="5"/>
      <c r="IH121" s="5"/>
      <c r="II121" s="5"/>
      <c r="IJ121" s="5"/>
      <c r="IK121" s="5"/>
      <c r="IL121" s="5"/>
      <c r="IM121" s="5"/>
      <c r="IN121" s="5"/>
      <c r="IO121" s="5"/>
      <c r="IP121" s="5"/>
      <c r="IQ121" s="5"/>
      <c r="IR121" s="5"/>
      <c r="IS121" s="5"/>
      <c r="IT121" s="5"/>
      <c r="IU121" s="5"/>
      <c r="IV121" s="5"/>
      <c r="IW121" s="5"/>
      <c r="IX121" s="5"/>
      <c r="IY121" s="5"/>
      <c r="IZ121" s="5"/>
      <c r="JA121" s="5"/>
      <c r="JB121" s="5"/>
      <c r="JC121" s="5"/>
      <c r="JD121" s="5"/>
      <c r="JE121" s="5"/>
      <c r="JF121" s="5"/>
      <c r="JG121" s="5"/>
      <c r="JH121" s="5"/>
      <c r="JI121" s="5"/>
      <c r="JJ121" s="5"/>
      <c r="JK121" s="5"/>
      <c r="JL121" s="5"/>
      <c r="JM121" s="5"/>
      <c r="JN121" s="5"/>
      <c r="JO121" s="5"/>
      <c r="JP121" s="5"/>
      <c r="JQ121" s="5"/>
      <c r="JR121" s="5"/>
      <c r="JS121" s="5"/>
      <c r="JT121" s="5"/>
      <c r="JU121" s="5"/>
      <c r="JV121" s="5"/>
      <c r="JW121" s="5"/>
      <c r="JX121" s="5"/>
      <c r="JY121" s="5"/>
      <c r="JZ121" s="5"/>
      <c r="KA121" s="5"/>
      <c r="KB121" s="5"/>
      <c r="KC121" s="5"/>
      <c r="KD121" s="5"/>
      <c r="KE121" s="5"/>
      <c r="KF121" s="5"/>
      <c r="KG121" s="5"/>
      <c r="KH121" s="5"/>
      <c r="KI121" s="5"/>
      <c r="KJ121" s="5"/>
      <c r="KK121" s="5"/>
      <c r="KL121" s="5"/>
      <c r="KM121" s="5"/>
      <c r="KN121" s="5"/>
      <c r="KO121" s="5"/>
      <c r="KP121" s="5"/>
      <c r="KQ121" s="5"/>
      <c r="KR121" s="5"/>
      <c r="KS121" s="5"/>
      <c r="KT121" s="5"/>
      <c r="KU121" s="5"/>
      <c r="KV121" s="5"/>
      <c r="KW121" s="5"/>
      <c r="KX121" s="5"/>
      <c r="KY121" s="5"/>
      <c r="KZ121" s="5"/>
      <c r="LA121" s="5"/>
      <c r="LB121" s="5"/>
      <c r="LC121" s="5"/>
      <c r="LD121" s="5"/>
      <c r="LE121" s="5"/>
      <c r="LF121" s="5"/>
      <c r="LG121" s="5"/>
      <c r="LH121" s="5"/>
      <c r="LI121" s="5"/>
      <c r="LJ121" s="5"/>
      <c r="LK121" s="5"/>
      <c r="LL121" s="5"/>
      <c r="LM121" s="5"/>
      <c r="LN121" s="5"/>
      <c r="LO121" s="5"/>
      <c r="LP121" s="5"/>
      <c r="LQ121" s="5"/>
      <c r="LR121" s="5"/>
      <c r="LS121" s="5"/>
      <c r="LT121" s="5"/>
      <c r="LU121" s="5"/>
      <c r="LV121" s="5"/>
      <c r="LW121" s="5"/>
      <c r="LX121" s="5"/>
      <c r="LY121" s="5"/>
      <c r="LZ121" s="5"/>
      <c r="MA121" s="5"/>
      <c r="MB121" s="5"/>
      <c r="MC121" s="5"/>
      <c r="MD121" s="5"/>
      <c r="ME121" s="5"/>
      <c r="MF121" s="5"/>
      <c r="MG121" s="5"/>
      <c r="MH121" s="5"/>
      <c r="MI121" s="5"/>
      <c r="MJ121" s="5"/>
      <c r="MK121" s="5"/>
      <c r="ML121" s="5"/>
      <c r="MM121" s="5"/>
      <c r="MN121" s="5"/>
      <c r="MO121" s="5"/>
      <c r="MP121" s="5"/>
      <c r="MQ121" s="5"/>
      <c r="MR121" s="5"/>
      <c r="MS121" s="5"/>
      <c r="MT121" s="5"/>
      <c r="MU121" s="5"/>
      <c r="MV121" s="5"/>
      <c r="MW121" s="5"/>
      <c r="MX121" s="5"/>
      <c r="MY121" s="5"/>
      <c r="MZ121" s="5"/>
      <c r="NA121" s="5"/>
      <c r="NB121" s="5"/>
      <c r="NC121" s="5"/>
      <c r="ND121" s="5"/>
      <c r="NE121" s="5"/>
      <c r="NF121" s="5"/>
      <c r="NG121" s="5"/>
      <c r="NH121" s="5"/>
      <c r="NI121" s="5"/>
      <c r="NJ121" s="5"/>
      <c r="NK121" s="5"/>
      <c r="NL121" s="5"/>
      <c r="NM121" s="5"/>
      <c r="NN121" s="5"/>
      <c r="NO121" s="5"/>
      <c r="NP121" s="5"/>
      <c r="NQ121" s="5"/>
      <c r="NR121" s="5"/>
      <c r="NS121" s="5"/>
      <c r="NT121" s="5"/>
      <c r="NU121" s="5"/>
      <c r="NV121" s="5"/>
      <c r="NW121" s="5"/>
      <c r="NX121" s="5"/>
      <c r="NY121" s="5"/>
      <c r="NZ121" s="5"/>
      <c r="OA121" s="5"/>
      <c r="OB121" s="5"/>
      <c r="OC121" s="5"/>
      <c r="OD121" s="5"/>
      <c r="OE121" s="5"/>
      <c r="OF121" s="5"/>
      <c r="OG121" s="5"/>
      <c r="OH121" s="5"/>
      <c r="OI121" s="5"/>
      <c r="OJ121" s="5"/>
      <c r="OK121" s="5"/>
      <c r="OL121" s="5"/>
      <c r="OM121" s="5"/>
      <c r="ON121" s="5"/>
      <c r="OO121" s="5"/>
      <c r="OP121" s="5"/>
      <c r="OQ121" s="5"/>
      <c r="OR121" s="5"/>
      <c r="OS121" s="5"/>
      <c r="OT121" s="5"/>
      <c r="OU121" s="5"/>
      <c r="OV121" s="5"/>
      <c r="OW121" s="5"/>
      <c r="OX121" s="5"/>
      <c r="OY121" s="5"/>
      <c r="OZ121" s="5"/>
      <c r="PA121" s="5"/>
      <c r="PB121" s="5"/>
      <c r="PC121" s="5"/>
      <c r="PD121" s="5"/>
      <c r="PE121" s="5"/>
      <c r="PF121" s="5"/>
      <c r="PG121" s="5"/>
      <c r="PH121" s="5"/>
      <c r="PI121" s="5"/>
      <c r="PJ121" s="5"/>
      <c r="PK121" s="5"/>
      <c r="PL121" s="5"/>
      <c r="PM121" s="5"/>
      <c r="PN121" s="5"/>
      <c r="PO121" s="5"/>
      <c r="PP121" s="5"/>
      <c r="PQ121" s="5"/>
      <c r="PR121" s="5"/>
      <c r="PS121" s="5"/>
      <c r="PT121" s="5"/>
      <c r="PU121" s="5"/>
      <c r="PV121" s="5"/>
      <c r="PW121" s="5"/>
      <c r="PX121" s="5"/>
      <c r="PY121" s="5"/>
      <c r="PZ121" s="5"/>
      <c r="QA121" s="5"/>
      <c r="QB121" s="5"/>
      <c r="QC121" s="5"/>
      <c r="QD121" s="5"/>
      <c r="QE121" s="5"/>
      <c r="QF121" s="5"/>
      <c r="QG121" s="5"/>
      <c r="QH121" s="5"/>
      <c r="QI121" s="5"/>
      <c r="QJ121" s="5"/>
      <c r="QK121" s="5"/>
      <c r="QL121" s="5"/>
      <c r="QM121" s="5"/>
      <c r="QN121" s="5"/>
      <c r="QO121" s="5"/>
      <c r="QP121" s="5"/>
      <c r="QQ121" s="5"/>
      <c r="QR121" s="5"/>
      <c r="QS121" s="5"/>
      <c r="QT121" s="5"/>
      <c r="QU121" s="5"/>
      <c r="QV121" s="5"/>
      <c r="QW121" s="5"/>
      <c r="QX121" s="5"/>
      <c r="QY121" s="5"/>
      <c r="QZ121" s="5"/>
      <c r="RA121" s="5"/>
      <c r="RB121" s="5"/>
      <c r="RC121" s="5"/>
      <c r="RD121" s="5"/>
      <c r="RE121" s="5"/>
      <c r="RF121" s="5"/>
      <c r="RG121" s="5"/>
      <c r="RH121" s="5"/>
      <c r="RI121" s="5"/>
      <c r="RJ121" s="5"/>
      <c r="RK121" s="5"/>
      <c r="RL121" s="5"/>
      <c r="RM121" s="5"/>
      <c r="RN121" s="5"/>
      <c r="RO121" s="5"/>
      <c r="RP121" s="5"/>
      <c r="RQ121" s="5"/>
      <c r="RR121" s="5"/>
      <c r="RS121" s="5"/>
      <c r="RT121" s="5"/>
      <c r="RU121" s="5"/>
      <c r="RV121" s="5"/>
      <c r="RW121" s="5"/>
      <c r="RX121" s="5"/>
      <c r="RY121" s="5"/>
      <c r="RZ121" s="5"/>
      <c r="SA121" s="5"/>
      <c r="SB121" s="5"/>
      <c r="SC121" s="5"/>
      <c r="SD121" s="5"/>
      <c r="SE121" s="5"/>
      <c r="SF121" s="5"/>
      <c r="SG121" s="5"/>
      <c r="SH121" s="5"/>
      <c r="SI121" s="5"/>
      <c r="SJ121" s="5"/>
      <c r="SK121" s="5"/>
      <c r="SL121" s="5"/>
      <c r="SM121" s="5"/>
      <c r="SN121" s="5"/>
      <c r="SO121" s="5"/>
      <c r="SP121" s="5"/>
      <c r="SQ121" s="5"/>
      <c r="SR121" s="5"/>
      <c r="SS121" s="5"/>
    </row>
    <row r="122" spans="1:513" s="3" customFormat="1" ht="41.4" customHeight="1" x14ac:dyDescent="0.25">
      <c r="A122" s="213"/>
      <c r="B122" s="217"/>
      <c r="C122" s="293" t="s">
        <v>143</v>
      </c>
      <c r="D122" s="195"/>
      <c r="E122" s="195"/>
      <c r="F122" s="195"/>
      <c r="G122" s="204"/>
      <c r="H122" s="204"/>
      <c r="I122" s="204"/>
      <c r="J122" s="204"/>
      <c r="K122" s="293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99">
        <f>'PEP Av. Fin.'!L92</f>
        <v>50000</v>
      </c>
      <c r="AJ122" s="99">
        <f>'PEP Av. Fin.'!M92</f>
        <v>0</v>
      </c>
      <c r="AK122" s="103">
        <f>'PEP Av. Fin.'!N92</f>
        <v>50000</v>
      </c>
      <c r="AL122" s="205">
        <f>'PEP Av. Fin.'!O92</f>
        <v>1</v>
      </c>
      <c r="AM122" s="7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</row>
    <row r="123" spans="1:513" s="6" customFormat="1" ht="41.4" customHeight="1" x14ac:dyDescent="0.25">
      <c r="A123" s="785" t="s">
        <v>8</v>
      </c>
      <c r="B123" s="786"/>
      <c r="C123" s="786"/>
      <c r="D123" s="786"/>
      <c r="E123" s="786"/>
      <c r="F123" s="786"/>
      <c r="G123" s="786"/>
      <c r="H123" s="786"/>
      <c r="I123" s="786"/>
      <c r="J123" s="787"/>
      <c r="K123" s="298"/>
      <c r="L123" s="298"/>
      <c r="M123" s="298"/>
      <c r="N123" s="298"/>
      <c r="O123" s="298"/>
      <c r="P123" s="298"/>
      <c r="Q123" s="298"/>
      <c r="R123" s="298"/>
      <c r="S123" s="298"/>
      <c r="T123" s="298"/>
      <c r="U123" s="298"/>
      <c r="V123" s="298"/>
      <c r="W123" s="298"/>
      <c r="X123" s="298"/>
      <c r="Y123" s="298"/>
      <c r="Z123" s="298"/>
      <c r="AA123" s="298"/>
      <c r="AB123" s="298"/>
      <c r="AC123" s="298"/>
      <c r="AD123" s="298"/>
      <c r="AE123" s="298"/>
      <c r="AF123" s="298"/>
      <c r="AG123" s="298"/>
      <c r="AH123" s="298"/>
      <c r="AI123" s="96">
        <f>'PEP Av. Fin.'!L93</f>
        <v>200000</v>
      </c>
      <c r="AJ123" s="94">
        <f>'PEP Av. Fin.'!M93</f>
        <v>0</v>
      </c>
      <c r="AK123" s="119">
        <f>'PEP Av. Fin.'!N93</f>
        <v>200000</v>
      </c>
      <c r="AL123" s="95">
        <f>'PEP Av. Fin.'!O93</f>
        <v>0.2</v>
      </c>
      <c r="AM123" s="4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5"/>
      <c r="GR123" s="5"/>
      <c r="GS123" s="5"/>
      <c r="GT123" s="5"/>
      <c r="GU123" s="5"/>
      <c r="GV123" s="5"/>
      <c r="GW123" s="5"/>
      <c r="GX123" s="5"/>
      <c r="GY123" s="5"/>
      <c r="GZ123" s="5"/>
      <c r="HA123" s="5"/>
      <c r="HB123" s="5"/>
      <c r="HC123" s="5"/>
      <c r="HD123" s="5"/>
      <c r="HE123" s="5"/>
      <c r="HF123" s="5"/>
      <c r="HG123" s="5"/>
      <c r="HH123" s="5"/>
      <c r="HI123" s="5"/>
      <c r="HJ123" s="5"/>
      <c r="HK123" s="5"/>
      <c r="HL123" s="5"/>
      <c r="HM123" s="5"/>
      <c r="HN123" s="5"/>
      <c r="HO123" s="5"/>
      <c r="HP123" s="5"/>
      <c r="HQ123" s="5"/>
      <c r="HR123" s="5"/>
      <c r="HS123" s="5"/>
      <c r="HT123" s="5"/>
      <c r="HU123" s="5"/>
      <c r="HV123" s="5"/>
      <c r="HW123" s="5"/>
      <c r="HX123" s="5"/>
      <c r="HY123" s="5"/>
      <c r="HZ123" s="5"/>
      <c r="IA123" s="5"/>
      <c r="IB123" s="5"/>
      <c r="IC123" s="5"/>
      <c r="ID123" s="5"/>
      <c r="IE123" s="5"/>
      <c r="IF123" s="5"/>
      <c r="IG123" s="5"/>
      <c r="IH123" s="5"/>
      <c r="II123" s="5"/>
      <c r="IJ123" s="5"/>
      <c r="IK123" s="5"/>
      <c r="IL123" s="5"/>
      <c r="IM123" s="5"/>
      <c r="IN123" s="5"/>
      <c r="IO123" s="5"/>
      <c r="IP123" s="5"/>
      <c r="IQ123" s="5"/>
      <c r="IR123" s="5"/>
      <c r="IS123" s="5"/>
      <c r="IT123" s="5"/>
      <c r="IU123" s="5"/>
      <c r="IV123" s="5"/>
      <c r="IW123" s="5"/>
      <c r="IX123" s="5"/>
      <c r="IY123" s="5"/>
      <c r="IZ123" s="5"/>
      <c r="JA123" s="5"/>
      <c r="JB123" s="5"/>
      <c r="JC123" s="5"/>
      <c r="JD123" s="5"/>
      <c r="JE123" s="5"/>
      <c r="JF123" s="5"/>
      <c r="JG123" s="5"/>
      <c r="JH123" s="5"/>
      <c r="JI123" s="5"/>
      <c r="JJ123" s="5"/>
      <c r="JK123" s="5"/>
      <c r="JL123" s="5"/>
      <c r="JM123" s="5"/>
      <c r="JN123" s="5"/>
      <c r="JO123" s="5"/>
      <c r="JP123" s="5"/>
      <c r="JQ123" s="5"/>
      <c r="JR123" s="5"/>
      <c r="JS123" s="5"/>
      <c r="JT123" s="5"/>
      <c r="JU123" s="5"/>
      <c r="JV123" s="5"/>
      <c r="JW123" s="5"/>
      <c r="JX123" s="5"/>
      <c r="JY123" s="5"/>
      <c r="JZ123" s="5"/>
      <c r="KA123" s="5"/>
      <c r="KB123" s="5"/>
      <c r="KC123" s="5"/>
      <c r="KD123" s="5"/>
      <c r="KE123" s="5"/>
      <c r="KF123" s="5"/>
      <c r="KG123" s="5"/>
      <c r="KH123" s="5"/>
      <c r="KI123" s="5"/>
      <c r="KJ123" s="5"/>
      <c r="KK123" s="5"/>
      <c r="KL123" s="5"/>
      <c r="KM123" s="5"/>
      <c r="KN123" s="5"/>
      <c r="KO123" s="5"/>
      <c r="KP123" s="5"/>
      <c r="KQ123" s="5"/>
      <c r="KR123" s="5"/>
      <c r="KS123" s="5"/>
      <c r="KT123" s="5"/>
      <c r="KU123" s="5"/>
      <c r="KV123" s="5"/>
      <c r="KW123" s="5"/>
      <c r="KX123" s="5"/>
      <c r="KY123" s="5"/>
      <c r="KZ123" s="5"/>
      <c r="LA123" s="5"/>
      <c r="LB123" s="5"/>
      <c r="LC123" s="5"/>
      <c r="LD123" s="5"/>
      <c r="LE123" s="5"/>
      <c r="LF123" s="5"/>
      <c r="LG123" s="5"/>
      <c r="LH123" s="5"/>
      <c r="LI123" s="5"/>
      <c r="LJ123" s="5"/>
      <c r="LK123" s="5"/>
      <c r="LL123" s="5"/>
      <c r="LM123" s="5"/>
      <c r="LN123" s="5"/>
      <c r="LO123" s="5"/>
      <c r="LP123" s="5"/>
      <c r="LQ123" s="5"/>
      <c r="LR123" s="5"/>
      <c r="LS123" s="5"/>
      <c r="LT123" s="5"/>
      <c r="LU123" s="5"/>
      <c r="LV123" s="5"/>
      <c r="LW123" s="5"/>
      <c r="LX123" s="5"/>
      <c r="LY123" s="5"/>
      <c r="LZ123" s="5"/>
      <c r="MA123" s="5"/>
      <c r="MB123" s="5"/>
      <c r="MC123" s="5"/>
      <c r="MD123" s="5"/>
      <c r="ME123" s="5"/>
      <c r="MF123" s="5"/>
      <c r="MG123" s="5"/>
      <c r="MH123" s="5"/>
      <c r="MI123" s="5"/>
      <c r="MJ123" s="5"/>
      <c r="MK123" s="5"/>
      <c r="ML123" s="5"/>
      <c r="MM123" s="5"/>
      <c r="MN123" s="5"/>
      <c r="MO123" s="5"/>
      <c r="MP123" s="5"/>
      <c r="MQ123" s="5"/>
      <c r="MR123" s="5"/>
      <c r="MS123" s="5"/>
      <c r="MT123" s="5"/>
      <c r="MU123" s="5"/>
      <c r="MV123" s="5"/>
      <c r="MW123" s="5"/>
      <c r="MX123" s="5"/>
      <c r="MY123" s="5"/>
      <c r="MZ123" s="5"/>
      <c r="NA123" s="5"/>
      <c r="NB123" s="5"/>
      <c r="NC123" s="5"/>
      <c r="ND123" s="5"/>
      <c r="NE123" s="5"/>
      <c r="NF123" s="5"/>
      <c r="NG123" s="5"/>
      <c r="NH123" s="5"/>
      <c r="NI123" s="5"/>
      <c r="NJ123" s="5"/>
      <c r="NK123" s="5"/>
      <c r="NL123" s="5"/>
      <c r="NM123" s="5"/>
      <c r="NN123" s="5"/>
      <c r="NO123" s="5"/>
      <c r="NP123" s="5"/>
      <c r="NQ123" s="5"/>
      <c r="NR123" s="5"/>
      <c r="NS123" s="5"/>
      <c r="NT123" s="5"/>
      <c r="NU123" s="5"/>
      <c r="NV123" s="5"/>
      <c r="NW123" s="5"/>
      <c r="NX123" s="5"/>
      <c r="NY123" s="5"/>
      <c r="NZ123" s="5"/>
      <c r="OA123" s="5"/>
      <c r="OB123" s="5"/>
      <c r="OC123" s="5"/>
      <c r="OD123" s="5"/>
      <c r="OE123" s="5"/>
      <c r="OF123" s="5"/>
      <c r="OG123" s="5"/>
      <c r="OH123" s="5"/>
      <c r="OI123" s="5"/>
      <c r="OJ123" s="5"/>
      <c r="OK123" s="5"/>
      <c r="OL123" s="5"/>
      <c r="OM123" s="5"/>
      <c r="ON123" s="5"/>
      <c r="OO123" s="5"/>
      <c r="OP123" s="5"/>
      <c r="OQ123" s="5"/>
      <c r="OR123" s="5"/>
      <c r="OS123" s="5"/>
      <c r="OT123" s="5"/>
      <c r="OU123" s="5"/>
      <c r="OV123" s="5"/>
      <c r="OW123" s="5"/>
      <c r="OX123" s="5"/>
      <c r="OY123" s="5"/>
      <c r="OZ123" s="5"/>
      <c r="PA123" s="5"/>
      <c r="PB123" s="5"/>
      <c r="PC123" s="5"/>
      <c r="PD123" s="5"/>
      <c r="PE123" s="5"/>
      <c r="PF123" s="5"/>
      <c r="PG123" s="5"/>
      <c r="PH123" s="5"/>
      <c r="PI123" s="5"/>
      <c r="PJ123" s="5"/>
      <c r="PK123" s="5"/>
      <c r="PL123" s="5"/>
      <c r="PM123" s="5"/>
      <c r="PN123" s="5"/>
      <c r="PO123" s="5"/>
      <c r="PP123" s="5"/>
      <c r="PQ123" s="5"/>
      <c r="PR123" s="5"/>
      <c r="PS123" s="5"/>
      <c r="PT123" s="5"/>
      <c r="PU123" s="5"/>
      <c r="PV123" s="5"/>
      <c r="PW123" s="5"/>
      <c r="PX123" s="5"/>
      <c r="PY123" s="5"/>
      <c r="PZ123" s="5"/>
      <c r="QA123" s="5"/>
      <c r="QB123" s="5"/>
      <c r="QC123" s="5"/>
      <c r="QD123" s="5"/>
      <c r="QE123" s="5"/>
      <c r="QF123" s="5"/>
      <c r="QG123" s="5"/>
      <c r="QH123" s="5"/>
      <c r="QI123" s="5"/>
      <c r="QJ123" s="5"/>
      <c r="QK123" s="5"/>
      <c r="QL123" s="5"/>
      <c r="QM123" s="5"/>
      <c r="QN123" s="5"/>
      <c r="QO123" s="5"/>
      <c r="QP123" s="5"/>
      <c r="QQ123" s="5"/>
      <c r="QR123" s="5"/>
      <c r="QS123" s="5"/>
      <c r="QT123" s="5"/>
      <c r="QU123" s="5"/>
      <c r="QV123" s="5"/>
      <c r="QW123" s="5"/>
      <c r="QX123" s="5"/>
      <c r="QY123" s="5"/>
      <c r="QZ123" s="5"/>
      <c r="RA123" s="5"/>
      <c r="RB123" s="5"/>
      <c r="RC123" s="5"/>
      <c r="RD123" s="5"/>
      <c r="RE123" s="5"/>
      <c r="RF123" s="5"/>
      <c r="RG123" s="5"/>
      <c r="RH123" s="5"/>
      <c r="RI123" s="5"/>
      <c r="RJ123" s="5"/>
      <c r="RK123" s="5"/>
      <c r="RL123" s="5"/>
      <c r="RM123" s="5"/>
      <c r="RN123" s="5"/>
      <c r="RO123" s="5"/>
      <c r="RP123" s="5"/>
      <c r="RQ123" s="5"/>
      <c r="RR123" s="5"/>
      <c r="RS123" s="5"/>
      <c r="RT123" s="5"/>
      <c r="RU123" s="5"/>
      <c r="RV123" s="5"/>
      <c r="RW123" s="5"/>
      <c r="RX123" s="5"/>
      <c r="RY123" s="5"/>
      <c r="RZ123" s="5"/>
      <c r="SA123" s="5"/>
      <c r="SB123" s="5"/>
      <c r="SC123" s="5"/>
      <c r="SD123" s="5"/>
      <c r="SE123" s="5"/>
      <c r="SF123" s="5"/>
      <c r="SG123" s="5"/>
      <c r="SH123" s="5"/>
      <c r="SI123" s="5"/>
      <c r="SJ123" s="5"/>
      <c r="SK123" s="5"/>
      <c r="SL123" s="5"/>
      <c r="SM123" s="5"/>
      <c r="SN123" s="5"/>
      <c r="SO123" s="5"/>
      <c r="SP123" s="5"/>
      <c r="SQ123" s="5"/>
      <c r="SR123" s="5"/>
      <c r="SS123" s="5"/>
    </row>
    <row r="124" spans="1:513" ht="41.4" customHeight="1" x14ac:dyDescent="0.25">
      <c r="A124" s="788" t="s">
        <v>170</v>
      </c>
      <c r="B124" s="789"/>
      <c r="C124" s="789"/>
      <c r="D124" s="789"/>
      <c r="E124" s="789"/>
      <c r="F124" s="789"/>
      <c r="G124" s="789"/>
      <c r="H124" s="789"/>
      <c r="I124" s="789"/>
      <c r="J124" s="790"/>
      <c r="K124" s="299"/>
      <c r="L124" s="299"/>
      <c r="M124" s="299"/>
      <c r="N124" s="299"/>
      <c r="O124" s="299"/>
      <c r="P124" s="299"/>
      <c r="Q124" s="299"/>
      <c r="R124" s="299"/>
      <c r="S124" s="299"/>
      <c r="T124" s="299"/>
      <c r="U124" s="299"/>
      <c r="V124" s="299"/>
      <c r="W124" s="299"/>
      <c r="X124" s="299"/>
      <c r="Y124" s="299"/>
      <c r="Z124" s="299"/>
      <c r="AA124" s="299"/>
      <c r="AB124" s="299"/>
      <c r="AC124" s="299"/>
      <c r="AD124" s="299"/>
      <c r="AE124" s="299"/>
      <c r="AF124" s="299"/>
      <c r="AG124" s="299"/>
      <c r="AH124" s="299"/>
      <c r="AI124" s="209">
        <f>'PEP Av. Fin.'!L94</f>
        <v>12104718.67</v>
      </c>
      <c r="AJ124" s="209">
        <f>'PEP Av. Fin.'!M94</f>
        <v>1335599.905</v>
      </c>
      <c r="AK124" s="209">
        <f>'PEP Av. Fin.'!N94</f>
        <v>13440318.574999999</v>
      </c>
      <c r="AL124" s="210">
        <f>'PEP Av. Fin.'!O94</f>
        <v>0.26880637147992331</v>
      </c>
      <c r="AM124" s="85"/>
    </row>
    <row r="125" spans="1:513" s="175" customFormat="1" x14ac:dyDescent="0.25">
      <c r="A125" s="173"/>
      <c r="B125" s="173"/>
      <c r="C125" s="173"/>
      <c r="D125" s="178"/>
      <c r="E125" s="178"/>
      <c r="F125" s="178"/>
      <c r="G125" s="173"/>
      <c r="H125" s="173"/>
      <c r="I125" s="173"/>
      <c r="J125" s="173"/>
      <c r="K125" s="173"/>
      <c r="L125" s="173"/>
      <c r="M125" s="173"/>
      <c r="N125" s="173"/>
      <c r="O125" s="173"/>
      <c r="P125" s="173"/>
      <c r="Q125" s="173"/>
      <c r="R125" s="173"/>
      <c r="S125" s="173"/>
      <c r="T125" s="173"/>
      <c r="U125" s="173"/>
      <c r="V125" s="173"/>
      <c r="W125" s="173"/>
      <c r="X125" s="173"/>
      <c r="Y125" s="173"/>
      <c r="Z125" s="173"/>
      <c r="AA125" s="173"/>
      <c r="AB125" s="173"/>
      <c r="AC125" s="173"/>
      <c r="AD125" s="173"/>
      <c r="AE125" s="173"/>
      <c r="AF125" s="173"/>
      <c r="AG125" s="173"/>
      <c r="AH125" s="173"/>
      <c r="AI125" s="173"/>
      <c r="AJ125" s="173"/>
      <c r="AK125" s="173"/>
      <c r="AL125" s="174"/>
      <c r="AM125" s="86"/>
      <c r="AN125" s="86"/>
      <c r="AO125" s="86"/>
      <c r="AP125" s="86"/>
      <c r="AQ125" s="86"/>
      <c r="AR125" s="86"/>
      <c r="AS125" s="86"/>
      <c r="AT125" s="86"/>
      <c r="AU125" s="86"/>
      <c r="AV125" s="86"/>
      <c r="AW125" s="86"/>
      <c r="AX125" s="86"/>
      <c r="AY125" s="86"/>
      <c r="AZ125" s="86"/>
      <c r="BA125" s="86"/>
      <c r="BB125" s="86"/>
      <c r="BC125" s="86"/>
      <c r="BD125" s="86"/>
      <c r="BE125" s="86"/>
      <c r="BF125" s="86"/>
      <c r="BG125" s="86"/>
      <c r="BH125" s="86"/>
      <c r="BI125" s="86"/>
      <c r="BJ125" s="86"/>
      <c r="BK125" s="86"/>
      <c r="BL125" s="86"/>
      <c r="BM125" s="86"/>
      <c r="BN125" s="86"/>
      <c r="BO125" s="86"/>
      <c r="BP125" s="86"/>
      <c r="BQ125" s="86"/>
      <c r="BR125" s="86"/>
      <c r="BS125" s="86"/>
      <c r="BT125" s="86"/>
      <c r="BU125" s="86"/>
      <c r="BV125" s="86"/>
      <c r="BW125" s="86"/>
      <c r="BX125" s="86"/>
      <c r="BY125" s="86"/>
      <c r="BZ125" s="86"/>
      <c r="CA125" s="86"/>
      <c r="CB125" s="86"/>
      <c r="CC125" s="86"/>
      <c r="CD125" s="86"/>
      <c r="CE125" s="86"/>
      <c r="CF125" s="86"/>
      <c r="CG125" s="86"/>
      <c r="CH125" s="86"/>
      <c r="CI125" s="86"/>
      <c r="CJ125" s="86"/>
      <c r="CK125" s="86"/>
      <c r="CL125" s="86"/>
      <c r="CM125" s="86"/>
      <c r="CN125" s="86"/>
      <c r="CO125" s="86"/>
      <c r="CP125" s="86"/>
      <c r="CQ125" s="86"/>
      <c r="CR125" s="86"/>
      <c r="CS125" s="86"/>
      <c r="CT125" s="86"/>
      <c r="CU125" s="86"/>
      <c r="CV125" s="86"/>
      <c r="CW125" s="86"/>
      <c r="CX125" s="86"/>
      <c r="CY125" s="86"/>
      <c r="CZ125" s="86"/>
      <c r="DA125" s="86"/>
      <c r="DB125" s="86"/>
      <c r="DC125" s="86"/>
      <c r="DD125" s="86"/>
      <c r="DE125" s="86"/>
      <c r="DF125" s="86"/>
      <c r="DG125" s="86"/>
      <c r="DH125" s="86"/>
      <c r="DI125" s="86"/>
      <c r="DJ125" s="86"/>
      <c r="DK125" s="86"/>
      <c r="DL125" s="86"/>
      <c r="DM125" s="86"/>
      <c r="DN125" s="86"/>
      <c r="DO125" s="86"/>
      <c r="DP125" s="86"/>
      <c r="DQ125" s="86"/>
      <c r="DR125" s="86"/>
      <c r="DS125" s="86"/>
      <c r="DT125" s="86"/>
      <c r="DU125" s="86"/>
      <c r="DV125" s="86"/>
      <c r="DW125" s="86"/>
      <c r="DX125" s="86"/>
      <c r="DY125" s="86"/>
      <c r="DZ125" s="86"/>
      <c r="EA125" s="86"/>
      <c r="EB125" s="86"/>
      <c r="EC125" s="86"/>
      <c r="ED125" s="86"/>
      <c r="EE125" s="86"/>
      <c r="EF125" s="86"/>
      <c r="EG125" s="86"/>
      <c r="EH125" s="86"/>
      <c r="EI125" s="86"/>
      <c r="EJ125" s="86"/>
      <c r="EK125" s="86"/>
      <c r="EL125" s="86"/>
      <c r="EM125" s="86"/>
      <c r="EN125" s="86"/>
      <c r="EO125" s="86"/>
      <c r="EP125" s="86"/>
      <c r="EQ125" s="86"/>
      <c r="ER125" s="86"/>
      <c r="ES125" s="86"/>
      <c r="ET125" s="86"/>
      <c r="EU125" s="86"/>
      <c r="EV125" s="86"/>
      <c r="EW125" s="86"/>
      <c r="EX125" s="86"/>
      <c r="EY125" s="86"/>
      <c r="EZ125" s="86"/>
      <c r="FA125" s="86"/>
      <c r="FB125" s="86"/>
      <c r="FC125" s="86"/>
      <c r="FD125" s="86"/>
      <c r="FE125" s="86"/>
      <c r="FF125" s="86"/>
      <c r="FG125" s="86"/>
      <c r="FH125" s="86"/>
      <c r="FI125" s="86"/>
      <c r="FJ125" s="86"/>
      <c r="FK125" s="86"/>
      <c r="FL125" s="86"/>
      <c r="FM125" s="86"/>
      <c r="FN125" s="86"/>
      <c r="FO125" s="86"/>
      <c r="FP125" s="86"/>
      <c r="FQ125" s="86"/>
      <c r="FR125" s="86"/>
      <c r="FS125" s="86"/>
      <c r="FT125" s="86"/>
      <c r="FU125" s="86"/>
      <c r="FV125" s="86"/>
      <c r="FW125" s="86"/>
      <c r="FX125" s="86"/>
      <c r="FY125" s="86"/>
      <c r="FZ125" s="86"/>
      <c r="GA125" s="86"/>
      <c r="GB125" s="86"/>
      <c r="GC125" s="86"/>
      <c r="GD125" s="86"/>
      <c r="GE125" s="86"/>
      <c r="GF125" s="86"/>
      <c r="GG125" s="86"/>
      <c r="GH125" s="86"/>
      <c r="GI125" s="86"/>
      <c r="GJ125" s="86"/>
      <c r="GK125" s="86"/>
      <c r="GL125" s="86"/>
      <c r="GM125" s="86"/>
      <c r="GN125" s="86"/>
      <c r="GO125" s="86"/>
      <c r="GP125" s="86"/>
      <c r="GQ125" s="86"/>
      <c r="GR125" s="86"/>
      <c r="GS125" s="86"/>
      <c r="GT125" s="86"/>
      <c r="GU125" s="86"/>
      <c r="GV125" s="86"/>
      <c r="GW125" s="86"/>
      <c r="GX125" s="86"/>
      <c r="GY125" s="86"/>
      <c r="GZ125" s="86"/>
      <c r="HA125" s="86"/>
      <c r="HB125" s="86"/>
      <c r="HC125" s="86"/>
      <c r="HD125" s="86"/>
      <c r="HE125" s="86"/>
      <c r="HF125" s="86"/>
      <c r="HG125" s="86"/>
      <c r="HH125" s="86"/>
      <c r="HI125" s="86"/>
      <c r="HJ125" s="86"/>
      <c r="HK125" s="86"/>
      <c r="HL125" s="86"/>
      <c r="HM125" s="86"/>
      <c r="HN125" s="86"/>
      <c r="HO125" s="86"/>
      <c r="HP125" s="86"/>
      <c r="HQ125" s="86"/>
      <c r="HR125" s="86"/>
      <c r="HS125" s="86"/>
      <c r="HT125" s="86"/>
      <c r="HU125" s="86"/>
      <c r="HV125" s="86"/>
      <c r="HW125" s="86"/>
      <c r="HX125" s="86"/>
      <c r="HY125" s="86"/>
      <c r="HZ125" s="86"/>
      <c r="IA125" s="86"/>
      <c r="IB125" s="86"/>
      <c r="IC125" s="86"/>
      <c r="ID125" s="86"/>
      <c r="IE125" s="86"/>
      <c r="IF125" s="86"/>
      <c r="IG125" s="86"/>
      <c r="IH125" s="86"/>
      <c r="II125" s="86"/>
      <c r="IJ125" s="86"/>
      <c r="IK125" s="86"/>
      <c r="IL125" s="86"/>
      <c r="IM125" s="86"/>
      <c r="IN125" s="86"/>
      <c r="IO125" s="86"/>
      <c r="IP125" s="86"/>
      <c r="IQ125" s="86"/>
      <c r="IR125" s="86"/>
      <c r="IS125" s="86"/>
      <c r="IT125" s="86"/>
      <c r="IU125" s="86"/>
      <c r="IV125" s="86"/>
      <c r="IW125" s="86"/>
      <c r="IX125" s="86"/>
      <c r="IY125" s="86"/>
      <c r="IZ125" s="86"/>
      <c r="JA125" s="86"/>
      <c r="JB125" s="86"/>
      <c r="JC125" s="86"/>
      <c r="JD125" s="86"/>
      <c r="JE125" s="86"/>
      <c r="JF125" s="86"/>
      <c r="JG125" s="86"/>
      <c r="JH125" s="86"/>
      <c r="JI125" s="86"/>
      <c r="JJ125" s="86"/>
      <c r="JK125" s="86"/>
      <c r="JL125" s="86"/>
      <c r="JM125" s="86"/>
      <c r="JN125" s="86"/>
      <c r="JO125" s="86"/>
      <c r="JP125" s="86"/>
      <c r="JQ125" s="86"/>
      <c r="JR125" s="86"/>
      <c r="JS125" s="86"/>
      <c r="JT125" s="86"/>
      <c r="JU125" s="86"/>
      <c r="JV125" s="86"/>
      <c r="JW125" s="86"/>
      <c r="JX125" s="86"/>
      <c r="JY125" s="86"/>
      <c r="JZ125" s="86"/>
      <c r="KA125" s="86"/>
      <c r="KB125" s="86"/>
      <c r="KC125" s="86"/>
      <c r="KD125" s="86"/>
      <c r="KE125" s="86"/>
      <c r="KF125" s="86"/>
      <c r="KG125" s="86"/>
      <c r="KH125" s="86"/>
      <c r="KI125" s="86"/>
      <c r="KJ125" s="86"/>
      <c r="KK125" s="86"/>
      <c r="KL125" s="86"/>
      <c r="KM125" s="86"/>
      <c r="KN125" s="86"/>
      <c r="KO125" s="86"/>
      <c r="KP125" s="86"/>
      <c r="KQ125" s="86"/>
      <c r="KR125" s="86"/>
      <c r="KS125" s="86"/>
      <c r="KT125" s="86"/>
      <c r="KU125" s="86"/>
      <c r="KV125" s="86"/>
      <c r="KW125" s="86"/>
      <c r="KX125" s="86"/>
      <c r="KY125" s="86"/>
      <c r="KZ125" s="86"/>
      <c r="LA125" s="86"/>
      <c r="LB125" s="86"/>
      <c r="LC125" s="86"/>
      <c r="LD125" s="86"/>
      <c r="LE125" s="86"/>
      <c r="LF125" s="86"/>
      <c r="LG125" s="86"/>
      <c r="LH125" s="86"/>
      <c r="LI125" s="86"/>
      <c r="LJ125" s="86"/>
      <c r="LK125" s="86"/>
      <c r="LL125" s="86"/>
      <c r="LM125" s="86"/>
      <c r="LN125" s="86"/>
      <c r="LO125" s="86"/>
      <c r="LP125" s="86"/>
      <c r="LQ125" s="86"/>
      <c r="LR125" s="86"/>
      <c r="LS125" s="86"/>
      <c r="LT125" s="86"/>
      <c r="LU125" s="86"/>
      <c r="LV125" s="86"/>
      <c r="LW125" s="86"/>
      <c r="LX125" s="86"/>
      <c r="LY125" s="86"/>
      <c r="LZ125" s="86"/>
      <c r="MA125" s="86"/>
      <c r="MB125" s="86"/>
      <c r="MC125" s="86"/>
      <c r="MD125" s="86"/>
      <c r="ME125" s="86"/>
      <c r="MF125" s="86"/>
      <c r="MG125" s="86"/>
      <c r="MH125" s="86"/>
      <c r="MI125" s="86"/>
      <c r="MJ125" s="86"/>
      <c r="MK125" s="86"/>
      <c r="ML125" s="86"/>
      <c r="MM125" s="86"/>
      <c r="MN125" s="86"/>
      <c r="MO125" s="86"/>
      <c r="MP125" s="86"/>
      <c r="MQ125" s="86"/>
      <c r="MR125" s="86"/>
      <c r="MS125" s="86"/>
      <c r="MT125" s="86"/>
      <c r="MU125" s="86"/>
      <c r="MV125" s="86"/>
      <c r="MW125" s="86"/>
      <c r="MX125" s="86"/>
      <c r="MY125" s="86"/>
      <c r="MZ125" s="86"/>
      <c r="NA125" s="86"/>
      <c r="NB125" s="86"/>
      <c r="NC125" s="86"/>
      <c r="ND125" s="86"/>
      <c r="NE125" s="86"/>
      <c r="NF125" s="86"/>
      <c r="NG125" s="86"/>
      <c r="NH125" s="86"/>
      <c r="NI125" s="86"/>
      <c r="NJ125" s="86"/>
      <c r="NK125" s="86"/>
      <c r="NL125" s="86"/>
      <c r="NM125" s="86"/>
      <c r="NN125" s="86"/>
      <c r="NO125" s="86"/>
      <c r="NP125" s="86"/>
      <c r="NQ125" s="86"/>
      <c r="NR125" s="86"/>
      <c r="NS125" s="86"/>
      <c r="NT125" s="86"/>
      <c r="NU125" s="86"/>
      <c r="NV125" s="86"/>
      <c r="NW125" s="86"/>
      <c r="NX125" s="86"/>
      <c r="NY125" s="86"/>
      <c r="NZ125" s="86"/>
      <c r="OA125" s="86"/>
      <c r="OB125" s="86"/>
      <c r="OC125" s="86"/>
      <c r="OD125" s="86"/>
      <c r="OE125" s="86"/>
      <c r="OF125" s="86"/>
      <c r="OG125" s="86"/>
      <c r="OH125" s="86"/>
      <c r="OI125" s="86"/>
      <c r="OJ125" s="86"/>
      <c r="OK125" s="86"/>
      <c r="OL125" s="86"/>
      <c r="OM125" s="86"/>
      <c r="ON125" s="86"/>
      <c r="OO125" s="86"/>
      <c r="OP125" s="86"/>
      <c r="OQ125" s="86"/>
      <c r="OR125" s="86"/>
      <c r="OS125" s="86"/>
      <c r="OT125" s="86"/>
      <c r="OU125" s="86"/>
      <c r="OV125" s="86"/>
      <c r="OW125" s="86"/>
      <c r="OX125" s="86"/>
      <c r="OY125" s="86"/>
      <c r="OZ125" s="86"/>
      <c r="PA125" s="86"/>
      <c r="PB125" s="86"/>
      <c r="PC125" s="86"/>
      <c r="PD125" s="86"/>
      <c r="PE125" s="86"/>
      <c r="PF125" s="86"/>
      <c r="PG125" s="86"/>
      <c r="PH125" s="86"/>
      <c r="PI125" s="86"/>
      <c r="PJ125" s="86"/>
      <c r="PK125" s="86"/>
      <c r="PL125" s="86"/>
      <c r="PM125" s="86"/>
      <c r="PN125" s="86"/>
      <c r="PO125" s="86"/>
      <c r="PP125" s="86"/>
      <c r="PQ125" s="86"/>
      <c r="PR125" s="86"/>
      <c r="PS125" s="86"/>
      <c r="PT125" s="86"/>
      <c r="PU125" s="86"/>
      <c r="PV125" s="86"/>
      <c r="PW125" s="86"/>
      <c r="PX125" s="86"/>
      <c r="PY125" s="86"/>
      <c r="PZ125" s="86"/>
      <c r="QA125" s="86"/>
      <c r="QB125" s="86"/>
      <c r="QC125" s="86"/>
      <c r="QD125" s="86"/>
      <c r="QE125" s="86"/>
      <c r="QF125" s="86"/>
      <c r="QG125" s="86"/>
      <c r="QH125" s="86"/>
      <c r="QI125" s="86"/>
      <c r="QJ125" s="86"/>
      <c r="QK125" s="86"/>
      <c r="QL125" s="86"/>
      <c r="QM125" s="86"/>
      <c r="QN125" s="86"/>
      <c r="QO125" s="86"/>
      <c r="QP125" s="86"/>
      <c r="QQ125" s="86"/>
      <c r="QR125" s="86"/>
      <c r="QS125" s="86"/>
      <c r="QT125" s="86"/>
      <c r="QU125" s="86"/>
      <c r="QV125" s="86"/>
      <c r="QW125" s="86"/>
      <c r="QX125" s="86"/>
      <c r="QY125" s="86"/>
      <c r="QZ125" s="86"/>
      <c r="RA125" s="86"/>
      <c r="RB125" s="86"/>
      <c r="RC125" s="86"/>
      <c r="RD125" s="86"/>
      <c r="RE125" s="86"/>
      <c r="RF125" s="86"/>
      <c r="RG125" s="86"/>
      <c r="RH125" s="86"/>
      <c r="RI125" s="86"/>
      <c r="RJ125" s="86"/>
      <c r="RK125" s="86"/>
      <c r="RL125" s="86"/>
      <c r="RM125" s="86"/>
      <c r="RN125" s="86"/>
      <c r="RO125" s="86"/>
      <c r="RP125" s="86"/>
      <c r="RQ125" s="86"/>
      <c r="RR125" s="86"/>
      <c r="RS125" s="86"/>
      <c r="RT125" s="86"/>
      <c r="RU125" s="86"/>
      <c r="RV125" s="86"/>
      <c r="RW125" s="86"/>
      <c r="RX125" s="86"/>
      <c r="RY125" s="86"/>
      <c r="RZ125" s="86"/>
      <c r="SA125" s="86"/>
      <c r="SB125" s="86"/>
      <c r="SC125" s="86"/>
      <c r="SD125" s="86"/>
      <c r="SE125" s="86"/>
      <c r="SF125" s="86"/>
      <c r="SG125" s="86"/>
      <c r="SH125" s="86"/>
      <c r="SI125" s="86"/>
      <c r="SJ125" s="86"/>
      <c r="SK125" s="86"/>
      <c r="SL125" s="86"/>
      <c r="SM125" s="86"/>
      <c r="SN125" s="86"/>
      <c r="SO125" s="86"/>
      <c r="SP125" s="86"/>
      <c r="SQ125" s="86"/>
      <c r="SR125" s="86"/>
      <c r="SS125" s="86"/>
    </row>
    <row r="126" spans="1:513" s="86" customFormat="1" x14ac:dyDescent="0.25">
      <c r="D126" s="179"/>
      <c r="E126" s="179"/>
      <c r="F126" s="179"/>
      <c r="AL126" s="176"/>
    </row>
    <row r="127" spans="1:513" s="86" customFormat="1" x14ac:dyDescent="0.25">
      <c r="D127" s="179"/>
      <c r="E127" s="179"/>
      <c r="F127" s="179"/>
      <c r="AL127" s="176"/>
    </row>
    <row r="128" spans="1:513" s="86" customFormat="1" x14ac:dyDescent="0.25">
      <c r="D128" s="179"/>
      <c r="E128" s="179"/>
      <c r="F128" s="179"/>
      <c r="AL128" s="176"/>
    </row>
    <row r="129" spans="4:38" s="86" customFormat="1" x14ac:dyDescent="0.25">
      <c r="D129" s="179"/>
      <c r="E129" s="179"/>
      <c r="F129" s="179"/>
      <c r="AL129" s="176"/>
    </row>
    <row r="130" spans="4:38" s="86" customFormat="1" x14ac:dyDescent="0.25">
      <c r="D130" s="179"/>
      <c r="E130" s="179"/>
      <c r="F130" s="179"/>
      <c r="AL130" s="176"/>
    </row>
    <row r="131" spans="4:38" s="86" customFormat="1" x14ac:dyDescent="0.25">
      <c r="D131" s="179"/>
      <c r="E131" s="179"/>
      <c r="F131" s="179"/>
      <c r="AL131" s="176"/>
    </row>
    <row r="132" spans="4:38" s="86" customFormat="1" x14ac:dyDescent="0.25">
      <c r="D132" s="179"/>
      <c r="E132" s="179"/>
      <c r="F132" s="179"/>
      <c r="AL132" s="176"/>
    </row>
    <row r="133" spans="4:38" s="86" customFormat="1" x14ac:dyDescent="0.25">
      <c r="D133" s="179"/>
      <c r="E133" s="179"/>
      <c r="F133" s="179"/>
      <c r="AL133" s="176"/>
    </row>
    <row r="134" spans="4:38" s="86" customFormat="1" x14ac:dyDescent="0.25">
      <c r="D134" s="179"/>
      <c r="E134" s="179"/>
      <c r="F134" s="179"/>
      <c r="AL134" s="176"/>
    </row>
    <row r="135" spans="4:38" s="86" customFormat="1" x14ac:dyDescent="0.25">
      <c r="D135" s="179"/>
      <c r="E135" s="179"/>
      <c r="F135" s="179"/>
      <c r="AL135" s="176"/>
    </row>
    <row r="136" spans="4:38" s="86" customFormat="1" x14ac:dyDescent="0.25">
      <c r="D136" s="179"/>
      <c r="E136" s="179"/>
      <c r="F136" s="179"/>
      <c r="AL136" s="176"/>
    </row>
    <row r="137" spans="4:38" s="86" customFormat="1" x14ac:dyDescent="0.25">
      <c r="D137" s="179"/>
      <c r="E137" s="179"/>
      <c r="F137" s="179"/>
      <c r="AL137" s="176"/>
    </row>
    <row r="138" spans="4:38" s="86" customFormat="1" x14ac:dyDescent="0.25">
      <c r="D138" s="179"/>
      <c r="E138" s="179"/>
      <c r="F138" s="179"/>
      <c r="AL138" s="176"/>
    </row>
    <row r="139" spans="4:38" s="86" customFormat="1" x14ac:dyDescent="0.25">
      <c r="D139" s="179"/>
      <c r="E139" s="179"/>
      <c r="F139" s="179"/>
      <c r="AL139" s="176"/>
    </row>
    <row r="140" spans="4:38" s="86" customFormat="1" x14ac:dyDescent="0.25">
      <c r="D140" s="179"/>
      <c r="E140" s="179"/>
      <c r="F140" s="179"/>
      <c r="AL140" s="176"/>
    </row>
    <row r="141" spans="4:38" s="86" customFormat="1" x14ac:dyDescent="0.25">
      <c r="D141" s="179"/>
      <c r="E141" s="179"/>
      <c r="F141" s="179"/>
      <c r="AL141" s="176"/>
    </row>
    <row r="142" spans="4:38" s="86" customFormat="1" x14ac:dyDescent="0.25">
      <c r="D142" s="179"/>
      <c r="E142" s="179"/>
      <c r="F142" s="179"/>
      <c r="AL142" s="176"/>
    </row>
    <row r="143" spans="4:38" s="86" customFormat="1" x14ac:dyDescent="0.25">
      <c r="D143" s="179"/>
      <c r="E143" s="179"/>
      <c r="F143" s="179"/>
      <c r="AL143" s="176"/>
    </row>
    <row r="144" spans="4:38" s="86" customFormat="1" x14ac:dyDescent="0.25">
      <c r="D144" s="179"/>
      <c r="E144" s="179"/>
      <c r="F144" s="179"/>
      <c r="AL144" s="176"/>
    </row>
    <row r="145" spans="4:52" s="86" customFormat="1" x14ac:dyDescent="0.25">
      <c r="D145" s="179"/>
      <c r="E145" s="179"/>
      <c r="F145" s="179"/>
      <c r="AL145" s="176"/>
    </row>
    <row r="146" spans="4:52" s="86" customFormat="1" x14ac:dyDescent="0.25">
      <c r="D146" s="179"/>
      <c r="E146" s="179"/>
      <c r="F146" s="179"/>
      <c r="AL146" s="176"/>
    </row>
    <row r="147" spans="4:52" s="86" customFormat="1" x14ac:dyDescent="0.25">
      <c r="D147" s="179"/>
      <c r="E147" s="179"/>
      <c r="F147" s="179"/>
      <c r="AL147" s="176"/>
    </row>
    <row r="148" spans="4:52" s="86" customFormat="1" x14ac:dyDescent="0.25">
      <c r="D148" s="179"/>
      <c r="E148" s="179"/>
      <c r="F148" s="179"/>
      <c r="AL148" s="176"/>
    </row>
    <row r="149" spans="4:52" s="86" customFormat="1" x14ac:dyDescent="0.25">
      <c r="D149" s="179"/>
      <c r="E149" s="179"/>
      <c r="F149" s="179"/>
      <c r="AL149" s="176"/>
    </row>
    <row r="150" spans="4:52" s="86" customFormat="1" x14ac:dyDescent="0.25">
      <c r="D150" s="179"/>
      <c r="E150" s="179"/>
      <c r="F150" s="179"/>
      <c r="AL150" s="176"/>
    </row>
    <row r="151" spans="4:52" s="86" customFormat="1" x14ac:dyDescent="0.25">
      <c r="D151" s="179"/>
      <c r="E151" s="179"/>
      <c r="F151" s="179"/>
      <c r="AL151" s="176"/>
    </row>
    <row r="152" spans="4:52" s="86" customFormat="1" x14ac:dyDescent="0.25">
      <c r="D152" s="179"/>
      <c r="E152" s="179"/>
      <c r="F152" s="179"/>
      <c r="AL152" s="176"/>
    </row>
    <row r="153" spans="4:52" s="86" customFormat="1" x14ac:dyDescent="0.25">
      <c r="D153" s="179"/>
      <c r="E153" s="179"/>
      <c r="F153" s="179"/>
      <c r="AL153" s="176"/>
    </row>
    <row r="154" spans="4:52" s="86" customFormat="1" x14ac:dyDescent="0.25">
      <c r="D154" s="179"/>
      <c r="E154" s="179"/>
      <c r="F154" s="179"/>
      <c r="AL154" s="176"/>
    </row>
    <row r="155" spans="4:52" s="86" customFormat="1" x14ac:dyDescent="0.25">
      <c r="D155" s="179"/>
      <c r="E155" s="179"/>
      <c r="F155" s="179"/>
      <c r="AL155" s="176"/>
    </row>
    <row r="156" spans="4:52" s="86" customFormat="1" x14ac:dyDescent="0.25">
      <c r="D156" s="179"/>
      <c r="E156" s="179"/>
      <c r="F156" s="179"/>
      <c r="AL156" s="176"/>
    </row>
    <row r="157" spans="4:52" s="86" customFormat="1" x14ac:dyDescent="0.25">
      <c r="D157" s="179"/>
      <c r="E157" s="179"/>
      <c r="F157" s="179"/>
      <c r="AL157" s="176"/>
      <c r="AZ157" s="2" t="s">
        <v>196</v>
      </c>
    </row>
    <row r="158" spans="4:52" s="86" customFormat="1" x14ac:dyDescent="0.25">
      <c r="D158" s="179"/>
      <c r="E158" s="179"/>
      <c r="F158" s="179"/>
      <c r="AL158" s="176"/>
      <c r="AZ158" s="86" t="s">
        <v>180</v>
      </c>
    </row>
    <row r="159" spans="4:52" s="86" customFormat="1" x14ac:dyDescent="0.25">
      <c r="D159" s="179"/>
      <c r="E159" s="179"/>
      <c r="F159" s="179"/>
      <c r="AL159" s="176"/>
      <c r="AZ159" s="86" t="s">
        <v>181</v>
      </c>
    </row>
    <row r="160" spans="4:52" s="86" customFormat="1" x14ac:dyDescent="0.25">
      <c r="D160" s="179"/>
      <c r="E160" s="179"/>
      <c r="F160" s="179"/>
      <c r="AL160" s="176"/>
      <c r="AZ160" s="86" t="s">
        <v>182</v>
      </c>
    </row>
    <row r="161" spans="4:52" s="86" customFormat="1" x14ac:dyDescent="0.25">
      <c r="D161" s="179"/>
      <c r="E161" s="179"/>
      <c r="F161" s="179"/>
      <c r="AL161" s="176"/>
      <c r="AZ161" s="86" t="s">
        <v>183</v>
      </c>
    </row>
    <row r="162" spans="4:52" s="86" customFormat="1" x14ac:dyDescent="0.25">
      <c r="D162" s="179"/>
      <c r="E162" s="179"/>
      <c r="F162" s="179"/>
      <c r="AL162" s="176"/>
      <c r="AZ162" s="86" t="s">
        <v>184</v>
      </c>
    </row>
    <row r="163" spans="4:52" s="86" customFormat="1" x14ac:dyDescent="0.25">
      <c r="D163" s="179"/>
      <c r="E163" s="179"/>
      <c r="F163" s="179"/>
      <c r="AL163" s="176"/>
      <c r="AZ163" s="86" t="s">
        <v>185</v>
      </c>
    </row>
    <row r="164" spans="4:52" s="86" customFormat="1" x14ac:dyDescent="0.25">
      <c r="D164" s="179"/>
      <c r="E164" s="179"/>
      <c r="F164" s="179"/>
      <c r="AL164" s="176"/>
      <c r="AZ164" s="86" t="s">
        <v>186</v>
      </c>
    </row>
    <row r="165" spans="4:52" s="86" customFormat="1" x14ac:dyDescent="0.25">
      <c r="D165" s="179"/>
      <c r="E165" s="179"/>
      <c r="F165" s="179"/>
      <c r="AL165" s="176"/>
      <c r="AZ165" s="86" t="s">
        <v>187</v>
      </c>
    </row>
    <row r="166" spans="4:52" s="86" customFormat="1" x14ac:dyDescent="0.25">
      <c r="D166" s="179"/>
      <c r="E166" s="179"/>
      <c r="F166" s="179"/>
      <c r="AL166" s="176"/>
      <c r="AZ166" s="86" t="s">
        <v>188</v>
      </c>
    </row>
    <row r="167" spans="4:52" s="86" customFormat="1" x14ac:dyDescent="0.25">
      <c r="D167" s="179"/>
      <c r="E167" s="179"/>
      <c r="F167" s="179"/>
      <c r="AL167" s="176"/>
      <c r="AZ167" s="86" t="s">
        <v>189</v>
      </c>
    </row>
    <row r="168" spans="4:52" s="86" customFormat="1" x14ac:dyDescent="0.25">
      <c r="D168" s="179"/>
      <c r="E168" s="179"/>
      <c r="F168" s="179"/>
      <c r="AL168" s="176"/>
      <c r="AZ168" s="86" t="s">
        <v>190</v>
      </c>
    </row>
    <row r="169" spans="4:52" s="86" customFormat="1" x14ac:dyDescent="0.25">
      <c r="D169" s="179"/>
      <c r="E169" s="179"/>
      <c r="F169" s="179"/>
      <c r="AL169" s="176"/>
      <c r="AZ169" s="86" t="s">
        <v>191</v>
      </c>
    </row>
    <row r="170" spans="4:52" s="86" customFormat="1" x14ac:dyDescent="0.25">
      <c r="D170" s="179"/>
      <c r="E170" s="179"/>
      <c r="F170" s="179"/>
      <c r="AL170" s="176"/>
      <c r="AZ170" s="86" t="s">
        <v>192</v>
      </c>
    </row>
    <row r="171" spans="4:52" s="86" customFormat="1" x14ac:dyDescent="0.25">
      <c r="D171" s="179"/>
      <c r="E171" s="179"/>
      <c r="F171" s="179"/>
      <c r="AL171" s="176"/>
      <c r="AZ171" s="86" t="s">
        <v>193</v>
      </c>
    </row>
    <row r="172" spans="4:52" s="86" customFormat="1" x14ac:dyDescent="0.25">
      <c r="D172" s="179"/>
      <c r="E172" s="179"/>
      <c r="F172" s="179"/>
      <c r="AL172" s="176"/>
      <c r="AZ172" s="86" t="s">
        <v>194</v>
      </c>
    </row>
    <row r="173" spans="4:52" s="86" customFormat="1" x14ac:dyDescent="0.25">
      <c r="D173" s="179"/>
      <c r="E173" s="179"/>
      <c r="F173" s="179"/>
      <c r="AL173" s="176"/>
      <c r="AZ173" s="86" t="s">
        <v>195</v>
      </c>
    </row>
    <row r="174" spans="4:52" s="86" customFormat="1" x14ac:dyDescent="0.25">
      <c r="D174" s="179"/>
      <c r="E174" s="179"/>
      <c r="F174" s="179"/>
      <c r="AL174" s="176"/>
      <c r="AZ174"/>
    </row>
    <row r="175" spans="4:52" s="86" customFormat="1" x14ac:dyDescent="0.25">
      <c r="D175" s="179"/>
      <c r="E175" s="179"/>
      <c r="F175" s="179"/>
      <c r="AL175" s="176"/>
      <c r="AZ175"/>
    </row>
    <row r="176" spans="4:52" s="86" customFormat="1" x14ac:dyDescent="0.25">
      <c r="D176" s="179"/>
      <c r="E176" s="179"/>
      <c r="F176" s="179"/>
      <c r="AL176" s="176"/>
      <c r="AZ176"/>
    </row>
    <row r="177" spans="4:52" s="86" customFormat="1" x14ac:dyDescent="0.25">
      <c r="D177" s="179"/>
      <c r="E177" s="179"/>
      <c r="F177" s="179"/>
      <c r="AL177" s="176"/>
      <c r="AZ177"/>
    </row>
    <row r="178" spans="4:52" s="86" customFormat="1" x14ac:dyDescent="0.25">
      <c r="D178" s="179"/>
      <c r="E178" s="179"/>
      <c r="F178" s="179"/>
      <c r="AL178" s="176"/>
    </row>
    <row r="179" spans="4:52" s="86" customFormat="1" x14ac:dyDescent="0.25">
      <c r="D179" s="179"/>
      <c r="E179" s="179"/>
      <c r="F179" s="179"/>
      <c r="AL179" s="176"/>
    </row>
    <row r="180" spans="4:52" s="86" customFormat="1" x14ac:dyDescent="0.25">
      <c r="D180" s="179"/>
      <c r="E180" s="179"/>
      <c r="F180" s="179"/>
      <c r="AL180" s="176"/>
    </row>
    <row r="181" spans="4:52" s="86" customFormat="1" x14ac:dyDescent="0.25">
      <c r="D181" s="179"/>
      <c r="E181" s="179"/>
      <c r="F181" s="179"/>
      <c r="AL181" s="176"/>
    </row>
    <row r="182" spans="4:52" s="86" customFormat="1" x14ac:dyDescent="0.25">
      <c r="D182" s="179"/>
      <c r="E182" s="179"/>
      <c r="F182" s="179"/>
      <c r="AL182" s="176"/>
    </row>
    <row r="183" spans="4:52" s="86" customFormat="1" x14ac:dyDescent="0.25">
      <c r="D183" s="179"/>
      <c r="E183" s="179"/>
      <c r="F183" s="179"/>
      <c r="AL183" s="176"/>
    </row>
    <row r="184" spans="4:52" s="86" customFormat="1" x14ac:dyDescent="0.25">
      <c r="D184" s="179"/>
      <c r="E184" s="179"/>
      <c r="F184" s="179"/>
      <c r="AL184" s="176"/>
    </row>
    <row r="185" spans="4:52" s="86" customFormat="1" x14ac:dyDescent="0.25">
      <c r="D185" s="179"/>
      <c r="E185" s="179"/>
      <c r="F185" s="179"/>
      <c r="AL185" s="176"/>
    </row>
    <row r="186" spans="4:52" s="86" customFormat="1" x14ac:dyDescent="0.25">
      <c r="D186" s="179"/>
      <c r="E186" s="179"/>
      <c r="F186" s="179"/>
      <c r="AL186" s="176"/>
    </row>
    <row r="187" spans="4:52" s="86" customFormat="1" x14ac:dyDescent="0.25">
      <c r="D187" s="179"/>
      <c r="E187" s="179"/>
      <c r="F187" s="179"/>
      <c r="AL187" s="176"/>
    </row>
    <row r="188" spans="4:52" s="86" customFormat="1" x14ac:dyDescent="0.25">
      <c r="D188" s="179"/>
      <c r="E188" s="179"/>
      <c r="F188" s="179"/>
      <c r="AL188" s="176"/>
    </row>
    <row r="189" spans="4:52" s="86" customFormat="1" x14ac:dyDescent="0.25">
      <c r="D189" s="179"/>
      <c r="E189" s="179"/>
      <c r="F189" s="179"/>
      <c r="AL189" s="176"/>
    </row>
    <row r="190" spans="4:52" s="86" customFormat="1" x14ac:dyDescent="0.25">
      <c r="D190" s="179"/>
      <c r="E190" s="179"/>
      <c r="F190" s="179"/>
      <c r="AL190" s="176"/>
    </row>
    <row r="191" spans="4:52" s="86" customFormat="1" x14ac:dyDescent="0.25">
      <c r="D191" s="179"/>
      <c r="E191" s="179"/>
      <c r="F191" s="179"/>
      <c r="AL191" s="176"/>
    </row>
    <row r="192" spans="4:52" s="86" customFormat="1" x14ac:dyDescent="0.25">
      <c r="D192" s="179"/>
      <c r="E192" s="179"/>
      <c r="F192" s="179"/>
      <c r="AL192" s="176"/>
    </row>
    <row r="193" spans="4:38" s="86" customFormat="1" x14ac:dyDescent="0.25">
      <c r="D193" s="179"/>
      <c r="E193" s="179"/>
      <c r="F193" s="179"/>
      <c r="AL193" s="176"/>
    </row>
    <row r="194" spans="4:38" s="86" customFormat="1" x14ac:dyDescent="0.25">
      <c r="D194" s="179"/>
      <c r="E194" s="179"/>
      <c r="F194" s="179"/>
      <c r="AL194" s="176"/>
    </row>
    <row r="195" spans="4:38" s="86" customFormat="1" x14ac:dyDescent="0.25">
      <c r="D195" s="179"/>
      <c r="E195" s="179"/>
      <c r="F195" s="179"/>
      <c r="AL195" s="176"/>
    </row>
    <row r="196" spans="4:38" s="86" customFormat="1" x14ac:dyDescent="0.25">
      <c r="D196" s="179"/>
      <c r="E196" s="179"/>
      <c r="F196" s="179"/>
      <c r="AL196" s="176"/>
    </row>
    <row r="197" spans="4:38" s="86" customFormat="1" x14ac:dyDescent="0.25">
      <c r="D197" s="179"/>
      <c r="E197" s="179"/>
      <c r="F197" s="179"/>
      <c r="AL197" s="176"/>
    </row>
    <row r="198" spans="4:38" s="86" customFormat="1" x14ac:dyDescent="0.25">
      <c r="D198" s="179"/>
      <c r="E198" s="179"/>
      <c r="F198" s="179"/>
      <c r="AL198" s="176"/>
    </row>
    <row r="199" spans="4:38" s="86" customFormat="1" x14ac:dyDescent="0.25">
      <c r="D199" s="179"/>
      <c r="E199" s="179"/>
      <c r="F199" s="179"/>
      <c r="AL199" s="176"/>
    </row>
    <row r="200" spans="4:38" s="86" customFormat="1" x14ac:dyDescent="0.25">
      <c r="D200" s="179"/>
      <c r="E200" s="179"/>
      <c r="F200" s="179"/>
      <c r="AL200" s="176"/>
    </row>
    <row r="201" spans="4:38" s="86" customFormat="1" x14ac:dyDescent="0.25">
      <c r="D201" s="179"/>
      <c r="E201" s="179"/>
      <c r="F201" s="179"/>
      <c r="AL201" s="176"/>
    </row>
    <row r="202" spans="4:38" s="86" customFormat="1" x14ac:dyDescent="0.25">
      <c r="D202" s="179"/>
      <c r="E202" s="179"/>
      <c r="F202" s="179"/>
      <c r="AL202" s="176"/>
    </row>
    <row r="203" spans="4:38" s="86" customFormat="1" x14ac:dyDescent="0.25">
      <c r="D203" s="179"/>
      <c r="E203" s="179"/>
      <c r="F203" s="179"/>
      <c r="AL203" s="176"/>
    </row>
    <row r="204" spans="4:38" s="86" customFormat="1" x14ac:dyDescent="0.25">
      <c r="D204" s="179"/>
      <c r="E204" s="179"/>
      <c r="F204" s="179"/>
      <c r="AL204" s="176"/>
    </row>
    <row r="205" spans="4:38" s="86" customFormat="1" x14ac:dyDescent="0.25">
      <c r="D205" s="179"/>
      <c r="E205" s="179"/>
      <c r="F205" s="179"/>
      <c r="AL205" s="176"/>
    </row>
    <row r="206" spans="4:38" s="86" customFormat="1" x14ac:dyDescent="0.25">
      <c r="D206" s="179"/>
      <c r="E206" s="179"/>
      <c r="F206" s="179"/>
      <c r="AL206" s="176"/>
    </row>
    <row r="207" spans="4:38" s="86" customFormat="1" x14ac:dyDescent="0.25">
      <c r="D207" s="179"/>
      <c r="E207" s="179"/>
      <c r="F207" s="179"/>
      <c r="AL207" s="176"/>
    </row>
    <row r="208" spans="4:38" s="86" customFormat="1" x14ac:dyDescent="0.25">
      <c r="D208" s="179"/>
      <c r="E208" s="179"/>
      <c r="F208" s="179"/>
      <c r="AL208" s="176"/>
    </row>
    <row r="209" spans="4:38" s="86" customFormat="1" x14ac:dyDescent="0.25">
      <c r="D209" s="179"/>
      <c r="E209" s="179"/>
      <c r="F209" s="179"/>
      <c r="AL209" s="176"/>
    </row>
    <row r="210" spans="4:38" s="86" customFormat="1" x14ac:dyDescent="0.25">
      <c r="D210" s="179"/>
      <c r="E210" s="179"/>
      <c r="F210" s="179"/>
      <c r="AL210" s="176"/>
    </row>
    <row r="211" spans="4:38" s="86" customFormat="1" x14ac:dyDescent="0.25">
      <c r="D211" s="179"/>
      <c r="E211" s="179"/>
      <c r="F211" s="179"/>
      <c r="AL211" s="176"/>
    </row>
    <row r="212" spans="4:38" s="86" customFormat="1" x14ac:dyDescent="0.25">
      <c r="D212" s="179"/>
      <c r="E212" s="179"/>
      <c r="F212" s="179"/>
      <c r="AL212" s="176"/>
    </row>
    <row r="213" spans="4:38" s="86" customFormat="1" x14ac:dyDescent="0.25">
      <c r="D213" s="179"/>
      <c r="E213" s="179"/>
      <c r="F213" s="179"/>
      <c r="AL213" s="176"/>
    </row>
    <row r="214" spans="4:38" s="86" customFormat="1" x14ac:dyDescent="0.25">
      <c r="D214" s="179"/>
      <c r="E214" s="179"/>
      <c r="F214" s="179"/>
      <c r="AL214" s="176"/>
    </row>
    <row r="215" spans="4:38" s="86" customFormat="1" x14ac:dyDescent="0.25">
      <c r="D215" s="179"/>
      <c r="E215" s="179"/>
      <c r="F215" s="179"/>
      <c r="AL215" s="176"/>
    </row>
    <row r="216" spans="4:38" s="86" customFormat="1" x14ac:dyDescent="0.25">
      <c r="D216" s="179"/>
      <c r="E216" s="179"/>
      <c r="F216" s="179"/>
      <c r="AL216" s="176"/>
    </row>
    <row r="217" spans="4:38" s="86" customFormat="1" x14ac:dyDescent="0.25">
      <c r="D217" s="179"/>
      <c r="E217" s="179"/>
      <c r="F217" s="179"/>
      <c r="AL217" s="176"/>
    </row>
    <row r="218" spans="4:38" s="86" customFormat="1" x14ac:dyDescent="0.25">
      <c r="D218" s="179"/>
      <c r="E218" s="179"/>
      <c r="F218" s="179"/>
      <c r="AL218" s="176"/>
    </row>
    <row r="219" spans="4:38" s="86" customFormat="1" x14ac:dyDescent="0.25">
      <c r="D219" s="179"/>
      <c r="E219" s="179"/>
      <c r="F219" s="179"/>
      <c r="AL219" s="176"/>
    </row>
    <row r="220" spans="4:38" s="86" customFormat="1" x14ac:dyDescent="0.25">
      <c r="D220" s="179"/>
      <c r="E220" s="179"/>
      <c r="F220" s="179"/>
      <c r="AL220" s="176"/>
    </row>
    <row r="221" spans="4:38" s="86" customFormat="1" x14ac:dyDescent="0.25">
      <c r="D221" s="179"/>
      <c r="E221" s="179"/>
      <c r="F221" s="179"/>
      <c r="AL221" s="176"/>
    </row>
    <row r="222" spans="4:38" s="86" customFormat="1" x14ac:dyDescent="0.25">
      <c r="D222" s="179"/>
      <c r="E222" s="179"/>
      <c r="F222" s="179"/>
      <c r="AL222" s="176"/>
    </row>
    <row r="223" spans="4:38" s="86" customFormat="1" x14ac:dyDescent="0.25">
      <c r="D223" s="179"/>
      <c r="E223" s="179"/>
      <c r="F223" s="179"/>
      <c r="AL223" s="176"/>
    </row>
    <row r="224" spans="4:38" s="86" customFormat="1" x14ac:dyDescent="0.25">
      <c r="D224" s="179"/>
      <c r="E224" s="179"/>
      <c r="F224" s="179"/>
      <c r="AL224" s="176"/>
    </row>
    <row r="225" spans="4:38" s="86" customFormat="1" x14ac:dyDescent="0.25">
      <c r="D225" s="179"/>
      <c r="E225" s="179"/>
      <c r="F225" s="179"/>
      <c r="AL225" s="176"/>
    </row>
    <row r="226" spans="4:38" s="86" customFormat="1" x14ac:dyDescent="0.25">
      <c r="D226" s="179"/>
      <c r="E226" s="179"/>
      <c r="F226" s="179"/>
      <c r="AL226" s="176"/>
    </row>
    <row r="227" spans="4:38" s="86" customFormat="1" x14ac:dyDescent="0.25">
      <c r="D227" s="179"/>
      <c r="E227" s="179"/>
      <c r="F227" s="179"/>
      <c r="AL227" s="176"/>
    </row>
    <row r="228" spans="4:38" s="86" customFormat="1" x14ac:dyDescent="0.25">
      <c r="D228" s="179"/>
      <c r="E228" s="179"/>
      <c r="F228" s="179"/>
      <c r="AL228" s="176"/>
    </row>
    <row r="229" spans="4:38" s="86" customFormat="1" x14ac:dyDescent="0.25">
      <c r="D229" s="179"/>
      <c r="E229" s="179"/>
      <c r="F229" s="179"/>
      <c r="AL229" s="176"/>
    </row>
    <row r="230" spans="4:38" s="86" customFormat="1" x14ac:dyDescent="0.25">
      <c r="D230" s="179"/>
      <c r="E230" s="179"/>
      <c r="F230" s="179"/>
      <c r="AL230" s="176"/>
    </row>
    <row r="231" spans="4:38" s="86" customFormat="1" x14ac:dyDescent="0.25">
      <c r="D231" s="179"/>
      <c r="E231" s="179"/>
      <c r="F231" s="179"/>
      <c r="AL231" s="176"/>
    </row>
    <row r="232" spans="4:38" s="86" customFormat="1" x14ac:dyDescent="0.25">
      <c r="D232" s="179"/>
      <c r="E232" s="179"/>
      <c r="F232" s="179"/>
      <c r="AL232" s="176"/>
    </row>
    <row r="233" spans="4:38" s="86" customFormat="1" x14ac:dyDescent="0.25">
      <c r="D233" s="179"/>
      <c r="E233" s="179"/>
      <c r="F233" s="179"/>
      <c r="AL233" s="176"/>
    </row>
    <row r="234" spans="4:38" s="86" customFormat="1" x14ac:dyDescent="0.25">
      <c r="D234" s="179"/>
      <c r="E234" s="179"/>
      <c r="F234" s="179"/>
      <c r="AL234" s="176"/>
    </row>
    <row r="235" spans="4:38" s="86" customFormat="1" x14ac:dyDescent="0.25">
      <c r="D235" s="179"/>
      <c r="E235" s="179"/>
      <c r="F235" s="179"/>
      <c r="AL235" s="176"/>
    </row>
    <row r="236" spans="4:38" s="86" customFormat="1" x14ac:dyDescent="0.25">
      <c r="D236" s="179"/>
      <c r="E236" s="179"/>
      <c r="F236" s="179"/>
      <c r="AL236" s="176"/>
    </row>
    <row r="237" spans="4:38" s="86" customFormat="1" x14ac:dyDescent="0.25">
      <c r="D237" s="179"/>
      <c r="E237" s="179"/>
      <c r="F237" s="179"/>
      <c r="AL237" s="176"/>
    </row>
    <row r="238" spans="4:38" s="86" customFormat="1" x14ac:dyDescent="0.25">
      <c r="D238" s="179"/>
      <c r="E238" s="179"/>
      <c r="F238" s="179"/>
      <c r="AL238" s="176"/>
    </row>
    <row r="239" spans="4:38" s="86" customFormat="1" x14ac:dyDescent="0.25">
      <c r="D239" s="179"/>
      <c r="E239" s="179"/>
      <c r="F239" s="179"/>
      <c r="AL239" s="176"/>
    </row>
    <row r="240" spans="4:38" s="86" customFormat="1" x14ac:dyDescent="0.25">
      <c r="D240" s="179"/>
      <c r="E240" s="179"/>
      <c r="F240" s="179"/>
      <c r="AL240" s="176"/>
    </row>
    <row r="241" spans="4:38" s="86" customFormat="1" x14ac:dyDescent="0.25">
      <c r="D241" s="179"/>
      <c r="E241" s="179"/>
      <c r="F241" s="179"/>
      <c r="AL241" s="176"/>
    </row>
    <row r="242" spans="4:38" s="86" customFormat="1" x14ac:dyDescent="0.25">
      <c r="D242" s="179"/>
      <c r="E242" s="179"/>
      <c r="F242" s="179"/>
      <c r="AL242" s="176"/>
    </row>
    <row r="243" spans="4:38" s="86" customFormat="1" x14ac:dyDescent="0.25">
      <c r="D243" s="179"/>
      <c r="E243" s="179"/>
      <c r="F243" s="179"/>
      <c r="AL243" s="176"/>
    </row>
    <row r="244" spans="4:38" s="86" customFormat="1" x14ac:dyDescent="0.25">
      <c r="D244" s="179"/>
      <c r="E244" s="179"/>
      <c r="F244" s="179"/>
      <c r="AL244" s="176"/>
    </row>
    <row r="245" spans="4:38" s="86" customFormat="1" x14ac:dyDescent="0.25">
      <c r="D245" s="179"/>
      <c r="E245" s="179"/>
      <c r="F245" s="179"/>
      <c r="AL245" s="176"/>
    </row>
    <row r="246" spans="4:38" s="86" customFormat="1" x14ac:dyDescent="0.25">
      <c r="D246" s="179"/>
      <c r="E246" s="179"/>
      <c r="F246" s="179"/>
      <c r="AL246" s="176"/>
    </row>
    <row r="247" spans="4:38" s="86" customFormat="1" x14ac:dyDescent="0.25">
      <c r="D247" s="179"/>
      <c r="E247" s="179"/>
      <c r="F247" s="179"/>
      <c r="AL247" s="176"/>
    </row>
    <row r="248" spans="4:38" s="86" customFormat="1" x14ac:dyDescent="0.25">
      <c r="D248" s="179"/>
      <c r="E248" s="179"/>
      <c r="F248" s="179"/>
      <c r="AL248" s="176"/>
    </row>
    <row r="249" spans="4:38" s="86" customFormat="1" x14ac:dyDescent="0.25">
      <c r="D249" s="179"/>
      <c r="E249" s="179"/>
      <c r="F249" s="179"/>
      <c r="AL249" s="176"/>
    </row>
    <row r="250" spans="4:38" s="86" customFormat="1" x14ac:dyDescent="0.25">
      <c r="D250" s="179"/>
      <c r="E250" s="179"/>
      <c r="F250" s="179"/>
      <c r="AL250" s="176"/>
    </row>
    <row r="251" spans="4:38" s="86" customFormat="1" x14ac:dyDescent="0.25">
      <c r="D251" s="179"/>
      <c r="E251" s="179"/>
      <c r="F251" s="179"/>
      <c r="AL251" s="176"/>
    </row>
    <row r="252" spans="4:38" s="86" customFormat="1" x14ac:dyDescent="0.25">
      <c r="D252" s="179"/>
      <c r="E252" s="179"/>
      <c r="F252" s="179"/>
      <c r="AL252" s="176"/>
    </row>
    <row r="253" spans="4:38" s="86" customFormat="1" x14ac:dyDescent="0.25">
      <c r="D253" s="179"/>
      <c r="E253" s="179"/>
      <c r="F253" s="179"/>
      <c r="AL253" s="176"/>
    </row>
    <row r="254" spans="4:38" s="86" customFormat="1" x14ac:dyDescent="0.25">
      <c r="D254" s="179"/>
      <c r="E254" s="179"/>
      <c r="F254" s="179"/>
      <c r="AL254" s="176"/>
    </row>
    <row r="255" spans="4:38" s="86" customFormat="1" x14ac:dyDescent="0.25">
      <c r="D255" s="179"/>
      <c r="E255" s="179"/>
      <c r="F255" s="179"/>
      <c r="AL255" s="176"/>
    </row>
    <row r="256" spans="4:38" s="86" customFormat="1" x14ac:dyDescent="0.25">
      <c r="D256" s="179"/>
      <c r="E256" s="179"/>
      <c r="F256" s="179"/>
      <c r="AL256" s="176"/>
    </row>
    <row r="257" spans="4:38" s="86" customFormat="1" x14ac:dyDescent="0.25">
      <c r="D257" s="179"/>
      <c r="E257" s="179"/>
      <c r="F257" s="179"/>
      <c r="AL257" s="176"/>
    </row>
    <row r="258" spans="4:38" s="86" customFormat="1" x14ac:dyDescent="0.25">
      <c r="D258" s="179"/>
      <c r="E258" s="179"/>
      <c r="F258" s="179"/>
      <c r="AL258" s="176"/>
    </row>
    <row r="259" spans="4:38" s="86" customFormat="1" x14ac:dyDescent="0.25">
      <c r="D259" s="179"/>
      <c r="E259" s="179"/>
      <c r="F259" s="179"/>
      <c r="AL259" s="176"/>
    </row>
    <row r="260" spans="4:38" s="86" customFormat="1" x14ac:dyDescent="0.25">
      <c r="D260" s="179"/>
      <c r="E260" s="179"/>
      <c r="F260" s="179"/>
      <c r="AL260" s="176"/>
    </row>
    <row r="261" spans="4:38" s="86" customFormat="1" x14ac:dyDescent="0.25">
      <c r="D261" s="179"/>
      <c r="E261" s="179"/>
      <c r="F261" s="179"/>
      <c r="AL261" s="176"/>
    </row>
    <row r="262" spans="4:38" s="86" customFormat="1" x14ac:dyDescent="0.25">
      <c r="D262" s="179"/>
      <c r="E262" s="179"/>
      <c r="F262" s="179"/>
      <c r="AL262" s="176"/>
    </row>
    <row r="263" spans="4:38" s="86" customFormat="1" x14ac:dyDescent="0.25">
      <c r="D263" s="179"/>
      <c r="E263" s="179"/>
      <c r="F263" s="179"/>
      <c r="AL263" s="176"/>
    </row>
    <row r="264" spans="4:38" s="86" customFormat="1" x14ac:dyDescent="0.25">
      <c r="D264" s="179"/>
      <c r="E264" s="179"/>
      <c r="F264" s="179"/>
      <c r="AL264" s="176"/>
    </row>
    <row r="265" spans="4:38" s="86" customFormat="1" x14ac:dyDescent="0.25">
      <c r="D265" s="179"/>
      <c r="E265" s="179"/>
      <c r="F265" s="179"/>
      <c r="AL265" s="176"/>
    </row>
    <row r="266" spans="4:38" s="86" customFormat="1" x14ac:dyDescent="0.25">
      <c r="D266" s="179"/>
      <c r="E266" s="179"/>
      <c r="F266" s="179"/>
      <c r="AL266" s="176"/>
    </row>
    <row r="267" spans="4:38" s="86" customFormat="1" x14ac:dyDescent="0.25">
      <c r="D267" s="179"/>
      <c r="E267" s="179"/>
      <c r="F267" s="179"/>
      <c r="AL267" s="176"/>
    </row>
    <row r="268" spans="4:38" s="86" customFormat="1" x14ac:dyDescent="0.25">
      <c r="D268" s="179"/>
      <c r="E268" s="179"/>
      <c r="F268" s="179"/>
      <c r="AL268" s="176"/>
    </row>
    <row r="269" spans="4:38" s="86" customFormat="1" x14ac:dyDescent="0.25">
      <c r="D269" s="179"/>
      <c r="E269" s="179"/>
      <c r="F269" s="179"/>
      <c r="AL269" s="176"/>
    </row>
    <row r="270" spans="4:38" s="86" customFormat="1" x14ac:dyDescent="0.25">
      <c r="D270" s="179"/>
      <c r="E270" s="179"/>
      <c r="F270" s="179"/>
      <c r="AL270" s="176"/>
    </row>
    <row r="271" spans="4:38" s="86" customFormat="1" x14ac:dyDescent="0.25">
      <c r="D271" s="179"/>
      <c r="E271" s="179"/>
      <c r="F271" s="179"/>
      <c r="AL271" s="176"/>
    </row>
    <row r="272" spans="4:38" s="86" customFormat="1" x14ac:dyDescent="0.25">
      <c r="D272" s="179"/>
      <c r="E272" s="179"/>
      <c r="F272" s="179"/>
      <c r="AL272" s="176"/>
    </row>
    <row r="273" spans="4:38" s="86" customFormat="1" x14ac:dyDescent="0.25">
      <c r="D273" s="179"/>
      <c r="E273" s="179"/>
      <c r="F273" s="179"/>
      <c r="AL273" s="176"/>
    </row>
    <row r="274" spans="4:38" s="86" customFormat="1" x14ac:dyDescent="0.25">
      <c r="D274" s="179"/>
      <c r="E274" s="179"/>
      <c r="F274" s="179"/>
      <c r="AL274" s="176"/>
    </row>
    <row r="275" spans="4:38" s="86" customFormat="1" x14ac:dyDescent="0.25">
      <c r="D275" s="179"/>
      <c r="E275" s="179"/>
      <c r="F275" s="179"/>
      <c r="AL275" s="176"/>
    </row>
    <row r="276" spans="4:38" s="86" customFormat="1" x14ac:dyDescent="0.25">
      <c r="D276" s="179"/>
      <c r="E276" s="179"/>
      <c r="F276" s="179"/>
      <c r="AL276" s="176"/>
    </row>
    <row r="277" spans="4:38" s="86" customFormat="1" x14ac:dyDescent="0.25">
      <c r="D277" s="179"/>
      <c r="E277" s="179"/>
      <c r="F277" s="179"/>
      <c r="AL277" s="176"/>
    </row>
    <row r="278" spans="4:38" s="86" customFormat="1" x14ac:dyDescent="0.25">
      <c r="D278" s="179"/>
      <c r="E278" s="179"/>
      <c r="F278" s="179"/>
      <c r="AL278" s="176"/>
    </row>
    <row r="279" spans="4:38" s="86" customFormat="1" x14ac:dyDescent="0.25">
      <c r="D279" s="179"/>
      <c r="E279" s="179"/>
      <c r="F279" s="179"/>
      <c r="AL279" s="176"/>
    </row>
    <row r="280" spans="4:38" s="86" customFormat="1" x14ac:dyDescent="0.25">
      <c r="D280" s="179"/>
      <c r="E280" s="179"/>
      <c r="F280" s="179"/>
      <c r="AL280" s="176"/>
    </row>
    <row r="281" spans="4:38" s="86" customFormat="1" x14ac:dyDescent="0.25">
      <c r="D281" s="179"/>
      <c r="E281" s="179"/>
      <c r="F281" s="179"/>
      <c r="AL281" s="176"/>
    </row>
    <row r="282" spans="4:38" s="86" customFormat="1" x14ac:dyDescent="0.25">
      <c r="D282" s="179"/>
      <c r="E282" s="179"/>
      <c r="F282" s="179"/>
      <c r="AL282" s="176"/>
    </row>
    <row r="283" spans="4:38" s="86" customFormat="1" x14ac:dyDescent="0.25">
      <c r="D283" s="179"/>
      <c r="E283" s="179"/>
      <c r="F283" s="179"/>
      <c r="AL283" s="176"/>
    </row>
    <row r="284" spans="4:38" s="86" customFormat="1" x14ac:dyDescent="0.25">
      <c r="D284" s="179"/>
      <c r="E284" s="179"/>
      <c r="F284" s="179"/>
      <c r="AL284" s="176"/>
    </row>
    <row r="285" spans="4:38" s="86" customFormat="1" x14ac:dyDescent="0.25">
      <c r="D285" s="179"/>
      <c r="E285" s="179"/>
      <c r="F285" s="179"/>
      <c r="AL285" s="176"/>
    </row>
    <row r="286" spans="4:38" s="86" customFormat="1" x14ac:dyDescent="0.25">
      <c r="D286" s="179"/>
      <c r="E286" s="179"/>
      <c r="F286" s="179"/>
      <c r="AL286" s="176"/>
    </row>
    <row r="287" spans="4:38" s="86" customFormat="1" x14ac:dyDescent="0.25">
      <c r="D287" s="179"/>
      <c r="E287" s="179"/>
      <c r="F287" s="179"/>
      <c r="AL287" s="176"/>
    </row>
    <row r="288" spans="4:38" s="86" customFormat="1" x14ac:dyDescent="0.25">
      <c r="D288" s="179"/>
      <c r="E288" s="179"/>
      <c r="F288" s="179"/>
      <c r="AL288" s="176"/>
    </row>
    <row r="289" spans="4:38" s="86" customFormat="1" x14ac:dyDescent="0.25">
      <c r="D289" s="179"/>
      <c r="E289" s="179"/>
      <c r="F289" s="179"/>
      <c r="AL289" s="176"/>
    </row>
    <row r="290" spans="4:38" s="86" customFormat="1" x14ac:dyDescent="0.25">
      <c r="D290" s="179"/>
      <c r="E290" s="179"/>
      <c r="F290" s="179"/>
      <c r="AL290" s="176"/>
    </row>
    <row r="291" spans="4:38" s="86" customFormat="1" x14ac:dyDescent="0.25">
      <c r="D291" s="179"/>
      <c r="E291" s="179"/>
      <c r="F291" s="179"/>
      <c r="AL291" s="176"/>
    </row>
    <row r="292" spans="4:38" s="86" customFormat="1" x14ac:dyDescent="0.25">
      <c r="D292" s="179"/>
      <c r="E292" s="179"/>
      <c r="F292" s="179"/>
      <c r="AL292" s="176"/>
    </row>
    <row r="293" spans="4:38" s="86" customFormat="1" x14ac:dyDescent="0.25">
      <c r="D293" s="179"/>
      <c r="E293" s="179"/>
      <c r="F293" s="179"/>
      <c r="AL293" s="176"/>
    </row>
    <row r="294" spans="4:38" s="86" customFormat="1" x14ac:dyDescent="0.25">
      <c r="D294" s="179"/>
      <c r="E294" s="179"/>
      <c r="F294" s="179"/>
      <c r="AL294" s="176"/>
    </row>
    <row r="295" spans="4:38" s="86" customFormat="1" x14ac:dyDescent="0.25">
      <c r="D295" s="179"/>
      <c r="E295" s="179"/>
      <c r="F295" s="179"/>
      <c r="AL295" s="176"/>
    </row>
    <row r="296" spans="4:38" s="86" customFormat="1" x14ac:dyDescent="0.25">
      <c r="D296" s="179"/>
      <c r="E296" s="179"/>
      <c r="F296" s="179"/>
      <c r="AL296" s="176"/>
    </row>
    <row r="297" spans="4:38" s="86" customFormat="1" x14ac:dyDescent="0.25">
      <c r="D297" s="179"/>
      <c r="E297" s="179"/>
      <c r="F297" s="179"/>
      <c r="AL297" s="176"/>
    </row>
    <row r="298" spans="4:38" s="86" customFormat="1" x14ac:dyDescent="0.25">
      <c r="D298" s="179"/>
      <c r="E298" s="179"/>
      <c r="F298" s="179"/>
      <c r="AL298" s="176"/>
    </row>
    <row r="299" spans="4:38" s="86" customFormat="1" x14ac:dyDescent="0.25">
      <c r="D299" s="179"/>
      <c r="E299" s="179"/>
      <c r="F299" s="179"/>
      <c r="AL299" s="176"/>
    </row>
    <row r="300" spans="4:38" s="86" customFormat="1" x14ac:dyDescent="0.25">
      <c r="D300" s="179"/>
      <c r="E300" s="179"/>
      <c r="F300" s="179"/>
      <c r="AL300" s="176"/>
    </row>
    <row r="301" spans="4:38" s="86" customFormat="1" x14ac:dyDescent="0.25">
      <c r="D301" s="179"/>
      <c r="E301" s="179"/>
      <c r="F301" s="179"/>
      <c r="AL301" s="176"/>
    </row>
    <row r="302" spans="4:38" s="86" customFormat="1" x14ac:dyDescent="0.25">
      <c r="D302" s="179"/>
      <c r="E302" s="179"/>
      <c r="F302" s="179"/>
      <c r="AL302" s="176"/>
    </row>
    <row r="303" spans="4:38" s="86" customFormat="1" x14ac:dyDescent="0.25">
      <c r="D303" s="179"/>
      <c r="E303" s="179"/>
      <c r="F303" s="179"/>
      <c r="AL303" s="176"/>
    </row>
    <row r="304" spans="4:38" s="86" customFormat="1" x14ac:dyDescent="0.25">
      <c r="D304" s="179"/>
      <c r="E304" s="179"/>
      <c r="F304" s="179"/>
      <c r="AL304" s="176"/>
    </row>
    <row r="305" spans="4:38" s="86" customFormat="1" x14ac:dyDescent="0.25">
      <c r="D305" s="179"/>
      <c r="E305" s="179"/>
      <c r="F305" s="179"/>
      <c r="AL305" s="176"/>
    </row>
    <row r="306" spans="4:38" s="86" customFormat="1" x14ac:dyDescent="0.25">
      <c r="D306" s="179"/>
      <c r="E306" s="179"/>
      <c r="F306" s="179"/>
      <c r="AL306" s="176"/>
    </row>
    <row r="307" spans="4:38" s="86" customFormat="1" x14ac:dyDescent="0.25">
      <c r="D307" s="179"/>
      <c r="E307" s="179"/>
      <c r="F307" s="179"/>
      <c r="AL307" s="176"/>
    </row>
    <row r="308" spans="4:38" s="86" customFormat="1" x14ac:dyDescent="0.25">
      <c r="D308" s="179"/>
      <c r="E308" s="179"/>
      <c r="F308" s="179"/>
      <c r="AL308" s="176"/>
    </row>
    <row r="309" spans="4:38" s="86" customFormat="1" x14ac:dyDescent="0.25">
      <c r="D309" s="179"/>
      <c r="E309" s="179"/>
      <c r="F309" s="179"/>
      <c r="AL309" s="176"/>
    </row>
    <row r="310" spans="4:38" s="86" customFormat="1" x14ac:dyDescent="0.25">
      <c r="D310" s="179"/>
      <c r="E310" s="179"/>
      <c r="F310" s="179"/>
      <c r="AL310" s="176"/>
    </row>
    <row r="311" spans="4:38" s="86" customFormat="1" x14ac:dyDescent="0.25">
      <c r="D311" s="179"/>
      <c r="E311" s="179"/>
      <c r="F311" s="179"/>
      <c r="AL311" s="176"/>
    </row>
    <row r="312" spans="4:38" s="86" customFormat="1" x14ac:dyDescent="0.25">
      <c r="D312" s="179"/>
      <c r="E312" s="179"/>
      <c r="F312" s="179"/>
      <c r="AL312" s="176"/>
    </row>
    <row r="313" spans="4:38" s="86" customFormat="1" x14ac:dyDescent="0.25">
      <c r="D313" s="179"/>
      <c r="E313" s="179"/>
      <c r="F313" s="179"/>
      <c r="AL313" s="176"/>
    </row>
    <row r="314" spans="4:38" s="86" customFormat="1" x14ac:dyDescent="0.25">
      <c r="D314" s="179"/>
      <c r="E314" s="179"/>
      <c r="F314" s="179"/>
      <c r="AL314" s="176"/>
    </row>
    <row r="315" spans="4:38" s="86" customFormat="1" x14ac:dyDescent="0.25">
      <c r="D315" s="179"/>
      <c r="E315" s="179"/>
      <c r="F315" s="179"/>
      <c r="AL315" s="176"/>
    </row>
    <row r="316" spans="4:38" s="86" customFormat="1" x14ac:dyDescent="0.25">
      <c r="D316" s="179"/>
      <c r="E316" s="179"/>
      <c r="F316" s="179"/>
      <c r="AL316" s="176"/>
    </row>
    <row r="317" spans="4:38" s="86" customFormat="1" x14ac:dyDescent="0.25">
      <c r="D317" s="179"/>
      <c r="E317" s="179"/>
      <c r="F317" s="179"/>
      <c r="AL317" s="176"/>
    </row>
    <row r="318" spans="4:38" s="86" customFormat="1" x14ac:dyDescent="0.25">
      <c r="D318" s="179"/>
      <c r="E318" s="179"/>
      <c r="F318" s="179"/>
      <c r="AL318" s="176"/>
    </row>
    <row r="319" spans="4:38" s="86" customFormat="1" x14ac:dyDescent="0.25">
      <c r="D319" s="179"/>
      <c r="E319" s="179"/>
      <c r="F319" s="179"/>
      <c r="AL319" s="176"/>
    </row>
    <row r="320" spans="4:38" s="86" customFormat="1" x14ac:dyDescent="0.25">
      <c r="D320" s="179"/>
      <c r="E320" s="179"/>
      <c r="F320" s="179"/>
      <c r="AL320" s="176"/>
    </row>
    <row r="321" spans="4:38" s="86" customFormat="1" x14ac:dyDescent="0.25">
      <c r="D321" s="179"/>
      <c r="E321" s="179"/>
      <c r="F321" s="179"/>
      <c r="AL321" s="176"/>
    </row>
    <row r="322" spans="4:38" s="86" customFormat="1" x14ac:dyDescent="0.25">
      <c r="D322" s="179"/>
      <c r="E322" s="179"/>
      <c r="F322" s="179"/>
      <c r="AL322" s="176"/>
    </row>
    <row r="323" spans="4:38" s="86" customFormat="1" x14ac:dyDescent="0.25">
      <c r="D323" s="179"/>
      <c r="E323" s="179"/>
      <c r="F323" s="179"/>
      <c r="AL323" s="176"/>
    </row>
    <row r="324" spans="4:38" s="86" customFormat="1" x14ac:dyDescent="0.25">
      <c r="D324" s="179"/>
      <c r="E324" s="179"/>
      <c r="F324" s="179"/>
      <c r="AL324" s="176"/>
    </row>
    <row r="325" spans="4:38" s="86" customFormat="1" x14ac:dyDescent="0.25">
      <c r="D325" s="179"/>
      <c r="E325" s="179"/>
      <c r="F325" s="179"/>
      <c r="AL325" s="176"/>
    </row>
    <row r="326" spans="4:38" s="86" customFormat="1" x14ac:dyDescent="0.25">
      <c r="D326" s="179"/>
      <c r="E326" s="179"/>
      <c r="F326" s="179"/>
      <c r="AL326" s="176"/>
    </row>
    <row r="327" spans="4:38" s="86" customFormat="1" x14ac:dyDescent="0.25">
      <c r="D327" s="179"/>
      <c r="E327" s="179"/>
      <c r="F327" s="179"/>
      <c r="AL327" s="176"/>
    </row>
    <row r="328" spans="4:38" s="86" customFormat="1" x14ac:dyDescent="0.25">
      <c r="D328" s="179"/>
      <c r="E328" s="179"/>
      <c r="F328" s="179"/>
      <c r="AL328" s="176"/>
    </row>
    <row r="329" spans="4:38" s="86" customFormat="1" x14ac:dyDescent="0.25">
      <c r="D329" s="179"/>
      <c r="E329" s="179"/>
      <c r="F329" s="179"/>
      <c r="AL329" s="176"/>
    </row>
    <row r="330" spans="4:38" s="86" customFormat="1" x14ac:dyDescent="0.25">
      <c r="D330" s="179"/>
      <c r="E330" s="179"/>
      <c r="F330" s="179"/>
      <c r="AL330" s="176"/>
    </row>
    <row r="331" spans="4:38" s="86" customFormat="1" x14ac:dyDescent="0.25">
      <c r="D331" s="179"/>
      <c r="E331" s="179"/>
      <c r="F331" s="179"/>
      <c r="AL331" s="176"/>
    </row>
    <row r="332" spans="4:38" s="86" customFormat="1" x14ac:dyDescent="0.25">
      <c r="D332" s="179"/>
      <c r="E332" s="179"/>
      <c r="F332" s="179"/>
      <c r="AL332" s="176"/>
    </row>
    <row r="333" spans="4:38" s="86" customFormat="1" x14ac:dyDescent="0.25">
      <c r="D333" s="179"/>
      <c r="E333" s="179"/>
      <c r="F333" s="179"/>
      <c r="AL333" s="176"/>
    </row>
    <row r="334" spans="4:38" s="86" customFormat="1" x14ac:dyDescent="0.25">
      <c r="D334" s="179"/>
      <c r="E334" s="179"/>
      <c r="F334" s="179"/>
      <c r="AL334" s="176"/>
    </row>
    <row r="335" spans="4:38" s="86" customFormat="1" x14ac:dyDescent="0.25">
      <c r="D335" s="179"/>
      <c r="E335" s="179"/>
      <c r="F335" s="179"/>
      <c r="AL335" s="176"/>
    </row>
    <row r="336" spans="4:38" s="86" customFormat="1" x14ac:dyDescent="0.25">
      <c r="D336" s="179"/>
      <c r="E336" s="179"/>
      <c r="F336" s="179"/>
      <c r="AL336" s="176"/>
    </row>
    <row r="337" spans="4:38" s="86" customFormat="1" x14ac:dyDescent="0.25">
      <c r="D337" s="179"/>
      <c r="E337" s="179"/>
      <c r="F337" s="179"/>
      <c r="AL337" s="176"/>
    </row>
    <row r="338" spans="4:38" s="86" customFormat="1" x14ac:dyDescent="0.25">
      <c r="D338" s="179"/>
      <c r="E338" s="179"/>
      <c r="F338" s="179"/>
      <c r="AL338" s="176"/>
    </row>
    <row r="339" spans="4:38" s="86" customFormat="1" x14ac:dyDescent="0.25">
      <c r="D339" s="179"/>
      <c r="E339" s="179"/>
      <c r="F339" s="179"/>
      <c r="AL339" s="176"/>
    </row>
    <row r="340" spans="4:38" s="86" customFormat="1" x14ac:dyDescent="0.25">
      <c r="D340" s="179"/>
      <c r="E340" s="179"/>
      <c r="F340" s="179"/>
      <c r="AL340" s="176"/>
    </row>
    <row r="341" spans="4:38" s="86" customFormat="1" x14ac:dyDescent="0.25">
      <c r="D341" s="179"/>
      <c r="E341" s="179"/>
      <c r="F341" s="179"/>
      <c r="AL341" s="176"/>
    </row>
    <row r="342" spans="4:38" s="86" customFormat="1" x14ac:dyDescent="0.25">
      <c r="D342" s="179"/>
      <c r="E342" s="179"/>
      <c r="F342" s="179"/>
      <c r="AL342" s="176"/>
    </row>
    <row r="343" spans="4:38" s="86" customFormat="1" x14ac:dyDescent="0.25">
      <c r="D343" s="179"/>
      <c r="E343" s="179"/>
      <c r="F343" s="179"/>
      <c r="AL343" s="176"/>
    </row>
    <row r="344" spans="4:38" s="86" customFormat="1" x14ac:dyDescent="0.25">
      <c r="D344" s="179"/>
      <c r="E344" s="179"/>
      <c r="F344" s="179"/>
      <c r="AL344" s="176"/>
    </row>
    <row r="345" spans="4:38" s="86" customFormat="1" x14ac:dyDescent="0.25">
      <c r="D345" s="179"/>
      <c r="E345" s="179"/>
      <c r="F345" s="179"/>
      <c r="AL345" s="176"/>
    </row>
    <row r="346" spans="4:38" s="86" customFormat="1" x14ac:dyDescent="0.25">
      <c r="D346" s="179"/>
      <c r="E346" s="179"/>
      <c r="F346" s="179"/>
      <c r="AL346" s="176"/>
    </row>
    <row r="347" spans="4:38" s="86" customFormat="1" x14ac:dyDescent="0.25">
      <c r="D347" s="179"/>
      <c r="E347" s="179"/>
      <c r="F347" s="179"/>
      <c r="AL347" s="176"/>
    </row>
    <row r="348" spans="4:38" s="86" customFormat="1" x14ac:dyDescent="0.25">
      <c r="D348" s="179"/>
      <c r="E348" s="179"/>
      <c r="F348" s="179"/>
      <c r="AL348" s="176"/>
    </row>
    <row r="349" spans="4:38" s="86" customFormat="1" x14ac:dyDescent="0.25">
      <c r="D349" s="179"/>
      <c r="E349" s="179"/>
      <c r="F349" s="179"/>
      <c r="AL349" s="176"/>
    </row>
    <row r="350" spans="4:38" s="86" customFormat="1" x14ac:dyDescent="0.25">
      <c r="D350" s="179"/>
      <c r="E350" s="179"/>
      <c r="F350" s="179"/>
      <c r="AL350" s="176"/>
    </row>
    <row r="351" spans="4:38" s="86" customFormat="1" x14ac:dyDescent="0.25">
      <c r="D351" s="179"/>
      <c r="E351" s="179"/>
      <c r="F351" s="179"/>
      <c r="AL351" s="176"/>
    </row>
    <row r="352" spans="4:38" s="86" customFormat="1" x14ac:dyDescent="0.25">
      <c r="D352" s="179"/>
      <c r="E352" s="179"/>
      <c r="F352" s="179"/>
      <c r="AL352" s="176"/>
    </row>
    <row r="353" spans="4:38" s="86" customFormat="1" x14ac:dyDescent="0.25">
      <c r="D353" s="179"/>
      <c r="E353" s="179"/>
      <c r="F353" s="179"/>
      <c r="AL353" s="176"/>
    </row>
    <row r="354" spans="4:38" s="86" customFormat="1" x14ac:dyDescent="0.25">
      <c r="D354" s="179"/>
      <c r="E354" s="179"/>
      <c r="F354" s="179"/>
      <c r="AL354" s="176"/>
    </row>
    <row r="355" spans="4:38" s="86" customFormat="1" x14ac:dyDescent="0.25">
      <c r="D355" s="179"/>
      <c r="E355" s="179"/>
      <c r="F355" s="179"/>
      <c r="AL355" s="176"/>
    </row>
    <row r="356" spans="4:38" s="86" customFormat="1" x14ac:dyDescent="0.25">
      <c r="D356" s="179"/>
      <c r="E356" s="179"/>
      <c r="F356" s="179"/>
      <c r="AL356" s="176"/>
    </row>
    <row r="357" spans="4:38" s="86" customFormat="1" x14ac:dyDescent="0.25">
      <c r="D357" s="179"/>
      <c r="E357" s="179"/>
      <c r="F357" s="179"/>
      <c r="AL357" s="176"/>
    </row>
    <row r="358" spans="4:38" s="86" customFormat="1" x14ac:dyDescent="0.25">
      <c r="D358" s="179"/>
      <c r="E358" s="179"/>
      <c r="F358" s="179"/>
      <c r="AL358" s="176"/>
    </row>
    <row r="359" spans="4:38" s="86" customFormat="1" x14ac:dyDescent="0.25">
      <c r="D359" s="179"/>
      <c r="E359" s="179"/>
      <c r="F359" s="179"/>
      <c r="AL359" s="176"/>
    </row>
    <row r="360" spans="4:38" s="86" customFormat="1" x14ac:dyDescent="0.25">
      <c r="D360" s="179"/>
      <c r="E360" s="179"/>
      <c r="F360" s="179"/>
      <c r="AL360" s="176"/>
    </row>
    <row r="361" spans="4:38" s="86" customFormat="1" x14ac:dyDescent="0.25">
      <c r="D361" s="179"/>
      <c r="E361" s="179"/>
      <c r="F361" s="179"/>
      <c r="AL361" s="176"/>
    </row>
    <row r="362" spans="4:38" s="86" customFormat="1" x14ac:dyDescent="0.25">
      <c r="D362" s="179"/>
      <c r="E362" s="179"/>
      <c r="F362" s="179"/>
      <c r="AL362" s="176"/>
    </row>
    <row r="363" spans="4:38" s="86" customFormat="1" x14ac:dyDescent="0.25">
      <c r="D363" s="179"/>
      <c r="E363" s="179"/>
      <c r="F363" s="179"/>
      <c r="AL363" s="176"/>
    </row>
    <row r="364" spans="4:38" s="86" customFormat="1" x14ac:dyDescent="0.25">
      <c r="D364" s="179"/>
      <c r="E364" s="179"/>
      <c r="F364" s="179"/>
      <c r="AL364" s="176"/>
    </row>
    <row r="365" spans="4:38" s="86" customFormat="1" x14ac:dyDescent="0.25">
      <c r="D365" s="179"/>
      <c r="E365" s="179"/>
      <c r="F365" s="179"/>
      <c r="AL365" s="176"/>
    </row>
    <row r="366" spans="4:38" s="86" customFormat="1" x14ac:dyDescent="0.25">
      <c r="D366" s="179"/>
      <c r="E366" s="179"/>
      <c r="F366" s="179"/>
      <c r="AL366" s="176"/>
    </row>
    <row r="367" spans="4:38" s="86" customFormat="1" x14ac:dyDescent="0.25">
      <c r="D367" s="179"/>
      <c r="E367" s="179"/>
      <c r="F367" s="179"/>
      <c r="AL367" s="176"/>
    </row>
    <row r="368" spans="4:38" s="86" customFormat="1" x14ac:dyDescent="0.25">
      <c r="D368" s="179"/>
      <c r="E368" s="179"/>
      <c r="F368" s="179"/>
      <c r="AL368" s="176"/>
    </row>
    <row r="369" spans="4:38" s="86" customFormat="1" x14ac:dyDescent="0.25">
      <c r="D369" s="179"/>
      <c r="E369" s="179"/>
      <c r="F369" s="179"/>
      <c r="AL369" s="176"/>
    </row>
    <row r="370" spans="4:38" s="86" customFormat="1" x14ac:dyDescent="0.25">
      <c r="D370" s="179"/>
      <c r="E370" s="179"/>
      <c r="F370" s="179"/>
      <c r="AL370" s="176"/>
    </row>
    <row r="371" spans="4:38" s="86" customFormat="1" x14ac:dyDescent="0.25">
      <c r="D371" s="179"/>
      <c r="E371" s="179"/>
      <c r="F371" s="179"/>
      <c r="AL371" s="176"/>
    </row>
    <row r="372" spans="4:38" s="86" customFormat="1" x14ac:dyDescent="0.25">
      <c r="D372" s="179"/>
      <c r="E372" s="179"/>
      <c r="F372" s="179"/>
      <c r="AL372" s="176"/>
    </row>
    <row r="373" spans="4:38" s="86" customFormat="1" x14ac:dyDescent="0.25">
      <c r="D373" s="179"/>
      <c r="E373" s="179"/>
      <c r="F373" s="179"/>
      <c r="AL373" s="176"/>
    </row>
    <row r="374" spans="4:38" s="86" customFormat="1" x14ac:dyDescent="0.25">
      <c r="D374" s="179"/>
      <c r="E374" s="179"/>
      <c r="F374" s="179"/>
      <c r="AL374" s="176"/>
    </row>
    <row r="375" spans="4:38" s="86" customFormat="1" x14ac:dyDescent="0.25">
      <c r="D375" s="179"/>
      <c r="E375" s="179"/>
      <c r="F375" s="179"/>
      <c r="AL375" s="176"/>
    </row>
    <row r="376" spans="4:38" s="86" customFormat="1" x14ac:dyDescent="0.25">
      <c r="D376" s="179"/>
      <c r="E376" s="179"/>
      <c r="F376" s="179"/>
      <c r="AL376" s="176"/>
    </row>
    <row r="377" spans="4:38" s="86" customFormat="1" x14ac:dyDescent="0.25">
      <c r="D377" s="179"/>
      <c r="E377" s="179"/>
      <c r="F377" s="179"/>
      <c r="AL377" s="176"/>
    </row>
    <row r="378" spans="4:38" s="86" customFormat="1" x14ac:dyDescent="0.25">
      <c r="D378" s="179"/>
      <c r="E378" s="179"/>
      <c r="F378" s="179"/>
      <c r="AL378" s="176"/>
    </row>
    <row r="379" spans="4:38" s="86" customFormat="1" x14ac:dyDescent="0.25">
      <c r="D379" s="179"/>
      <c r="E379" s="179"/>
      <c r="F379" s="179"/>
      <c r="AL379" s="176"/>
    </row>
    <row r="380" spans="4:38" s="86" customFormat="1" x14ac:dyDescent="0.25">
      <c r="D380" s="179"/>
      <c r="E380" s="179"/>
      <c r="F380" s="179"/>
      <c r="AL380" s="176"/>
    </row>
    <row r="381" spans="4:38" s="86" customFormat="1" x14ac:dyDescent="0.25">
      <c r="D381" s="179"/>
      <c r="E381" s="179"/>
      <c r="F381" s="179"/>
      <c r="AL381" s="176"/>
    </row>
    <row r="382" spans="4:38" s="86" customFormat="1" x14ac:dyDescent="0.25">
      <c r="D382" s="179"/>
      <c r="E382" s="179"/>
      <c r="F382" s="179"/>
      <c r="AL382" s="176"/>
    </row>
    <row r="383" spans="4:38" s="86" customFormat="1" x14ac:dyDescent="0.25">
      <c r="D383" s="179"/>
      <c r="E383" s="179"/>
      <c r="F383" s="179"/>
      <c r="AL383" s="176"/>
    </row>
    <row r="384" spans="4:38" s="86" customFormat="1" x14ac:dyDescent="0.25">
      <c r="D384" s="179"/>
      <c r="E384" s="179"/>
      <c r="F384" s="179"/>
      <c r="AL384" s="176"/>
    </row>
    <row r="385" spans="4:38" s="86" customFormat="1" x14ac:dyDescent="0.25">
      <c r="D385" s="179"/>
      <c r="E385" s="179"/>
      <c r="F385" s="179"/>
      <c r="AL385" s="176"/>
    </row>
    <row r="386" spans="4:38" s="86" customFormat="1" x14ac:dyDescent="0.25">
      <c r="D386" s="179"/>
      <c r="E386" s="179"/>
      <c r="F386" s="179"/>
      <c r="AL386" s="176"/>
    </row>
    <row r="387" spans="4:38" s="86" customFormat="1" x14ac:dyDescent="0.25">
      <c r="D387" s="179"/>
      <c r="E387" s="179"/>
      <c r="F387" s="179"/>
      <c r="AL387" s="176"/>
    </row>
    <row r="388" spans="4:38" s="86" customFormat="1" x14ac:dyDescent="0.25">
      <c r="D388" s="179"/>
      <c r="E388" s="179"/>
      <c r="F388" s="179"/>
      <c r="AL388" s="176"/>
    </row>
    <row r="389" spans="4:38" s="86" customFormat="1" x14ac:dyDescent="0.25">
      <c r="D389" s="179"/>
      <c r="E389" s="179"/>
      <c r="F389" s="179"/>
      <c r="AL389" s="176"/>
    </row>
    <row r="390" spans="4:38" s="86" customFormat="1" x14ac:dyDescent="0.25">
      <c r="D390" s="179"/>
      <c r="E390" s="179"/>
      <c r="F390" s="179"/>
      <c r="AL390" s="176"/>
    </row>
    <row r="391" spans="4:38" s="86" customFormat="1" x14ac:dyDescent="0.25">
      <c r="D391" s="179"/>
      <c r="E391" s="179"/>
      <c r="F391" s="179"/>
      <c r="AL391" s="176"/>
    </row>
    <row r="392" spans="4:38" s="86" customFormat="1" x14ac:dyDescent="0.25">
      <c r="D392" s="179"/>
      <c r="E392" s="179"/>
      <c r="F392" s="179"/>
      <c r="AL392" s="176"/>
    </row>
    <row r="393" spans="4:38" s="86" customFormat="1" x14ac:dyDescent="0.25">
      <c r="D393" s="179"/>
      <c r="E393" s="179"/>
      <c r="F393" s="179"/>
      <c r="AL393" s="176"/>
    </row>
    <row r="394" spans="4:38" s="86" customFormat="1" x14ac:dyDescent="0.25">
      <c r="D394" s="179"/>
      <c r="E394" s="179"/>
      <c r="F394" s="179"/>
      <c r="AL394" s="176"/>
    </row>
    <row r="395" spans="4:38" s="86" customFormat="1" x14ac:dyDescent="0.25">
      <c r="D395" s="179"/>
      <c r="E395" s="179"/>
      <c r="F395" s="179"/>
      <c r="AL395" s="176"/>
    </row>
    <row r="396" spans="4:38" s="86" customFormat="1" x14ac:dyDescent="0.25">
      <c r="D396" s="179"/>
      <c r="E396" s="179"/>
      <c r="F396" s="179"/>
      <c r="AL396" s="176"/>
    </row>
    <row r="397" spans="4:38" s="86" customFormat="1" x14ac:dyDescent="0.25">
      <c r="D397" s="179"/>
      <c r="E397" s="179"/>
      <c r="F397" s="179"/>
      <c r="AL397" s="176"/>
    </row>
    <row r="398" spans="4:38" s="86" customFormat="1" x14ac:dyDescent="0.25">
      <c r="D398" s="179"/>
      <c r="E398" s="179"/>
      <c r="F398" s="179"/>
      <c r="AL398" s="176"/>
    </row>
    <row r="399" spans="4:38" s="86" customFormat="1" x14ac:dyDescent="0.25">
      <c r="D399" s="179"/>
      <c r="E399" s="179"/>
      <c r="F399" s="179"/>
      <c r="AL399" s="176"/>
    </row>
    <row r="400" spans="4:38" s="86" customFormat="1" x14ac:dyDescent="0.25">
      <c r="D400" s="179"/>
      <c r="E400" s="179"/>
      <c r="F400" s="179"/>
      <c r="AL400" s="176"/>
    </row>
    <row r="401" spans="4:38" s="86" customFormat="1" x14ac:dyDescent="0.25">
      <c r="D401" s="179"/>
      <c r="E401" s="179"/>
      <c r="F401" s="179"/>
      <c r="AL401" s="176"/>
    </row>
    <row r="402" spans="4:38" s="86" customFormat="1" x14ac:dyDescent="0.25">
      <c r="D402" s="179"/>
      <c r="E402" s="179"/>
      <c r="F402" s="179"/>
      <c r="AL402" s="176"/>
    </row>
    <row r="403" spans="4:38" s="86" customFormat="1" x14ac:dyDescent="0.25">
      <c r="D403" s="179"/>
      <c r="E403" s="179"/>
      <c r="F403" s="179"/>
      <c r="AL403" s="176"/>
    </row>
    <row r="404" spans="4:38" s="86" customFormat="1" x14ac:dyDescent="0.25">
      <c r="D404" s="179"/>
      <c r="E404" s="179"/>
      <c r="F404" s="179"/>
      <c r="AL404" s="176"/>
    </row>
    <row r="405" spans="4:38" s="86" customFormat="1" x14ac:dyDescent="0.25">
      <c r="D405" s="179"/>
      <c r="E405" s="179"/>
      <c r="F405" s="179"/>
      <c r="AL405" s="176"/>
    </row>
    <row r="406" spans="4:38" s="86" customFormat="1" x14ac:dyDescent="0.25">
      <c r="D406" s="179"/>
      <c r="E406" s="179"/>
      <c r="F406" s="179"/>
      <c r="AL406" s="176"/>
    </row>
    <row r="407" spans="4:38" s="86" customFormat="1" x14ac:dyDescent="0.25">
      <c r="D407" s="179"/>
      <c r="E407" s="179"/>
      <c r="F407" s="179"/>
      <c r="AL407" s="176"/>
    </row>
    <row r="408" spans="4:38" s="86" customFormat="1" x14ac:dyDescent="0.25">
      <c r="D408" s="179"/>
      <c r="E408" s="179"/>
      <c r="F408" s="179"/>
      <c r="AL408" s="176"/>
    </row>
    <row r="409" spans="4:38" s="86" customFormat="1" x14ac:dyDescent="0.25">
      <c r="D409" s="179"/>
      <c r="E409" s="179"/>
      <c r="F409" s="179"/>
      <c r="AL409" s="176"/>
    </row>
    <row r="410" spans="4:38" s="86" customFormat="1" x14ac:dyDescent="0.25">
      <c r="D410" s="179"/>
      <c r="E410" s="179"/>
      <c r="F410" s="179"/>
      <c r="AL410" s="176"/>
    </row>
    <row r="411" spans="4:38" s="86" customFormat="1" x14ac:dyDescent="0.25">
      <c r="D411" s="179"/>
      <c r="E411" s="179"/>
      <c r="F411" s="179"/>
      <c r="AL411" s="176"/>
    </row>
    <row r="412" spans="4:38" s="86" customFormat="1" x14ac:dyDescent="0.25">
      <c r="D412" s="179"/>
      <c r="E412" s="179"/>
      <c r="F412" s="179"/>
      <c r="AL412" s="176"/>
    </row>
    <row r="413" spans="4:38" s="86" customFormat="1" x14ac:dyDescent="0.25">
      <c r="D413" s="179"/>
      <c r="E413" s="179"/>
      <c r="F413" s="179"/>
      <c r="AL413" s="176"/>
    </row>
    <row r="414" spans="4:38" s="86" customFormat="1" x14ac:dyDescent="0.25">
      <c r="D414" s="179"/>
      <c r="E414" s="179"/>
      <c r="F414" s="179"/>
      <c r="AL414" s="176"/>
    </row>
    <row r="415" spans="4:38" s="86" customFormat="1" x14ac:dyDescent="0.25">
      <c r="D415" s="179"/>
      <c r="E415" s="179"/>
      <c r="F415" s="179"/>
      <c r="AL415" s="176"/>
    </row>
    <row r="416" spans="4:38" s="86" customFormat="1" x14ac:dyDescent="0.25">
      <c r="D416" s="179"/>
      <c r="E416" s="179"/>
      <c r="F416" s="179"/>
      <c r="AL416" s="176"/>
    </row>
    <row r="417" spans="4:38" s="86" customFormat="1" x14ac:dyDescent="0.25">
      <c r="D417" s="179"/>
      <c r="E417" s="179"/>
      <c r="F417" s="179"/>
      <c r="AL417" s="176"/>
    </row>
    <row r="418" spans="4:38" s="86" customFormat="1" x14ac:dyDescent="0.25">
      <c r="D418" s="179"/>
      <c r="E418" s="179"/>
      <c r="F418" s="179"/>
      <c r="AL418" s="176"/>
    </row>
    <row r="419" spans="4:38" s="86" customFormat="1" x14ac:dyDescent="0.25">
      <c r="D419" s="179"/>
      <c r="E419" s="179"/>
      <c r="F419" s="179"/>
      <c r="AL419" s="176"/>
    </row>
    <row r="420" spans="4:38" s="86" customFormat="1" x14ac:dyDescent="0.25">
      <c r="D420" s="179"/>
      <c r="E420" s="179"/>
      <c r="F420" s="179"/>
      <c r="AL420" s="176"/>
    </row>
    <row r="421" spans="4:38" s="86" customFormat="1" x14ac:dyDescent="0.25">
      <c r="D421" s="179"/>
      <c r="E421" s="179"/>
      <c r="F421" s="179"/>
      <c r="AL421" s="176"/>
    </row>
    <row r="422" spans="4:38" s="86" customFormat="1" x14ac:dyDescent="0.25">
      <c r="D422" s="179"/>
      <c r="E422" s="179"/>
      <c r="F422" s="179"/>
      <c r="AL422" s="176"/>
    </row>
    <row r="423" spans="4:38" s="86" customFormat="1" x14ac:dyDescent="0.25">
      <c r="D423" s="179"/>
      <c r="E423" s="179"/>
      <c r="F423" s="179"/>
      <c r="AL423" s="176"/>
    </row>
    <row r="424" spans="4:38" s="86" customFormat="1" x14ac:dyDescent="0.25">
      <c r="D424" s="179"/>
      <c r="E424" s="179"/>
      <c r="F424" s="179"/>
      <c r="AL424" s="176"/>
    </row>
    <row r="425" spans="4:38" s="86" customFormat="1" x14ac:dyDescent="0.25">
      <c r="D425" s="179"/>
      <c r="E425" s="179"/>
      <c r="F425" s="179"/>
      <c r="AL425" s="176"/>
    </row>
    <row r="426" spans="4:38" s="86" customFormat="1" x14ac:dyDescent="0.25">
      <c r="D426" s="179"/>
      <c r="E426" s="179"/>
      <c r="F426" s="179"/>
      <c r="AL426" s="176"/>
    </row>
    <row r="427" spans="4:38" s="86" customFormat="1" x14ac:dyDescent="0.25">
      <c r="D427" s="179"/>
      <c r="E427" s="179"/>
      <c r="F427" s="179"/>
      <c r="AL427" s="176"/>
    </row>
    <row r="428" spans="4:38" s="86" customFormat="1" x14ac:dyDescent="0.25">
      <c r="D428" s="179"/>
      <c r="E428" s="179"/>
      <c r="F428" s="179"/>
      <c r="AL428" s="176"/>
    </row>
    <row r="429" spans="4:38" s="86" customFormat="1" x14ac:dyDescent="0.25">
      <c r="D429" s="179"/>
      <c r="E429" s="179"/>
      <c r="F429" s="179"/>
      <c r="AL429" s="176"/>
    </row>
    <row r="430" spans="4:38" s="86" customFormat="1" x14ac:dyDescent="0.25">
      <c r="D430" s="179"/>
      <c r="E430" s="179"/>
      <c r="F430" s="179"/>
      <c r="AL430" s="176"/>
    </row>
    <row r="431" spans="4:38" s="86" customFormat="1" x14ac:dyDescent="0.25">
      <c r="D431" s="179"/>
      <c r="E431" s="179"/>
      <c r="F431" s="179"/>
      <c r="AL431" s="176"/>
    </row>
    <row r="432" spans="4:38" s="86" customFormat="1" x14ac:dyDescent="0.25">
      <c r="D432" s="179"/>
      <c r="E432" s="179"/>
      <c r="F432" s="179"/>
      <c r="AL432" s="176"/>
    </row>
    <row r="433" spans="4:38" s="86" customFormat="1" x14ac:dyDescent="0.25">
      <c r="D433" s="179"/>
      <c r="E433" s="179"/>
      <c r="F433" s="179"/>
      <c r="AL433" s="176"/>
    </row>
    <row r="434" spans="4:38" s="86" customFormat="1" x14ac:dyDescent="0.25">
      <c r="D434" s="179"/>
      <c r="E434" s="179"/>
      <c r="F434" s="179"/>
      <c r="AL434" s="176"/>
    </row>
    <row r="435" spans="4:38" s="86" customFormat="1" x14ac:dyDescent="0.25">
      <c r="D435" s="179"/>
      <c r="E435" s="179"/>
      <c r="F435" s="179"/>
      <c r="AL435" s="176"/>
    </row>
    <row r="436" spans="4:38" s="86" customFormat="1" x14ac:dyDescent="0.25">
      <c r="D436" s="179"/>
      <c r="E436" s="179"/>
      <c r="F436" s="179"/>
      <c r="AL436" s="176"/>
    </row>
    <row r="437" spans="4:38" s="86" customFormat="1" x14ac:dyDescent="0.25">
      <c r="D437" s="179"/>
      <c r="E437" s="179"/>
      <c r="F437" s="179"/>
      <c r="AL437" s="176"/>
    </row>
    <row r="438" spans="4:38" s="86" customFormat="1" x14ac:dyDescent="0.25">
      <c r="D438" s="179"/>
      <c r="E438" s="179"/>
      <c r="F438" s="179"/>
      <c r="AL438" s="176"/>
    </row>
    <row r="439" spans="4:38" s="86" customFormat="1" x14ac:dyDescent="0.25">
      <c r="D439" s="179"/>
      <c r="E439" s="179"/>
      <c r="F439" s="179"/>
      <c r="AL439" s="176"/>
    </row>
    <row r="440" spans="4:38" s="86" customFormat="1" x14ac:dyDescent="0.25">
      <c r="D440" s="179"/>
      <c r="E440" s="179"/>
      <c r="F440" s="179"/>
      <c r="AL440" s="176"/>
    </row>
    <row r="441" spans="4:38" s="86" customFormat="1" x14ac:dyDescent="0.25">
      <c r="D441" s="179"/>
      <c r="E441" s="179"/>
      <c r="F441" s="179"/>
      <c r="AL441" s="176"/>
    </row>
    <row r="442" spans="4:38" s="86" customFormat="1" x14ac:dyDescent="0.25">
      <c r="D442" s="179"/>
      <c r="E442" s="179"/>
      <c r="F442" s="179"/>
      <c r="AL442" s="176"/>
    </row>
    <row r="443" spans="4:38" s="86" customFormat="1" x14ac:dyDescent="0.25">
      <c r="D443" s="179"/>
      <c r="E443" s="179"/>
      <c r="F443" s="179"/>
      <c r="AL443" s="176"/>
    </row>
    <row r="444" spans="4:38" s="86" customFormat="1" x14ac:dyDescent="0.25">
      <c r="D444" s="179"/>
      <c r="E444" s="179"/>
      <c r="F444" s="179"/>
      <c r="AL444" s="176"/>
    </row>
    <row r="445" spans="4:38" s="86" customFormat="1" x14ac:dyDescent="0.25">
      <c r="D445" s="179"/>
      <c r="E445" s="179"/>
      <c r="F445" s="179"/>
      <c r="AL445" s="176"/>
    </row>
    <row r="446" spans="4:38" s="86" customFormat="1" x14ac:dyDescent="0.25">
      <c r="D446" s="179"/>
      <c r="E446" s="179"/>
      <c r="F446" s="179"/>
      <c r="AL446" s="176"/>
    </row>
    <row r="447" spans="4:38" s="86" customFormat="1" x14ac:dyDescent="0.25">
      <c r="D447" s="179"/>
      <c r="E447" s="179"/>
      <c r="F447" s="179"/>
      <c r="AL447" s="176"/>
    </row>
    <row r="448" spans="4:38" s="86" customFormat="1" x14ac:dyDescent="0.25">
      <c r="D448" s="179"/>
      <c r="E448" s="179"/>
      <c r="F448" s="179"/>
      <c r="AL448" s="176"/>
    </row>
    <row r="449" spans="4:38" s="86" customFormat="1" x14ac:dyDescent="0.25">
      <c r="D449" s="179"/>
      <c r="E449" s="179"/>
      <c r="F449" s="179"/>
      <c r="AL449" s="176"/>
    </row>
    <row r="450" spans="4:38" s="86" customFormat="1" x14ac:dyDescent="0.25">
      <c r="D450" s="179"/>
      <c r="E450" s="179"/>
      <c r="F450" s="179"/>
      <c r="AL450" s="176"/>
    </row>
    <row r="451" spans="4:38" s="86" customFormat="1" x14ac:dyDescent="0.25">
      <c r="D451" s="179"/>
      <c r="E451" s="179"/>
      <c r="F451" s="179"/>
      <c r="AL451" s="176"/>
    </row>
    <row r="452" spans="4:38" s="86" customFormat="1" x14ac:dyDescent="0.25">
      <c r="D452" s="179"/>
      <c r="E452" s="179"/>
      <c r="F452" s="179"/>
      <c r="AL452" s="176"/>
    </row>
    <row r="453" spans="4:38" s="86" customFormat="1" x14ac:dyDescent="0.25">
      <c r="D453" s="179"/>
      <c r="E453" s="179"/>
      <c r="F453" s="179"/>
      <c r="AL453" s="176"/>
    </row>
    <row r="454" spans="4:38" s="86" customFormat="1" x14ac:dyDescent="0.25">
      <c r="D454" s="179"/>
      <c r="E454" s="179"/>
      <c r="F454" s="179"/>
      <c r="AL454" s="176"/>
    </row>
    <row r="455" spans="4:38" s="86" customFormat="1" x14ac:dyDescent="0.25">
      <c r="D455" s="179"/>
      <c r="E455" s="179"/>
      <c r="F455" s="179"/>
      <c r="AL455" s="176"/>
    </row>
    <row r="456" spans="4:38" s="86" customFormat="1" x14ac:dyDescent="0.25">
      <c r="D456" s="179"/>
      <c r="E456" s="179"/>
      <c r="F456" s="179"/>
      <c r="AL456" s="176"/>
    </row>
    <row r="457" spans="4:38" s="86" customFormat="1" x14ac:dyDescent="0.25">
      <c r="D457" s="179"/>
      <c r="E457" s="179"/>
      <c r="F457" s="179"/>
      <c r="AL457" s="176"/>
    </row>
    <row r="458" spans="4:38" s="86" customFormat="1" x14ac:dyDescent="0.25">
      <c r="D458" s="179"/>
      <c r="E458" s="179"/>
      <c r="F458" s="179"/>
      <c r="AL458" s="176"/>
    </row>
    <row r="459" spans="4:38" s="86" customFormat="1" x14ac:dyDescent="0.25">
      <c r="D459" s="179"/>
      <c r="E459" s="179"/>
      <c r="F459" s="179"/>
      <c r="AL459" s="176"/>
    </row>
    <row r="460" spans="4:38" s="86" customFormat="1" x14ac:dyDescent="0.25">
      <c r="D460" s="179"/>
      <c r="E460" s="179"/>
      <c r="F460" s="179"/>
      <c r="AL460" s="176"/>
    </row>
    <row r="461" spans="4:38" s="86" customFormat="1" x14ac:dyDescent="0.25">
      <c r="D461" s="179"/>
      <c r="E461" s="179"/>
      <c r="F461" s="179"/>
      <c r="AL461" s="176"/>
    </row>
    <row r="462" spans="4:38" s="86" customFormat="1" x14ac:dyDescent="0.25">
      <c r="D462" s="179"/>
      <c r="E462" s="179"/>
      <c r="F462" s="179"/>
      <c r="AL462" s="176"/>
    </row>
    <row r="463" spans="4:38" s="86" customFormat="1" x14ac:dyDescent="0.25">
      <c r="D463" s="179"/>
      <c r="E463" s="179"/>
      <c r="F463" s="179"/>
      <c r="AL463" s="176"/>
    </row>
    <row r="464" spans="4:38" s="86" customFormat="1" x14ac:dyDescent="0.25">
      <c r="D464" s="179"/>
      <c r="E464" s="179"/>
      <c r="F464" s="179"/>
      <c r="AL464" s="176"/>
    </row>
    <row r="465" spans="4:38" s="86" customFormat="1" x14ac:dyDescent="0.25">
      <c r="D465" s="179"/>
      <c r="E465" s="179"/>
      <c r="F465" s="179"/>
      <c r="AL465" s="176"/>
    </row>
    <row r="466" spans="4:38" s="86" customFormat="1" x14ac:dyDescent="0.25">
      <c r="D466" s="179"/>
      <c r="E466" s="179"/>
      <c r="F466" s="179"/>
      <c r="AL466" s="176"/>
    </row>
    <row r="467" spans="4:38" s="86" customFormat="1" x14ac:dyDescent="0.25">
      <c r="D467" s="179"/>
      <c r="E467" s="179"/>
      <c r="F467" s="179"/>
      <c r="AL467" s="176"/>
    </row>
    <row r="468" spans="4:38" s="86" customFormat="1" x14ac:dyDescent="0.25">
      <c r="D468" s="179"/>
      <c r="E468" s="179"/>
      <c r="F468" s="179"/>
      <c r="AL468" s="176"/>
    </row>
    <row r="469" spans="4:38" s="86" customFormat="1" x14ac:dyDescent="0.25">
      <c r="D469" s="179"/>
      <c r="E469" s="179"/>
      <c r="F469" s="179"/>
      <c r="AL469" s="176"/>
    </row>
    <row r="470" spans="4:38" s="86" customFormat="1" x14ac:dyDescent="0.25">
      <c r="D470" s="179"/>
      <c r="E470" s="179"/>
      <c r="F470" s="179"/>
      <c r="AL470" s="176"/>
    </row>
    <row r="471" spans="4:38" s="86" customFormat="1" x14ac:dyDescent="0.25">
      <c r="D471" s="179"/>
      <c r="E471" s="179"/>
      <c r="F471" s="179"/>
      <c r="AL471" s="176"/>
    </row>
    <row r="472" spans="4:38" s="86" customFormat="1" x14ac:dyDescent="0.25">
      <c r="D472" s="179"/>
      <c r="E472" s="179"/>
      <c r="F472" s="179"/>
      <c r="AL472" s="176"/>
    </row>
    <row r="473" spans="4:38" s="86" customFormat="1" x14ac:dyDescent="0.25">
      <c r="D473" s="179"/>
      <c r="E473" s="179"/>
      <c r="F473" s="179"/>
      <c r="AL473" s="176"/>
    </row>
    <row r="474" spans="4:38" s="86" customFormat="1" x14ac:dyDescent="0.25">
      <c r="D474" s="179"/>
      <c r="E474" s="179"/>
      <c r="F474" s="179"/>
      <c r="AL474" s="176"/>
    </row>
    <row r="475" spans="4:38" s="86" customFormat="1" x14ac:dyDescent="0.25">
      <c r="D475" s="179"/>
      <c r="E475" s="179"/>
      <c r="F475" s="179"/>
      <c r="AL475" s="176"/>
    </row>
    <row r="476" spans="4:38" s="86" customFormat="1" x14ac:dyDescent="0.25">
      <c r="D476" s="179"/>
      <c r="E476" s="179"/>
      <c r="F476" s="179"/>
      <c r="AL476" s="176"/>
    </row>
    <row r="477" spans="4:38" s="86" customFormat="1" x14ac:dyDescent="0.25">
      <c r="D477" s="179"/>
      <c r="E477" s="179"/>
      <c r="F477" s="179"/>
      <c r="AL477" s="176"/>
    </row>
    <row r="478" spans="4:38" s="86" customFormat="1" x14ac:dyDescent="0.25">
      <c r="D478" s="179"/>
      <c r="E478" s="179"/>
      <c r="F478" s="179"/>
      <c r="AL478" s="176"/>
    </row>
    <row r="479" spans="4:38" s="86" customFormat="1" x14ac:dyDescent="0.25">
      <c r="D479" s="179"/>
      <c r="E479" s="179"/>
      <c r="F479" s="179"/>
      <c r="AL479" s="176"/>
    </row>
    <row r="480" spans="4:38" s="86" customFormat="1" x14ac:dyDescent="0.25">
      <c r="D480" s="179"/>
      <c r="E480" s="179"/>
      <c r="F480" s="179"/>
      <c r="AL480" s="176"/>
    </row>
    <row r="481" spans="4:38" s="86" customFormat="1" x14ac:dyDescent="0.25">
      <c r="D481" s="179"/>
      <c r="E481" s="179"/>
      <c r="F481" s="179"/>
      <c r="AL481" s="176"/>
    </row>
    <row r="482" spans="4:38" s="86" customFormat="1" x14ac:dyDescent="0.25">
      <c r="D482" s="179"/>
      <c r="E482" s="179"/>
      <c r="F482" s="179"/>
      <c r="AL482" s="176"/>
    </row>
    <row r="483" spans="4:38" s="86" customFormat="1" x14ac:dyDescent="0.25">
      <c r="D483" s="179"/>
      <c r="E483" s="179"/>
      <c r="F483" s="179"/>
      <c r="AL483" s="176"/>
    </row>
    <row r="484" spans="4:38" s="86" customFormat="1" x14ac:dyDescent="0.25">
      <c r="D484" s="179"/>
      <c r="E484" s="179"/>
      <c r="F484" s="179"/>
      <c r="AL484" s="176"/>
    </row>
    <row r="485" spans="4:38" s="86" customFormat="1" x14ac:dyDescent="0.25">
      <c r="D485" s="179"/>
      <c r="E485" s="179"/>
      <c r="F485" s="179"/>
      <c r="AL485" s="176"/>
    </row>
    <row r="486" spans="4:38" s="86" customFormat="1" x14ac:dyDescent="0.25">
      <c r="D486" s="179"/>
      <c r="E486" s="179"/>
      <c r="F486" s="179"/>
      <c r="AL486" s="176"/>
    </row>
    <row r="487" spans="4:38" s="86" customFormat="1" x14ac:dyDescent="0.25">
      <c r="D487" s="179"/>
      <c r="E487" s="179"/>
      <c r="F487" s="179"/>
      <c r="AL487" s="176"/>
    </row>
    <row r="488" spans="4:38" s="86" customFormat="1" x14ac:dyDescent="0.25">
      <c r="D488" s="179"/>
      <c r="E488" s="179"/>
      <c r="F488" s="179"/>
      <c r="AL488" s="176"/>
    </row>
    <row r="489" spans="4:38" s="86" customFormat="1" x14ac:dyDescent="0.25">
      <c r="D489" s="179"/>
      <c r="E489" s="179"/>
      <c r="F489" s="179"/>
      <c r="AL489" s="176"/>
    </row>
    <row r="490" spans="4:38" s="86" customFormat="1" x14ac:dyDescent="0.25">
      <c r="D490" s="179"/>
      <c r="E490" s="179"/>
      <c r="F490" s="179"/>
      <c r="AL490" s="176"/>
    </row>
    <row r="491" spans="4:38" s="86" customFormat="1" x14ac:dyDescent="0.25">
      <c r="D491" s="179"/>
      <c r="E491" s="179"/>
      <c r="F491" s="179"/>
      <c r="AL491" s="176"/>
    </row>
    <row r="492" spans="4:38" s="86" customFormat="1" x14ac:dyDescent="0.25">
      <c r="D492" s="179"/>
      <c r="E492" s="179"/>
      <c r="F492" s="179"/>
      <c r="AL492" s="176"/>
    </row>
    <row r="493" spans="4:38" s="86" customFormat="1" x14ac:dyDescent="0.25">
      <c r="D493" s="179"/>
      <c r="E493" s="179"/>
      <c r="F493" s="179"/>
      <c r="AL493" s="176"/>
    </row>
    <row r="494" spans="4:38" s="86" customFormat="1" x14ac:dyDescent="0.25">
      <c r="D494" s="179"/>
      <c r="E494" s="179"/>
      <c r="F494" s="179"/>
      <c r="AL494" s="176"/>
    </row>
    <row r="495" spans="4:38" s="86" customFormat="1" x14ac:dyDescent="0.25">
      <c r="D495" s="179"/>
      <c r="E495" s="179"/>
      <c r="F495" s="179"/>
      <c r="AL495" s="176"/>
    </row>
    <row r="496" spans="4:38" s="86" customFormat="1" x14ac:dyDescent="0.25">
      <c r="D496" s="179"/>
      <c r="E496" s="179"/>
      <c r="F496" s="179"/>
      <c r="AL496" s="176"/>
    </row>
    <row r="497" spans="4:38" s="86" customFormat="1" x14ac:dyDescent="0.25">
      <c r="D497" s="179"/>
      <c r="E497" s="179"/>
      <c r="F497" s="179"/>
      <c r="AL497" s="176"/>
    </row>
    <row r="498" spans="4:38" s="86" customFormat="1" x14ac:dyDescent="0.25">
      <c r="D498" s="179"/>
      <c r="E498" s="179"/>
      <c r="F498" s="179"/>
      <c r="AL498" s="176"/>
    </row>
    <row r="499" spans="4:38" s="86" customFormat="1" x14ac:dyDescent="0.25">
      <c r="D499" s="179"/>
      <c r="E499" s="179"/>
      <c r="F499" s="179"/>
      <c r="AL499" s="176"/>
    </row>
    <row r="500" spans="4:38" s="86" customFormat="1" x14ac:dyDescent="0.25">
      <c r="D500" s="179"/>
      <c r="E500" s="179"/>
      <c r="F500" s="179"/>
      <c r="AL500" s="176"/>
    </row>
    <row r="501" spans="4:38" s="86" customFormat="1" x14ac:dyDescent="0.25">
      <c r="D501" s="179"/>
      <c r="E501" s="179"/>
      <c r="F501" s="179"/>
      <c r="AL501" s="176"/>
    </row>
    <row r="502" spans="4:38" s="86" customFormat="1" x14ac:dyDescent="0.25">
      <c r="D502" s="179"/>
      <c r="E502" s="179"/>
      <c r="F502" s="179"/>
      <c r="AL502" s="176"/>
    </row>
    <row r="503" spans="4:38" s="86" customFormat="1" x14ac:dyDescent="0.25">
      <c r="D503" s="179"/>
      <c r="E503" s="179"/>
      <c r="F503" s="179"/>
      <c r="AL503" s="176"/>
    </row>
    <row r="504" spans="4:38" s="86" customFormat="1" x14ac:dyDescent="0.25">
      <c r="D504" s="179"/>
      <c r="E504" s="179"/>
      <c r="F504" s="179"/>
      <c r="AL504" s="176"/>
    </row>
    <row r="505" spans="4:38" s="86" customFormat="1" x14ac:dyDescent="0.25">
      <c r="D505" s="179"/>
      <c r="E505" s="179"/>
      <c r="F505" s="179"/>
      <c r="AL505" s="176"/>
    </row>
    <row r="506" spans="4:38" s="86" customFormat="1" x14ac:dyDescent="0.25">
      <c r="D506" s="179"/>
      <c r="E506" s="179"/>
      <c r="F506" s="179"/>
      <c r="AL506" s="176"/>
    </row>
    <row r="507" spans="4:38" s="86" customFormat="1" x14ac:dyDescent="0.25">
      <c r="D507" s="179"/>
      <c r="E507" s="179"/>
      <c r="F507" s="179"/>
      <c r="AL507" s="176"/>
    </row>
    <row r="508" spans="4:38" s="86" customFormat="1" x14ac:dyDescent="0.25">
      <c r="D508" s="179"/>
      <c r="E508" s="179"/>
      <c r="F508" s="179"/>
      <c r="AL508" s="176"/>
    </row>
    <row r="509" spans="4:38" s="86" customFormat="1" x14ac:dyDescent="0.25">
      <c r="D509" s="179"/>
      <c r="E509" s="179"/>
      <c r="F509" s="179"/>
      <c r="AL509" s="176"/>
    </row>
    <row r="510" spans="4:38" s="86" customFormat="1" x14ac:dyDescent="0.25">
      <c r="D510" s="179"/>
      <c r="E510" s="179"/>
      <c r="F510" s="179"/>
      <c r="AL510" s="176"/>
    </row>
    <row r="511" spans="4:38" s="86" customFormat="1" x14ac:dyDescent="0.25">
      <c r="D511" s="179"/>
      <c r="E511" s="179"/>
      <c r="F511" s="179"/>
      <c r="AL511" s="176"/>
    </row>
    <row r="512" spans="4:38" s="86" customFormat="1" x14ac:dyDescent="0.25">
      <c r="D512" s="179"/>
      <c r="E512" s="179"/>
      <c r="F512" s="179"/>
      <c r="AL512" s="176"/>
    </row>
    <row r="513" spans="4:38" s="86" customFormat="1" x14ac:dyDescent="0.25">
      <c r="D513" s="179"/>
      <c r="E513" s="179"/>
      <c r="F513" s="179"/>
      <c r="AL513" s="176"/>
    </row>
    <row r="514" spans="4:38" s="86" customFormat="1" x14ac:dyDescent="0.25">
      <c r="D514" s="179"/>
      <c r="E514" s="179"/>
      <c r="F514" s="179"/>
      <c r="AL514" s="176"/>
    </row>
    <row r="515" spans="4:38" s="86" customFormat="1" x14ac:dyDescent="0.25">
      <c r="D515" s="179"/>
      <c r="E515" s="179"/>
      <c r="F515" s="179"/>
      <c r="AL515" s="176"/>
    </row>
    <row r="516" spans="4:38" s="86" customFormat="1" x14ac:dyDescent="0.25">
      <c r="D516" s="179"/>
      <c r="E516" s="179"/>
      <c r="F516" s="179"/>
      <c r="AL516" s="176"/>
    </row>
    <row r="517" spans="4:38" s="86" customFormat="1" x14ac:dyDescent="0.25">
      <c r="D517" s="179"/>
      <c r="E517" s="179"/>
      <c r="F517" s="179"/>
      <c r="AL517" s="176"/>
    </row>
    <row r="518" spans="4:38" s="86" customFormat="1" x14ac:dyDescent="0.25">
      <c r="D518" s="179"/>
      <c r="E518" s="179"/>
      <c r="F518" s="179"/>
      <c r="AL518" s="176"/>
    </row>
    <row r="519" spans="4:38" s="86" customFormat="1" x14ac:dyDescent="0.25">
      <c r="D519" s="179"/>
      <c r="E519" s="179"/>
      <c r="F519" s="179"/>
      <c r="AL519" s="176"/>
    </row>
    <row r="520" spans="4:38" s="86" customFormat="1" x14ac:dyDescent="0.25">
      <c r="D520" s="179"/>
      <c r="E520" s="179"/>
      <c r="F520" s="179"/>
      <c r="AL520" s="176"/>
    </row>
    <row r="521" spans="4:38" s="86" customFormat="1" x14ac:dyDescent="0.25">
      <c r="D521" s="179"/>
      <c r="E521" s="179"/>
      <c r="F521" s="179"/>
      <c r="AL521" s="176"/>
    </row>
    <row r="522" spans="4:38" s="86" customFormat="1" x14ac:dyDescent="0.25">
      <c r="D522" s="179"/>
      <c r="E522" s="179"/>
      <c r="F522" s="179"/>
      <c r="AL522" s="176"/>
    </row>
    <row r="523" spans="4:38" s="86" customFormat="1" x14ac:dyDescent="0.25">
      <c r="D523" s="179"/>
      <c r="E523" s="179"/>
      <c r="F523" s="179"/>
      <c r="AL523" s="176"/>
    </row>
    <row r="524" spans="4:38" s="86" customFormat="1" x14ac:dyDescent="0.25">
      <c r="D524" s="179"/>
      <c r="E524" s="179"/>
      <c r="F524" s="179"/>
      <c r="AL524" s="176"/>
    </row>
    <row r="525" spans="4:38" s="86" customFormat="1" x14ac:dyDescent="0.25">
      <c r="D525" s="179"/>
      <c r="E525" s="179"/>
      <c r="F525" s="179"/>
      <c r="AL525" s="176"/>
    </row>
    <row r="526" spans="4:38" s="86" customFormat="1" x14ac:dyDescent="0.25">
      <c r="D526" s="179"/>
      <c r="E526" s="179"/>
      <c r="F526" s="179"/>
      <c r="AL526" s="176"/>
    </row>
    <row r="527" spans="4:38" s="86" customFormat="1" x14ac:dyDescent="0.25">
      <c r="D527" s="179"/>
      <c r="E527" s="179"/>
      <c r="F527" s="179"/>
      <c r="AL527" s="176"/>
    </row>
    <row r="528" spans="4:38" s="86" customFormat="1" x14ac:dyDescent="0.25">
      <c r="D528" s="179"/>
      <c r="E528" s="179"/>
      <c r="F528" s="179"/>
      <c r="AL528" s="176"/>
    </row>
    <row r="529" spans="4:38" s="86" customFormat="1" x14ac:dyDescent="0.25">
      <c r="D529" s="179"/>
      <c r="E529" s="179"/>
      <c r="F529" s="179"/>
      <c r="AL529" s="176"/>
    </row>
    <row r="530" spans="4:38" s="86" customFormat="1" x14ac:dyDescent="0.25">
      <c r="D530" s="179"/>
      <c r="E530" s="179"/>
      <c r="F530" s="179"/>
      <c r="AL530" s="176"/>
    </row>
    <row r="531" spans="4:38" s="86" customFormat="1" x14ac:dyDescent="0.25">
      <c r="D531" s="179"/>
      <c r="E531" s="179"/>
      <c r="F531" s="179"/>
      <c r="AL531" s="176"/>
    </row>
    <row r="532" spans="4:38" s="86" customFormat="1" x14ac:dyDescent="0.25">
      <c r="D532" s="179"/>
      <c r="E532" s="179"/>
      <c r="F532" s="179"/>
      <c r="AL532" s="176"/>
    </row>
    <row r="533" spans="4:38" s="86" customFormat="1" x14ac:dyDescent="0.25">
      <c r="D533" s="179"/>
      <c r="E533" s="179"/>
      <c r="F533" s="179"/>
      <c r="AL533" s="176"/>
    </row>
    <row r="534" spans="4:38" s="86" customFormat="1" x14ac:dyDescent="0.25">
      <c r="D534" s="179"/>
      <c r="E534" s="179"/>
      <c r="F534" s="179"/>
      <c r="AL534" s="176"/>
    </row>
    <row r="535" spans="4:38" s="86" customFormat="1" x14ac:dyDescent="0.25">
      <c r="D535" s="179"/>
      <c r="E535" s="179"/>
      <c r="F535" s="179"/>
      <c r="AL535" s="176"/>
    </row>
    <row r="536" spans="4:38" s="86" customFormat="1" x14ac:dyDescent="0.25">
      <c r="D536" s="179"/>
      <c r="E536" s="179"/>
      <c r="F536" s="179"/>
      <c r="AL536" s="176"/>
    </row>
    <row r="537" spans="4:38" s="86" customFormat="1" x14ac:dyDescent="0.25">
      <c r="D537" s="179"/>
      <c r="E537" s="179"/>
      <c r="F537" s="179"/>
      <c r="AL537" s="176"/>
    </row>
    <row r="538" spans="4:38" s="86" customFormat="1" x14ac:dyDescent="0.25">
      <c r="D538" s="179"/>
      <c r="E538" s="179"/>
      <c r="F538" s="179"/>
      <c r="AL538" s="176"/>
    </row>
    <row r="539" spans="4:38" s="86" customFormat="1" x14ac:dyDescent="0.25">
      <c r="D539" s="179"/>
      <c r="E539" s="179"/>
      <c r="F539" s="179"/>
      <c r="AL539" s="176"/>
    </row>
    <row r="540" spans="4:38" s="86" customFormat="1" x14ac:dyDescent="0.25">
      <c r="D540" s="179"/>
      <c r="E540" s="179"/>
      <c r="F540" s="179"/>
      <c r="AL540" s="176"/>
    </row>
    <row r="541" spans="4:38" s="86" customFormat="1" x14ac:dyDescent="0.25">
      <c r="D541" s="179"/>
      <c r="E541" s="179"/>
      <c r="F541" s="179"/>
      <c r="AL541" s="176"/>
    </row>
    <row r="542" spans="4:38" s="86" customFormat="1" x14ac:dyDescent="0.25">
      <c r="D542" s="179"/>
      <c r="E542" s="179"/>
      <c r="F542" s="179"/>
      <c r="AL542" s="176"/>
    </row>
    <row r="543" spans="4:38" s="86" customFormat="1" x14ac:dyDescent="0.25">
      <c r="D543" s="179"/>
      <c r="E543" s="179"/>
      <c r="F543" s="179"/>
      <c r="AL543" s="176"/>
    </row>
    <row r="544" spans="4:38" s="86" customFormat="1" x14ac:dyDescent="0.25">
      <c r="D544" s="179"/>
      <c r="E544" s="179"/>
      <c r="F544" s="179"/>
      <c r="AL544" s="176"/>
    </row>
    <row r="545" spans="4:38" s="86" customFormat="1" x14ac:dyDescent="0.25">
      <c r="D545" s="179"/>
      <c r="E545" s="179"/>
      <c r="F545" s="179"/>
      <c r="AL545" s="176"/>
    </row>
    <row r="546" spans="4:38" s="86" customFormat="1" x14ac:dyDescent="0.25">
      <c r="D546" s="179"/>
      <c r="E546" s="179"/>
      <c r="F546" s="179"/>
      <c r="AL546" s="176"/>
    </row>
    <row r="547" spans="4:38" s="86" customFormat="1" x14ac:dyDescent="0.25">
      <c r="D547" s="179"/>
      <c r="E547" s="179"/>
      <c r="F547" s="179"/>
      <c r="AL547" s="176"/>
    </row>
    <row r="548" spans="4:38" s="86" customFormat="1" x14ac:dyDescent="0.25">
      <c r="D548" s="179"/>
      <c r="E548" s="179"/>
      <c r="F548" s="179"/>
      <c r="AL548" s="176"/>
    </row>
    <row r="549" spans="4:38" s="86" customFormat="1" x14ac:dyDescent="0.25">
      <c r="D549" s="179"/>
      <c r="E549" s="179"/>
      <c r="F549" s="179"/>
      <c r="AL549" s="176"/>
    </row>
    <row r="550" spans="4:38" s="86" customFormat="1" x14ac:dyDescent="0.25">
      <c r="D550" s="179"/>
      <c r="E550" s="179"/>
      <c r="F550" s="179"/>
      <c r="AL550" s="176"/>
    </row>
    <row r="551" spans="4:38" s="86" customFormat="1" x14ac:dyDescent="0.25">
      <c r="D551" s="179"/>
      <c r="E551" s="179"/>
      <c r="F551" s="179"/>
      <c r="AL551" s="176"/>
    </row>
    <row r="552" spans="4:38" s="86" customFormat="1" x14ac:dyDescent="0.25">
      <c r="D552" s="179"/>
      <c r="E552" s="179"/>
      <c r="F552" s="179"/>
      <c r="AL552" s="176"/>
    </row>
    <row r="553" spans="4:38" s="86" customFormat="1" x14ac:dyDescent="0.25">
      <c r="D553" s="179"/>
      <c r="E553" s="179"/>
      <c r="F553" s="179"/>
      <c r="AL553" s="176"/>
    </row>
    <row r="554" spans="4:38" s="86" customFormat="1" x14ac:dyDescent="0.25">
      <c r="D554" s="179"/>
      <c r="E554" s="179"/>
      <c r="F554" s="179"/>
      <c r="AL554" s="176"/>
    </row>
    <row r="555" spans="4:38" s="86" customFormat="1" x14ac:dyDescent="0.25">
      <c r="D555" s="179"/>
      <c r="E555" s="179"/>
      <c r="F555" s="179"/>
      <c r="AL555" s="176"/>
    </row>
    <row r="556" spans="4:38" s="86" customFormat="1" x14ac:dyDescent="0.25">
      <c r="D556" s="179"/>
      <c r="E556" s="179"/>
      <c r="F556" s="179"/>
      <c r="AL556" s="176"/>
    </row>
    <row r="557" spans="4:38" s="86" customFormat="1" x14ac:dyDescent="0.25">
      <c r="D557" s="179"/>
      <c r="E557" s="179"/>
      <c r="F557" s="179"/>
      <c r="AL557" s="176"/>
    </row>
    <row r="558" spans="4:38" s="86" customFormat="1" x14ac:dyDescent="0.25">
      <c r="D558" s="179"/>
      <c r="E558" s="179"/>
      <c r="F558" s="179"/>
      <c r="AL558" s="176"/>
    </row>
    <row r="559" spans="4:38" s="86" customFormat="1" x14ac:dyDescent="0.25">
      <c r="D559" s="179"/>
      <c r="E559" s="179"/>
      <c r="F559" s="179"/>
      <c r="AL559" s="176"/>
    </row>
    <row r="560" spans="4:38" s="86" customFormat="1" x14ac:dyDescent="0.25">
      <c r="D560" s="179"/>
      <c r="E560" s="179"/>
      <c r="F560" s="179"/>
      <c r="AL560" s="176"/>
    </row>
    <row r="561" spans="4:38" s="86" customFormat="1" x14ac:dyDescent="0.25">
      <c r="D561" s="179"/>
      <c r="E561" s="179"/>
      <c r="F561" s="179"/>
      <c r="AL561" s="176"/>
    </row>
    <row r="562" spans="4:38" s="86" customFormat="1" x14ac:dyDescent="0.25">
      <c r="D562" s="179"/>
      <c r="E562" s="179"/>
      <c r="F562" s="179"/>
      <c r="AL562" s="176"/>
    </row>
    <row r="563" spans="4:38" s="86" customFormat="1" x14ac:dyDescent="0.25">
      <c r="D563" s="179"/>
      <c r="E563" s="179"/>
      <c r="F563" s="179"/>
      <c r="AL563" s="176"/>
    </row>
    <row r="564" spans="4:38" s="86" customFormat="1" x14ac:dyDescent="0.25">
      <c r="D564" s="179"/>
      <c r="E564" s="179"/>
      <c r="F564" s="179"/>
      <c r="AL564" s="176"/>
    </row>
    <row r="565" spans="4:38" s="86" customFormat="1" x14ac:dyDescent="0.25">
      <c r="D565" s="179"/>
      <c r="E565" s="179"/>
      <c r="F565" s="179"/>
      <c r="AL565" s="176"/>
    </row>
    <row r="566" spans="4:38" s="86" customFormat="1" x14ac:dyDescent="0.25">
      <c r="D566" s="179"/>
      <c r="E566" s="179"/>
      <c r="F566" s="179"/>
      <c r="AL566" s="176"/>
    </row>
    <row r="567" spans="4:38" s="86" customFormat="1" x14ac:dyDescent="0.25">
      <c r="D567" s="179"/>
      <c r="E567" s="179"/>
      <c r="F567" s="179"/>
      <c r="AL567" s="176"/>
    </row>
    <row r="568" spans="4:38" s="86" customFormat="1" x14ac:dyDescent="0.25">
      <c r="D568" s="179"/>
      <c r="E568" s="179"/>
      <c r="F568" s="179"/>
      <c r="AL568" s="176"/>
    </row>
    <row r="569" spans="4:38" s="86" customFormat="1" x14ac:dyDescent="0.25">
      <c r="D569" s="179"/>
      <c r="E569" s="179"/>
      <c r="F569" s="179"/>
      <c r="AL569" s="176"/>
    </row>
    <row r="570" spans="4:38" s="86" customFormat="1" x14ac:dyDescent="0.25">
      <c r="D570" s="179"/>
      <c r="E570" s="179"/>
      <c r="F570" s="179"/>
      <c r="AL570" s="176"/>
    </row>
    <row r="571" spans="4:38" s="86" customFormat="1" x14ac:dyDescent="0.25">
      <c r="D571" s="179"/>
      <c r="E571" s="179"/>
      <c r="F571" s="179"/>
      <c r="AL571" s="176"/>
    </row>
    <row r="572" spans="4:38" s="86" customFormat="1" x14ac:dyDescent="0.25">
      <c r="D572" s="179"/>
      <c r="E572" s="179"/>
      <c r="F572" s="179"/>
      <c r="AL572" s="176"/>
    </row>
    <row r="573" spans="4:38" s="86" customFormat="1" x14ac:dyDescent="0.25">
      <c r="D573" s="179"/>
      <c r="E573" s="179"/>
      <c r="F573" s="179"/>
      <c r="AL573" s="176"/>
    </row>
    <row r="574" spans="4:38" s="86" customFormat="1" x14ac:dyDescent="0.25">
      <c r="D574" s="179"/>
      <c r="E574" s="179"/>
      <c r="F574" s="179"/>
      <c r="AL574" s="176"/>
    </row>
    <row r="575" spans="4:38" s="86" customFormat="1" x14ac:dyDescent="0.25">
      <c r="D575" s="179"/>
      <c r="E575" s="179"/>
      <c r="F575" s="179"/>
      <c r="AL575" s="176"/>
    </row>
    <row r="576" spans="4:38" s="86" customFormat="1" x14ac:dyDescent="0.25">
      <c r="D576" s="179"/>
      <c r="E576" s="179"/>
      <c r="F576" s="179"/>
      <c r="AL576" s="176"/>
    </row>
    <row r="577" spans="4:38" s="86" customFormat="1" x14ac:dyDescent="0.25">
      <c r="D577" s="179"/>
      <c r="E577" s="179"/>
      <c r="F577" s="179"/>
      <c r="AL577" s="176"/>
    </row>
    <row r="578" spans="4:38" s="86" customFormat="1" x14ac:dyDescent="0.25">
      <c r="D578" s="179"/>
      <c r="E578" s="179"/>
      <c r="F578" s="179"/>
      <c r="AL578" s="176"/>
    </row>
    <row r="579" spans="4:38" s="86" customFormat="1" x14ac:dyDescent="0.25">
      <c r="D579" s="179"/>
      <c r="E579" s="179"/>
      <c r="F579" s="179"/>
      <c r="AL579" s="176"/>
    </row>
    <row r="580" spans="4:38" s="86" customFormat="1" x14ac:dyDescent="0.25">
      <c r="D580" s="179"/>
      <c r="E580" s="179"/>
      <c r="F580" s="179"/>
      <c r="AL580" s="176"/>
    </row>
    <row r="581" spans="4:38" s="86" customFormat="1" x14ac:dyDescent="0.25">
      <c r="D581" s="179"/>
      <c r="E581" s="179"/>
      <c r="F581" s="179"/>
      <c r="AL581" s="176"/>
    </row>
    <row r="582" spans="4:38" s="86" customFormat="1" x14ac:dyDescent="0.25">
      <c r="D582" s="179"/>
      <c r="E582" s="179"/>
      <c r="F582" s="179"/>
      <c r="AL582" s="176"/>
    </row>
    <row r="583" spans="4:38" s="86" customFormat="1" x14ac:dyDescent="0.25">
      <c r="D583" s="179"/>
      <c r="E583" s="179"/>
      <c r="F583" s="179"/>
      <c r="AL583" s="176"/>
    </row>
    <row r="584" spans="4:38" s="86" customFormat="1" x14ac:dyDescent="0.25">
      <c r="D584" s="179"/>
      <c r="E584" s="179"/>
      <c r="F584" s="179"/>
      <c r="AL584" s="176"/>
    </row>
    <row r="585" spans="4:38" s="86" customFormat="1" x14ac:dyDescent="0.25">
      <c r="D585" s="179"/>
      <c r="E585" s="179"/>
      <c r="F585" s="179"/>
      <c r="AL585" s="176"/>
    </row>
    <row r="586" spans="4:38" s="86" customFormat="1" x14ac:dyDescent="0.25">
      <c r="D586" s="179"/>
      <c r="E586" s="179"/>
      <c r="F586" s="179"/>
      <c r="AL586" s="176"/>
    </row>
    <row r="587" spans="4:38" s="86" customFormat="1" x14ac:dyDescent="0.25">
      <c r="D587" s="179"/>
      <c r="E587" s="179"/>
      <c r="F587" s="179"/>
      <c r="AL587" s="176"/>
    </row>
    <row r="588" spans="4:38" s="86" customFormat="1" x14ac:dyDescent="0.25">
      <c r="D588" s="179"/>
      <c r="E588" s="179"/>
      <c r="F588" s="179"/>
      <c r="AL588" s="176"/>
    </row>
    <row r="589" spans="4:38" s="86" customFormat="1" x14ac:dyDescent="0.25">
      <c r="D589" s="179"/>
      <c r="E589" s="179"/>
      <c r="F589" s="179"/>
      <c r="AL589" s="176"/>
    </row>
    <row r="590" spans="4:38" s="86" customFormat="1" x14ac:dyDescent="0.25">
      <c r="D590" s="179"/>
      <c r="E590" s="179"/>
      <c r="F590" s="179"/>
      <c r="AL590" s="176"/>
    </row>
    <row r="591" spans="4:38" s="86" customFormat="1" x14ac:dyDescent="0.25">
      <c r="D591" s="179"/>
      <c r="E591" s="179"/>
      <c r="F591" s="179"/>
      <c r="AL591" s="176"/>
    </row>
    <row r="592" spans="4:38" s="86" customFormat="1" x14ac:dyDescent="0.25">
      <c r="D592" s="179"/>
      <c r="E592" s="179"/>
      <c r="F592" s="179"/>
      <c r="AL592" s="176"/>
    </row>
    <row r="593" spans="4:38" s="86" customFormat="1" x14ac:dyDescent="0.25">
      <c r="D593" s="179"/>
      <c r="E593" s="179"/>
      <c r="F593" s="179"/>
      <c r="AL593" s="176"/>
    </row>
    <row r="594" spans="4:38" s="86" customFormat="1" x14ac:dyDescent="0.25">
      <c r="D594" s="179"/>
      <c r="E594" s="179"/>
      <c r="F594" s="179"/>
      <c r="AL594" s="176"/>
    </row>
    <row r="595" spans="4:38" s="86" customFormat="1" x14ac:dyDescent="0.25">
      <c r="D595" s="179"/>
      <c r="E595" s="179"/>
      <c r="F595" s="179"/>
      <c r="AL595" s="176"/>
    </row>
    <row r="596" spans="4:38" s="86" customFormat="1" x14ac:dyDescent="0.25">
      <c r="D596" s="179"/>
      <c r="E596" s="179"/>
      <c r="F596" s="179"/>
      <c r="AL596" s="176"/>
    </row>
    <row r="597" spans="4:38" s="86" customFormat="1" x14ac:dyDescent="0.25">
      <c r="D597" s="179"/>
      <c r="E597" s="179"/>
      <c r="F597" s="179"/>
      <c r="AL597" s="176"/>
    </row>
    <row r="598" spans="4:38" s="86" customFormat="1" x14ac:dyDescent="0.25">
      <c r="D598" s="179"/>
      <c r="E598" s="179"/>
      <c r="F598" s="179"/>
      <c r="AL598" s="176"/>
    </row>
    <row r="599" spans="4:38" s="86" customFormat="1" x14ac:dyDescent="0.25">
      <c r="D599" s="179"/>
      <c r="E599" s="179"/>
      <c r="F599" s="179"/>
      <c r="AL599" s="176"/>
    </row>
    <row r="600" spans="4:38" s="86" customFormat="1" x14ac:dyDescent="0.25">
      <c r="D600" s="179"/>
      <c r="E600" s="179"/>
      <c r="F600" s="179"/>
      <c r="AL600" s="176"/>
    </row>
    <row r="601" spans="4:38" s="86" customFormat="1" x14ac:dyDescent="0.25">
      <c r="D601" s="179"/>
      <c r="E601" s="179"/>
      <c r="F601" s="179"/>
      <c r="AL601" s="176"/>
    </row>
    <row r="602" spans="4:38" s="86" customFormat="1" x14ac:dyDescent="0.25">
      <c r="D602" s="179"/>
      <c r="E602" s="179"/>
      <c r="F602" s="179"/>
      <c r="AL602" s="176"/>
    </row>
    <row r="603" spans="4:38" s="86" customFormat="1" x14ac:dyDescent="0.25">
      <c r="D603" s="179"/>
      <c r="E603" s="179"/>
      <c r="F603" s="179"/>
      <c r="AL603" s="176"/>
    </row>
    <row r="604" spans="4:38" s="86" customFormat="1" x14ac:dyDescent="0.25">
      <c r="D604" s="179"/>
      <c r="E604" s="179"/>
      <c r="F604" s="179"/>
      <c r="AL604" s="176"/>
    </row>
    <row r="605" spans="4:38" s="86" customFormat="1" x14ac:dyDescent="0.25">
      <c r="D605" s="179"/>
      <c r="E605" s="179"/>
      <c r="F605" s="179"/>
      <c r="AL605" s="176"/>
    </row>
    <row r="606" spans="4:38" s="86" customFormat="1" x14ac:dyDescent="0.25">
      <c r="D606" s="179"/>
      <c r="E606" s="179"/>
      <c r="F606" s="179"/>
      <c r="AL606" s="176"/>
    </row>
    <row r="607" spans="4:38" s="86" customFormat="1" x14ac:dyDescent="0.25">
      <c r="D607" s="179"/>
      <c r="E607" s="179"/>
      <c r="F607" s="179"/>
      <c r="AL607" s="176"/>
    </row>
    <row r="608" spans="4:38" s="86" customFormat="1" x14ac:dyDescent="0.25">
      <c r="D608" s="179"/>
      <c r="E608" s="179"/>
      <c r="F608" s="179"/>
      <c r="AL608" s="176"/>
    </row>
    <row r="609" spans="4:38" s="86" customFormat="1" x14ac:dyDescent="0.25">
      <c r="D609" s="179"/>
      <c r="E609" s="179"/>
      <c r="F609" s="179"/>
      <c r="AL609" s="176"/>
    </row>
    <row r="610" spans="4:38" s="86" customFormat="1" x14ac:dyDescent="0.25">
      <c r="D610" s="179"/>
      <c r="E610" s="179"/>
      <c r="F610" s="179"/>
      <c r="AL610" s="176"/>
    </row>
    <row r="611" spans="4:38" s="86" customFormat="1" x14ac:dyDescent="0.25">
      <c r="D611" s="179"/>
      <c r="E611" s="179"/>
      <c r="F611" s="179"/>
      <c r="AL611" s="176"/>
    </row>
    <row r="612" spans="4:38" s="86" customFormat="1" x14ac:dyDescent="0.25">
      <c r="D612" s="179"/>
      <c r="E612" s="179"/>
      <c r="F612" s="179"/>
      <c r="AL612" s="176"/>
    </row>
    <row r="613" spans="4:38" s="86" customFormat="1" x14ac:dyDescent="0.25">
      <c r="D613" s="179"/>
      <c r="E613" s="179"/>
      <c r="F613" s="179"/>
      <c r="AL613" s="176"/>
    </row>
    <row r="614" spans="4:38" s="86" customFormat="1" x14ac:dyDescent="0.25">
      <c r="D614" s="179"/>
      <c r="E614" s="179"/>
      <c r="F614" s="179"/>
      <c r="AL614" s="176"/>
    </row>
    <row r="615" spans="4:38" s="86" customFormat="1" x14ac:dyDescent="0.25">
      <c r="D615" s="179"/>
      <c r="E615" s="179"/>
      <c r="F615" s="179"/>
      <c r="AL615" s="176"/>
    </row>
    <row r="616" spans="4:38" s="86" customFormat="1" x14ac:dyDescent="0.25">
      <c r="D616" s="179"/>
      <c r="E616" s="179"/>
      <c r="F616" s="179"/>
      <c r="AL616" s="176"/>
    </row>
    <row r="617" spans="4:38" s="86" customFormat="1" x14ac:dyDescent="0.25">
      <c r="D617" s="179"/>
      <c r="E617" s="179"/>
      <c r="F617" s="179"/>
      <c r="AL617" s="176"/>
    </row>
    <row r="618" spans="4:38" s="86" customFormat="1" x14ac:dyDescent="0.25">
      <c r="D618" s="179"/>
      <c r="E618" s="179"/>
      <c r="F618" s="179"/>
      <c r="AL618" s="176"/>
    </row>
    <row r="619" spans="4:38" s="86" customFormat="1" x14ac:dyDescent="0.25">
      <c r="D619" s="179"/>
      <c r="E619" s="179"/>
      <c r="F619" s="179"/>
      <c r="AL619" s="176"/>
    </row>
    <row r="620" spans="4:38" s="86" customFormat="1" x14ac:dyDescent="0.25">
      <c r="D620" s="179"/>
      <c r="E620" s="179"/>
      <c r="F620" s="179"/>
      <c r="AL620" s="176"/>
    </row>
    <row r="621" spans="4:38" s="86" customFormat="1" x14ac:dyDescent="0.25">
      <c r="D621" s="179"/>
      <c r="E621" s="179"/>
      <c r="F621" s="179"/>
      <c r="AL621" s="176"/>
    </row>
    <row r="622" spans="4:38" s="86" customFormat="1" x14ac:dyDescent="0.25">
      <c r="D622" s="179"/>
      <c r="E622" s="179"/>
      <c r="F622" s="179"/>
      <c r="AL622" s="176"/>
    </row>
    <row r="623" spans="4:38" s="86" customFormat="1" x14ac:dyDescent="0.25">
      <c r="D623" s="179"/>
      <c r="E623" s="179"/>
      <c r="F623" s="179"/>
      <c r="AL623" s="176"/>
    </row>
    <row r="624" spans="4:38" s="86" customFormat="1" x14ac:dyDescent="0.25">
      <c r="D624" s="179"/>
      <c r="E624" s="179"/>
      <c r="F624" s="179"/>
      <c r="AL624" s="176"/>
    </row>
    <row r="625" spans="4:38" s="86" customFormat="1" x14ac:dyDescent="0.25">
      <c r="D625" s="179"/>
      <c r="E625" s="179"/>
      <c r="F625" s="179"/>
      <c r="AL625" s="176"/>
    </row>
    <row r="626" spans="4:38" s="86" customFormat="1" x14ac:dyDescent="0.25">
      <c r="D626" s="179"/>
      <c r="E626" s="179"/>
      <c r="F626" s="179"/>
      <c r="AL626" s="176"/>
    </row>
    <row r="627" spans="4:38" s="86" customFormat="1" x14ac:dyDescent="0.25">
      <c r="D627" s="179"/>
      <c r="E627" s="179"/>
      <c r="F627" s="179"/>
      <c r="AL627" s="176"/>
    </row>
    <row r="628" spans="4:38" s="86" customFormat="1" x14ac:dyDescent="0.25">
      <c r="D628" s="179"/>
      <c r="E628" s="179"/>
      <c r="F628" s="179"/>
      <c r="AL628" s="176"/>
    </row>
    <row r="629" spans="4:38" s="86" customFormat="1" x14ac:dyDescent="0.25">
      <c r="D629" s="179"/>
      <c r="E629" s="179"/>
      <c r="F629" s="179"/>
      <c r="AL629" s="176"/>
    </row>
    <row r="630" spans="4:38" s="86" customFormat="1" x14ac:dyDescent="0.25">
      <c r="D630" s="179"/>
      <c r="E630" s="179"/>
      <c r="F630" s="179"/>
      <c r="AL630" s="176"/>
    </row>
    <row r="631" spans="4:38" s="86" customFormat="1" x14ac:dyDescent="0.25">
      <c r="D631" s="179"/>
      <c r="E631" s="179"/>
      <c r="F631" s="179"/>
      <c r="AL631" s="176"/>
    </row>
    <row r="632" spans="4:38" s="86" customFormat="1" x14ac:dyDescent="0.25">
      <c r="D632" s="179"/>
      <c r="E632" s="179"/>
      <c r="F632" s="179"/>
      <c r="AL632" s="176"/>
    </row>
    <row r="633" spans="4:38" s="86" customFormat="1" x14ac:dyDescent="0.25">
      <c r="D633" s="179"/>
      <c r="E633" s="179"/>
      <c r="F633" s="179"/>
      <c r="AL633" s="176"/>
    </row>
    <row r="634" spans="4:38" s="86" customFormat="1" x14ac:dyDescent="0.25">
      <c r="D634" s="179"/>
      <c r="E634" s="179"/>
      <c r="F634" s="179"/>
      <c r="AL634" s="176"/>
    </row>
    <row r="635" spans="4:38" s="86" customFormat="1" x14ac:dyDescent="0.25">
      <c r="D635" s="179"/>
      <c r="E635" s="179"/>
      <c r="F635" s="179"/>
      <c r="AL635" s="176"/>
    </row>
    <row r="636" spans="4:38" s="86" customFormat="1" x14ac:dyDescent="0.25">
      <c r="D636" s="179"/>
      <c r="E636" s="179"/>
      <c r="F636" s="179"/>
      <c r="AL636" s="176"/>
    </row>
    <row r="637" spans="4:38" s="86" customFormat="1" x14ac:dyDescent="0.25">
      <c r="D637" s="179"/>
      <c r="E637" s="179"/>
      <c r="F637" s="179"/>
      <c r="AL637" s="176"/>
    </row>
    <row r="638" spans="4:38" s="86" customFormat="1" x14ac:dyDescent="0.25">
      <c r="D638" s="179"/>
      <c r="E638" s="179"/>
      <c r="F638" s="179"/>
      <c r="AL638" s="176"/>
    </row>
    <row r="639" spans="4:38" s="86" customFormat="1" x14ac:dyDescent="0.25">
      <c r="D639" s="179"/>
      <c r="E639" s="179"/>
      <c r="F639" s="179"/>
      <c r="AL639" s="176"/>
    </row>
    <row r="640" spans="4:38" s="86" customFormat="1" x14ac:dyDescent="0.25">
      <c r="D640" s="179"/>
      <c r="E640" s="179"/>
      <c r="F640" s="179"/>
      <c r="AL640" s="176"/>
    </row>
    <row r="641" spans="4:38" s="86" customFormat="1" x14ac:dyDescent="0.25">
      <c r="D641" s="179"/>
      <c r="E641" s="179"/>
      <c r="F641" s="179"/>
      <c r="AL641" s="176"/>
    </row>
    <row r="642" spans="4:38" s="86" customFormat="1" x14ac:dyDescent="0.25">
      <c r="D642" s="179"/>
      <c r="E642" s="179"/>
      <c r="F642" s="179"/>
      <c r="AL642" s="176"/>
    </row>
    <row r="643" spans="4:38" s="86" customFormat="1" x14ac:dyDescent="0.25">
      <c r="D643" s="179"/>
      <c r="E643" s="179"/>
      <c r="F643" s="179"/>
      <c r="AL643" s="176"/>
    </row>
    <row r="644" spans="4:38" s="86" customFormat="1" x14ac:dyDescent="0.25">
      <c r="D644" s="179"/>
      <c r="E644" s="179"/>
      <c r="F644" s="179"/>
      <c r="AL644" s="176"/>
    </row>
    <row r="645" spans="4:38" s="86" customFormat="1" x14ac:dyDescent="0.25">
      <c r="D645" s="179"/>
      <c r="E645" s="179"/>
      <c r="F645" s="179"/>
      <c r="AL645" s="176"/>
    </row>
    <row r="646" spans="4:38" s="86" customFormat="1" x14ac:dyDescent="0.25">
      <c r="D646" s="179"/>
      <c r="E646" s="179"/>
      <c r="F646" s="179"/>
      <c r="AL646" s="176"/>
    </row>
    <row r="647" spans="4:38" s="86" customFormat="1" x14ac:dyDescent="0.25">
      <c r="D647" s="179"/>
      <c r="E647" s="179"/>
      <c r="F647" s="179"/>
      <c r="AL647" s="176"/>
    </row>
    <row r="648" spans="4:38" s="86" customFormat="1" x14ac:dyDescent="0.25">
      <c r="D648" s="179"/>
      <c r="E648" s="179"/>
      <c r="F648" s="179"/>
      <c r="AL648" s="176"/>
    </row>
    <row r="649" spans="4:38" s="86" customFormat="1" x14ac:dyDescent="0.25">
      <c r="D649" s="179"/>
      <c r="E649" s="179"/>
      <c r="F649" s="179"/>
      <c r="AL649" s="176"/>
    </row>
    <row r="650" spans="4:38" s="86" customFormat="1" x14ac:dyDescent="0.25">
      <c r="D650" s="179"/>
      <c r="E650" s="179"/>
      <c r="F650" s="179"/>
      <c r="AL650" s="176"/>
    </row>
    <row r="651" spans="4:38" s="86" customFormat="1" x14ac:dyDescent="0.25">
      <c r="D651" s="179"/>
      <c r="E651" s="179"/>
      <c r="F651" s="179"/>
      <c r="AL651" s="176"/>
    </row>
    <row r="652" spans="4:38" s="86" customFormat="1" x14ac:dyDescent="0.25">
      <c r="D652" s="179"/>
      <c r="E652" s="179"/>
      <c r="F652" s="179"/>
      <c r="AL652" s="176"/>
    </row>
    <row r="653" spans="4:38" s="86" customFormat="1" x14ac:dyDescent="0.25">
      <c r="D653" s="179"/>
      <c r="E653" s="179"/>
      <c r="F653" s="179"/>
      <c r="AL653" s="176"/>
    </row>
    <row r="654" spans="4:38" s="86" customFormat="1" x14ac:dyDescent="0.25">
      <c r="D654" s="179"/>
      <c r="E654" s="179"/>
      <c r="F654" s="179"/>
      <c r="AL654" s="176"/>
    </row>
    <row r="655" spans="4:38" s="86" customFormat="1" x14ac:dyDescent="0.25">
      <c r="D655" s="179"/>
      <c r="E655" s="179"/>
      <c r="F655" s="179"/>
      <c r="AL655" s="176"/>
    </row>
    <row r="656" spans="4:38" s="86" customFormat="1" x14ac:dyDescent="0.25">
      <c r="D656" s="179"/>
      <c r="E656" s="179"/>
      <c r="F656" s="179"/>
      <c r="AL656" s="176"/>
    </row>
    <row r="657" spans="4:38" s="86" customFormat="1" x14ac:dyDescent="0.25">
      <c r="D657" s="179"/>
      <c r="E657" s="179"/>
      <c r="F657" s="179"/>
      <c r="AL657" s="176"/>
    </row>
    <row r="658" spans="4:38" s="86" customFormat="1" x14ac:dyDescent="0.25">
      <c r="D658" s="179"/>
      <c r="E658" s="179"/>
      <c r="F658" s="179"/>
      <c r="AL658" s="176"/>
    </row>
    <row r="659" spans="4:38" s="86" customFormat="1" x14ac:dyDescent="0.25">
      <c r="D659" s="179"/>
      <c r="E659" s="179"/>
      <c r="F659" s="179"/>
      <c r="AL659" s="176"/>
    </row>
    <row r="660" spans="4:38" s="86" customFormat="1" x14ac:dyDescent="0.25">
      <c r="D660" s="179"/>
      <c r="E660" s="179"/>
      <c r="F660" s="179"/>
      <c r="AL660" s="176"/>
    </row>
    <row r="661" spans="4:38" s="86" customFormat="1" x14ac:dyDescent="0.25">
      <c r="D661" s="179"/>
      <c r="E661" s="179"/>
      <c r="F661" s="179"/>
      <c r="AL661" s="176"/>
    </row>
    <row r="662" spans="4:38" s="86" customFormat="1" x14ac:dyDescent="0.25">
      <c r="D662" s="179"/>
      <c r="E662" s="179"/>
      <c r="F662" s="179"/>
      <c r="AL662" s="176"/>
    </row>
    <row r="663" spans="4:38" s="86" customFormat="1" x14ac:dyDescent="0.25">
      <c r="D663" s="179"/>
      <c r="E663" s="179"/>
      <c r="F663" s="179"/>
      <c r="AL663" s="176"/>
    </row>
    <row r="664" spans="4:38" s="86" customFormat="1" x14ac:dyDescent="0.25">
      <c r="D664" s="179"/>
      <c r="E664" s="179"/>
      <c r="F664" s="179"/>
      <c r="AL664" s="176"/>
    </row>
    <row r="665" spans="4:38" s="86" customFormat="1" x14ac:dyDescent="0.25">
      <c r="D665" s="179"/>
      <c r="E665" s="179"/>
      <c r="F665" s="179"/>
      <c r="AL665" s="176"/>
    </row>
    <row r="666" spans="4:38" s="86" customFormat="1" x14ac:dyDescent="0.25">
      <c r="D666" s="179"/>
      <c r="E666" s="179"/>
      <c r="F666" s="179"/>
      <c r="AL666" s="176"/>
    </row>
    <row r="667" spans="4:38" s="86" customFormat="1" x14ac:dyDescent="0.25">
      <c r="D667" s="179"/>
      <c r="E667" s="179"/>
      <c r="F667" s="179"/>
      <c r="AL667" s="176"/>
    </row>
    <row r="668" spans="4:38" s="86" customFormat="1" x14ac:dyDescent="0.25">
      <c r="D668" s="179"/>
      <c r="E668" s="179"/>
      <c r="F668" s="179"/>
      <c r="AL668" s="176"/>
    </row>
    <row r="669" spans="4:38" s="86" customFormat="1" x14ac:dyDescent="0.25">
      <c r="D669" s="179"/>
      <c r="E669" s="179"/>
      <c r="F669" s="179"/>
      <c r="AL669" s="176"/>
    </row>
    <row r="670" spans="4:38" s="86" customFormat="1" x14ac:dyDescent="0.25">
      <c r="D670" s="179"/>
      <c r="E670" s="179"/>
      <c r="F670" s="179"/>
      <c r="AL670" s="176"/>
    </row>
    <row r="671" spans="4:38" s="86" customFormat="1" x14ac:dyDescent="0.25">
      <c r="D671" s="179"/>
      <c r="E671" s="179"/>
      <c r="F671" s="179"/>
      <c r="AL671" s="176"/>
    </row>
    <row r="672" spans="4:38" s="86" customFormat="1" x14ac:dyDescent="0.25">
      <c r="D672" s="179"/>
      <c r="E672" s="179"/>
      <c r="F672" s="179"/>
      <c r="AL672" s="176"/>
    </row>
    <row r="673" spans="4:38" s="86" customFormat="1" x14ac:dyDescent="0.25">
      <c r="D673" s="179"/>
      <c r="E673" s="179"/>
      <c r="F673" s="179"/>
      <c r="AL673" s="176"/>
    </row>
    <row r="674" spans="4:38" s="86" customFormat="1" x14ac:dyDescent="0.25">
      <c r="D674" s="179"/>
      <c r="E674" s="179"/>
      <c r="F674" s="179"/>
      <c r="AL674" s="176"/>
    </row>
    <row r="675" spans="4:38" s="86" customFormat="1" x14ac:dyDescent="0.25">
      <c r="D675" s="179"/>
      <c r="E675" s="179"/>
      <c r="F675" s="179"/>
      <c r="AL675" s="176"/>
    </row>
    <row r="676" spans="4:38" s="86" customFormat="1" x14ac:dyDescent="0.25">
      <c r="D676" s="179"/>
      <c r="E676" s="179"/>
      <c r="F676" s="179"/>
      <c r="AL676" s="176"/>
    </row>
    <row r="677" spans="4:38" s="86" customFormat="1" x14ac:dyDescent="0.25">
      <c r="D677" s="179"/>
      <c r="E677" s="179"/>
      <c r="F677" s="179"/>
      <c r="AL677" s="176"/>
    </row>
    <row r="678" spans="4:38" s="86" customFormat="1" x14ac:dyDescent="0.25">
      <c r="D678" s="179"/>
      <c r="E678" s="179"/>
      <c r="F678" s="179"/>
      <c r="AL678" s="176"/>
    </row>
    <row r="679" spans="4:38" s="86" customFormat="1" x14ac:dyDescent="0.25">
      <c r="D679" s="179"/>
      <c r="E679" s="179"/>
      <c r="F679" s="179"/>
      <c r="AL679" s="176"/>
    </row>
    <row r="680" spans="4:38" s="86" customFormat="1" x14ac:dyDescent="0.25">
      <c r="D680" s="179"/>
      <c r="E680" s="179"/>
      <c r="F680" s="179"/>
      <c r="AL680" s="176"/>
    </row>
    <row r="681" spans="4:38" s="86" customFormat="1" x14ac:dyDescent="0.25">
      <c r="D681" s="179"/>
      <c r="E681" s="179"/>
      <c r="F681" s="179"/>
      <c r="AL681" s="176"/>
    </row>
    <row r="682" spans="4:38" s="86" customFormat="1" x14ac:dyDescent="0.25">
      <c r="D682" s="179"/>
      <c r="E682" s="179"/>
      <c r="F682" s="179"/>
      <c r="AL682" s="176"/>
    </row>
    <row r="683" spans="4:38" s="86" customFormat="1" x14ac:dyDescent="0.25">
      <c r="D683" s="179"/>
      <c r="E683" s="179"/>
      <c r="F683" s="179"/>
      <c r="AL683" s="176"/>
    </row>
    <row r="684" spans="4:38" s="86" customFormat="1" x14ac:dyDescent="0.25">
      <c r="D684" s="179"/>
      <c r="E684" s="179"/>
      <c r="F684" s="179"/>
      <c r="AL684" s="176"/>
    </row>
    <row r="685" spans="4:38" s="86" customFormat="1" x14ac:dyDescent="0.25">
      <c r="D685" s="179"/>
      <c r="E685" s="179"/>
      <c r="F685" s="179"/>
      <c r="AL685" s="176"/>
    </row>
    <row r="686" spans="4:38" s="86" customFormat="1" x14ac:dyDescent="0.25">
      <c r="D686" s="179"/>
      <c r="E686" s="179"/>
      <c r="F686" s="179"/>
      <c r="AL686" s="176"/>
    </row>
    <row r="687" spans="4:38" s="86" customFormat="1" x14ac:dyDescent="0.25">
      <c r="D687" s="179"/>
      <c r="E687" s="179"/>
      <c r="F687" s="179"/>
      <c r="AL687" s="176"/>
    </row>
    <row r="688" spans="4:38" s="86" customFormat="1" x14ac:dyDescent="0.25">
      <c r="D688" s="179"/>
      <c r="E688" s="179"/>
      <c r="F688" s="179"/>
      <c r="AL688" s="176"/>
    </row>
    <row r="689" spans="4:38" s="86" customFormat="1" x14ac:dyDescent="0.25">
      <c r="D689" s="179"/>
      <c r="E689" s="179"/>
      <c r="F689" s="179"/>
      <c r="AL689" s="176"/>
    </row>
    <row r="690" spans="4:38" s="86" customFormat="1" x14ac:dyDescent="0.25">
      <c r="D690" s="179"/>
      <c r="E690" s="179"/>
      <c r="F690" s="179"/>
      <c r="AL690" s="176"/>
    </row>
    <row r="691" spans="4:38" s="86" customFormat="1" x14ac:dyDescent="0.25">
      <c r="D691" s="179"/>
      <c r="E691" s="179"/>
      <c r="F691" s="179"/>
      <c r="AL691" s="176"/>
    </row>
    <row r="692" spans="4:38" s="86" customFormat="1" x14ac:dyDescent="0.25">
      <c r="D692" s="179"/>
      <c r="E692" s="179"/>
      <c r="F692" s="179"/>
      <c r="AL692" s="176"/>
    </row>
    <row r="693" spans="4:38" s="86" customFormat="1" x14ac:dyDescent="0.25">
      <c r="D693" s="179"/>
      <c r="E693" s="179"/>
      <c r="F693" s="179"/>
      <c r="AL693" s="176"/>
    </row>
    <row r="694" spans="4:38" s="86" customFormat="1" x14ac:dyDescent="0.25">
      <c r="D694" s="179"/>
      <c r="E694" s="179"/>
      <c r="F694" s="179"/>
      <c r="AL694" s="176"/>
    </row>
    <row r="695" spans="4:38" s="86" customFormat="1" x14ac:dyDescent="0.25">
      <c r="D695" s="179"/>
      <c r="E695" s="179"/>
      <c r="F695" s="179"/>
      <c r="AL695" s="176"/>
    </row>
    <row r="696" spans="4:38" s="86" customFormat="1" x14ac:dyDescent="0.25">
      <c r="D696" s="179"/>
      <c r="E696" s="179"/>
      <c r="F696" s="179"/>
      <c r="AL696" s="176"/>
    </row>
    <row r="697" spans="4:38" s="86" customFormat="1" x14ac:dyDescent="0.25">
      <c r="D697" s="179"/>
      <c r="E697" s="179"/>
      <c r="F697" s="179"/>
      <c r="AL697" s="176"/>
    </row>
    <row r="698" spans="4:38" s="86" customFormat="1" x14ac:dyDescent="0.25">
      <c r="D698" s="179"/>
      <c r="E698" s="179"/>
      <c r="F698" s="179"/>
      <c r="AL698" s="176"/>
    </row>
    <row r="699" spans="4:38" s="86" customFormat="1" x14ac:dyDescent="0.25">
      <c r="D699" s="179"/>
      <c r="E699" s="179"/>
      <c r="F699" s="179"/>
      <c r="AL699" s="176"/>
    </row>
    <row r="700" spans="4:38" s="86" customFormat="1" x14ac:dyDescent="0.25">
      <c r="D700" s="179"/>
      <c r="E700" s="179"/>
      <c r="F700" s="179"/>
      <c r="AL700" s="176"/>
    </row>
    <row r="701" spans="4:38" s="86" customFormat="1" x14ac:dyDescent="0.25">
      <c r="D701" s="179"/>
      <c r="E701" s="179"/>
      <c r="F701" s="179"/>
      <c r="AL701" s="176"/>
    </row>
    <row r="702" spans="4:38" s="86" customFormat="1" x14ac:dyDescent="0.25">
      <c r="D702" s="179"/>
      <c r="E702" s="179"/>
      <c r="F702" s="179"/>
      <c r="AL702" s="176"/>
    </row>
    <row r="703" spans="4:38" s="86" customFormat="1" x14ac:dyDescent="0.25">
      <c r="D703" s="179"/>
      <c r="E703" s="179"/>
      <c r="F703" s="179"/>
      <c r="AL703" s="176"/>
    </row>
    <row r="704" spans="4:38" s="86" customFormat="1" x14ac:dyDescent="0.25">
      <c r="D704" s="179"/>
      <c r="E704" s="179"/>
      <c r="F704" s="179"/>
      <c r="AL704" s="176"/>
    </row>
    <row r="705" spans="4:38" s="86" customFormat="1" x14ac:dyDescent="0.25">
      <c r="D705" s="179"/>
      <c r="E705" s="179"/>
      <c r="F705" s="179"/>
      <c r="AL705" s="176"/>
    </row>
    <row r="706" spans="4:38" s="86" customFormat="1" x14ac:dyDescent="0.25">
      <c r="D706" s="179"/>
      <c r="E706" s="179"/>
      <c r="F706" s="179"/>
      <c r="AL706" s="176"/>
    </row>
    <row r="707" spans="4:38" s="86" customFormat="1" x14ac:dyDescent="0.25">
      <c r="D707" s="179"/>
      <c r="E707" s="179"/>
      <c r="F707" s="179"/>
      <c r="AL707" s="176"/>
    </row>
    <row r="708" spans="4:38" s="86" customFormat="1" x14ac:dyDescent="0.25">
      <c r="D708" s="179"/>
      <c r="E708" s="179"/>
      <c r="F708" s="179"/>
      <c r="AL708" s="176"/>
    </row>
    <row r="709" spans="4:38" s="86" customFormat="1" x14ac:dyDescent="0.25">
      <c r="D709" s="179"/>
      <c r="E709" s="179"/>
      <c r="F709" s="179"/>
      <c r="AL709" s="176"/>
    </row>
    <row r="710" spans="4:38" s="86" customFormat="1" x14ac:dyDescent="0.25">
      <c r="D710" s="179"/>
      <c r="E710" s="179"/>
      <c r="F710" s="179"/>
      <c r="AL710" s="176"/>
    </row>
    <row r="711" spans="4:38" s="86" customFormat="1" x14ac:dyDescent="0.25">
      <c r="D711" s="179"/>
      <c r="E711" s="179"/>
      <c r="F711" s="179"/>
      <c r="AL711" s="176"/>
    </row>
    <row r="712" spans="4:38" s="86" customFormat="1" x14ac:dyDescent="0.25">
      <c r="D712" s="179"/>
      <c r="E712" s="179"/>
      <c r="F712" s="179"/>
      <c r="AL712" s="176"/>
    </row>
    <row r="713" spans="4:38" s="86" customFormat="1" x14ac:dyDescent="0.25">
      <c r="D713" s="179"/>
      <c r="E713" s="179"/>
      <c r="F713" s="179"/>
      <c r="AL713" s="176"/>
    </row>
    <row r="714" spans="4:38" s="86" customFormat="1" x14ac:dyDescent="0.25">
      <c r="D714" s="179"/>
      <c r="E714" s="179"/>
      <c r="F714" s="179"/>
      <c r="AL714" s="176"/>
    </row>
    <row r="715" spans="4:38" s="86" customFormat="1" x14ac:dyDescent="0.25">
      <c r="D715" s="179"/>
      <c r="E715" s="179"/>
      <c r="F715" s="179"/>
      <c r="AL715" s="176"/>
    </row>
    <row r="716" spans="4:38" s="86" customFormat="1" x14ac:dyDescent="0.25">
      <c r="D716" s="179"/>
      <c r="E716" s="179"/>
      <c r="F716" s="179"/>
      <c r="AL716" s="176"/>
    </row>
    <row r="717" spans="4:38" s="86" customFormat="1" x14ac:dyDescent="0.25">
      <c r="D717" s="179"/>
      <c r="E717" s="179"/>
      <c r="F717" s="179"/>
      <c r="AL717" s="176"/>
    </row>
    <row r="718" spans="4:38" s="86" customFormat="1" x14ac:dyDescent="0.25">
      <c r="D718" s="179"/>
      <c r="E718" s="179"/>
      <c r="F718" s="179"/>
      <c r="AL718" s="176"/>
    </row>
    <row r="719" spans="4:38" s="86" customFormat="1" x14ac:dyDescent="0.25">
      <c r="D719" s="179"/>
      <c r="E719" s="179"/>
      <c r="F719" s="179"/>
      <c r="AL719" s="176"/>
    </row>
    <row r="720" spans="4:38" s="86" customFormat="1" x14ac:dyDescent="0.25">
      <c r="D720" s="179"/>
      <c r="E720" s="179"/>
      <c r="F720" s="179"/>
      <c r="AL720" s="176"/>
    </row>
    <row r="721" spans="4:38" s="86" customFormat="1" x14ac:dyDescent="0.25">
      <c r="D721" s="179"/>
      <c r="E721" s="179"/>
      <c r="F721" s="179"/>
      <c r="AL721" s="176"/>
    </row>
    <row r="722" spans="4:38" s="86" customFormat="1" x14ac:dyDescent="0.25">
      <c r="D722" s="179"/>
      <c r="E722" s="179"/>
      <c r="F722" s="179"/>
      <c r="AL722" s="176"/>
    </row>
    <row r="723" spans="4:38" s="86" customFormat="1" x14ac:dyDescent="0.25">
      <c r="D723" s="179"/>
      <c r="E723" s="179"/>
      <c r="F723" s="179"/>
      <c r="AL723" s="176"/>
    </row>
    <row r="724" spans="4:38" s="86" customFormat="1" x14ac:dyDescent="0.25">
      <c r="D724" s="179"/>
      <c r="E724" s="179"/>
      <c r="F724" s="179"/>
      <c r="AL724" s="176"/>
    </row>
    <row r="725" spans="4:38" s="86" customFormat="1" x14ac:dyDescent="0.25">
      <c r="D725" s="179"/>
      <c r="E725" s="179"/>
      <c r="F725" s="179"/>
      <c r="AL725" s="176"/>
    </row>
    <row r="726" spans="4:38" s="86" customFormat="1" x14ac:dyDescent="0.25">
      <c r="D726" s="179"/>
      <c r="E726" s="179"/>
      <c r="F726" s="179"/>
      <c r="AL726" s="176"/>
    </row>
    <row r="727" spans="4:38" s="86" customFormat="1" x14ac:dyDescent="0.25">
      <c r="D727" s="179"/>
      <c r="E727" s="179"/>
      <c r="F727" s="179"/>
      <c r="AL727" s="176"/>
    </row>
    <row r="728" spans="4:38" s="86" customFormat="1" x14ac:dyDescent="0.25">
      <c r="D728" s="179"/>
      <c r="E728" s="179"/>
      <c r="F728" s="179"/>
      <c r="AL728" s="176"/>
    </row>
    <row r="729" spans="4:38" s="86" customFormat="1" x14ac:dyDescent="0.25">
      <c r="D729" s="179"/>
      <c r="E729" s="179"/>
      <c r="F729" s="179"/>
      <c r="AL729" s="176"/>
    </row>
    <row r="730" spans="4:38" s="86" customFormat="1" x14ac:dyDescent="0.25">
      <c r="D730" s="179"/>
      <c r="E730" s="179"/>
      <c r="F730" s="179"/>
      <c r="AL730" s="176"/>
    </row>
    <row r="731" spans="4:38" s="86" customFormat="1" x14ac:dyDescent="0.25">
      <c r="D731" s="179"/>
      <c r="E731" s="179"/>
      <c r="F731" s="179"/>
      <c r="AL731" s="176"/>
    </row>
    <row r="732" spans="4:38" s="86" customFormat="1" x14ac:dyDescent="0.25">
      <c r="D732" s="179"/>
      <c r="E732" s="179"/>
      <c r="F732" s="179"/>
      <c r="AL732" s="176"/>
    </row>
    <row r="733" spans="4:38" s="86" customFormat="1" x14ac:dyDescent="0.25">
      <c r="D733" s="179"/>
      <c r="E733" s="179"/>
      <c r="F733" s="179"/>
      <c r="AL733" s="176"/>
    </row>
    <row r="734" spans="4:38" s="86" customFormat="1" x14ac:dyDescent="0.25">
      <c r="D734" s="179"/>
      <c r="E734" s="179"/>
      <c r="F734" s="179"/>
      <c r="AL734" s="176"/>
    </row>
    <row r="735" spans="4:38" s="86" customFormat="1" x14ac:dyDescent="0.25">
      <c r="D735" s="179"/>
      <c r="E735" s="179"/>
      <c r="F735" s="179"/>
      <c r="AL735" s="176"/>
    </row>
    <row r="736" spans="4:38" s="86" customFormat="1" x14ac:dyDescent="0.25">
      <c r="D736" s="179"/>
      <c r="E736" s="179"/>
      <c r="F736" s="179"/>
      <c r="AL736" s="176"/>
    </row>
    <row r="737" spans="4:38" s="86" customFormat="1" x14ac:dyDescent="0.25">
      <c r="D737" s="179"/>
      <c r="E737" s="179"/>
      <c r="F737" s="179"/>
      <c r="AL737" s="176"/>
    </row>
    <row r="738" spans="4:38" s="86" customFormat="1" x14ac:dyDescent="0.25">
      <c r="D738" s="179"/>
      <c r="E738" s="179"/>
      <c r="F738" s="179"/>
      <c r="AL738" s="176"/>
    </row>
    <row r="739" spans="4:38" s="86" customFormat="1" x14ac:dyDescent="0.25">
      <c r="D739" s="179"/>
      <c r="E739" s="179"/>
      <c r="F739" s="179"/>
      <c r="AL739" s="176"/>
    </row>
    <row r="740" spans="4:38" s="86" customFormat="1" x14ac:dyDescent="0.25">
      <c r="D740" s="179"/>
      <c r="E740" s="179"/>
      <c r="F740" s="179"/>
      <c r="AL740" s="176"/>
    </row>
    <row r="741" spans="4:38" s="86" customFormat="1" x14ac:dyDescent="0.25">
      <c r="D741" s="179"/>
      <c r="E741" s="179"/>
      <c r="F741" s="179"/>
      <c r="AL741" s="176"/>
    </row>
    <row r="742" spans="4:38" s="86" customFormat="1" x14ac:dyDescent="0.25">
      <c r="D742" s="179"/>
      <c r="E742" s="179"/>
      <c r="F742" s="179"/>
      <c r="AL742" s="176"/>
    </row>
    <row r="743" spans="4:38" s="86" customFormat="1" x14ac:dyDescent="0.25">
      <c r="D743" s="179"/>
      <c r="E743" s="179"/>
      <c r="F743" s="179"/>
      <c r="AL743" s="176"/>
    </row>
    <row r="744" spans="4:38" s="86" customFormat="1" x14ac:dyDescent="0.25">
      <c r="D744" s="179"/>
      <c r="E744" s="179"/>
      <c r="F744" s="179"/>
      <c r="AL744" s="176"/>
    </row>
    <row r="745" spans="4:38" s="86" customFormat="1" x14ac:dyDescent="0.25">
      <c r="D745" s="179"/>
      <c r="E745" s="179"/>
      <c r="F745" s="179"/>
      <c r="AL745" s="176"/>
    </row>
    <row r="746" spans="4:38" s="86" customFormat="1" x14ac:dyDescent="0.25">
      <c r="D746" s="179"/>
      <c r="E746" s="179"/>
      <c r="F746" s="179"/>
      <c r="AL746" s="176"/>
    </row>
    <row r="747" spans="4:38" s="86" customFormat="1" x14ac:dyDescent="0.25">
      <c r="D747" s="179"/>
      <c r="E747" s="179"/>
      <c r="F747" s="179"/>
      <c r="AL747" s="176"/>
    </row>
    <row r="748" spans="4:38" s="86" customFormat="1" x14ac:dyDescent="0.25">
      <c r="D748" s="179"/>
      <c r="E748" s="179"/>
      <c r="F748" s="179"/>
      <c r="AL748" s="176"/>
    </row>
    <row r="749" spans="4:38" s="86" customFormat="1" x14ac:dyDescent="0.25">
      <c r="D749" s="179"/>
      <c r="E749" s="179"/>
      <c r="F749" s="179"/>
      <c r="AL749" s="176"/>
    </row>
    <row r="750" spans="4:38" s="86" customFormat="1" x14ac:dyDescent="0.25">
      <c r="D750" s="179"/>
      <c r="E750" s="179"/>
      <c r="F750" s="179"/>
      <c r="AL750" s="176"/>
    </row>
    <row r="751" spans="4:38" s="86" customFormat="1" x14ac:dyDescent="0.25">
      <c r="D751" s="179"/>
      <c r="E751" s="179"/>
      <c r="F751" s="179"/>
      <c r="AL751" s="176"/>
    </row>
    <row r="752" spans="4:38" s="86" customFormat="1" x14ac:dyDescent="0.25">
      <c r="D752" s="179"/>
      <c r="E752" s="179"/>
      <c r="F752" s="179"/>
      <c r="AL752" s="176"/>
    </row>
    <row r="753" spans="4:38" s="86" customFormat="1" x14ac:dyDescent="0.25">
      <c r="D753" s="179"/>
      <c r="E753" s="179"/>
      <c r="F753" s="179"/>
      <c r="AL753" s="176"/>
    </row>
    <row r="754" spans="4:38" s="86" customFormat="1" x14ac:dyDescent="0.25">
      <c r="D754" s="179"/>
      <c r="E754" s="179"/>
      <c r="F754" s="179"/>
      <c r="AL754" s="176"/>
    </row>
    <row r="755" spans="4:38" s="86" customFormat="1" x14ac:dyDescent="0.25">
      <c r="D755" s="179"/>
      <c r="E755" s="179"/>
      <c r="F755" s="179"/>
      <c r="AL755" s="176"/>
    </row>
    <row r="756" spans="4:38" s="86" customFormat="1" x14ac:dyDescent="0.25">
      <c r="D756" s="179"/>
      <c r="E756" s="179"/>
      <c r="F756" s="179"/>
      <c r="AL756" s="176"/>
    </row>
    <row r="757" spans="4:38" s="86" customFormat="1" x14ac:dyDescent="0.25">
      <c r="D757" s="179"/>
      <c r="E757" s="179"/>
      <c r="F757" s="179"/>
      <c r="AL757" s="176"/>
    </row>
    <row r="758" spans="4:38" s="86" customFormat="1" x14ac:dyDescent="0.25">
      <c r="D758" s="179"/>
      <c r="E758" s="179"/>
      <c r="F758" s="179"/>
      <c r="AL758" s="176"/>
    </row>
    <row r="759" spans="4:38" s="86" customFormat="1" x14ac:dyDescent="0.25">
      <c r="D759" s="179"/>
      <c r="E759" s="179"/>
      <c r="F759" s="179"/>
      <c r="AL759" s="176"/>
    </row>
    <row r="760" spans="4:38" s="86" customFormat="1" x14ac:dyDescent="0.25">
      <c r="D760" s="179"/>
      <c r="E760" s="179"/>
      <c r="F760" s="179"/>
      <c r="AL760" s="176"/>
    </row>
    <row r="761" spans="4:38" s="86" customFormat="1" x14ac:dyDescent="0.25">
      <c r="D761" s="179"/>
      <c r="E761" s="179"/>
      <c r="F761" s="179"/>
      <c r="AL761" s="176"/>
    </row>
    <row r="762" spans="4:38" s="86" customFormat="1" x14ac:dyDescent="0.25">
      <c r="D762" s="179"/>
      <c r="E762" s="179"/>
      <c r="F762" s="179"/>
      <c r="AL762" s="176"/>
    </row>
    <row r="763" spans="4:38" s="86" customFormat="1" x14ac:dyDescent="0.25">
      <c r="D763" s="179"/>
      <c r="E763" s="179"/>
      <c r="F763" s="179"/>
      <c r="AL763" s="176"/>
    </row>
    <row r="764" spans="4:38" s="86" customFormat="1" x14ac:dyDescent="0.25">
      <c r="D764" s="179"/>
      <c r="E764" s="179"/>
      <c r="F764" s="179"/>
      <c r="AL764" s="176"/>
    </row>
    <row r="765" spans="4:38" s="86" customFormat="1" x14ac:dyDescent="0.25">
      <c r="D765" s="179"/>
      <c r="E765" s="179"/>
      <c r="F765" s="179"/>
      <c r="AL765" s="176"/>
    </row>
    <row r="766" spans="4:38" s="86" customFormat="1" x14ac:dyDescent="0.25">
      <c r="D766" s="179"/>
      <c r="E766" s="179"/>
      <c r="F766" s="179"/>
      <c r="AL766" s="176"/>
    </row>
    <row r="767" spans="4:38" s="86" customFormat="1" x14ac:dyDescent="0.25">
      <c r="D767" s="179"/>
      <c r="E767" s="179"/>
      <c r="F767" s="179"/>
      <c r="AL767" s="176"/>
    </row>
    <row r="768" spans="4:38" s="86" customFormat="1" x14ac:dyDescent="0.25">
      <c r="D768" s="179"/>
      <c r="E768" s="179"/>
      <c r="F768" s="179"/>
      <c r="AL768" s="176"/>
    </row>
    <row r="769" spans="4:38" s="86" customFormat="1" x14ac:dyDescent="0.25">
      <c r="D769" s="179"/>
      <c r="E769" s="179"/>
      <c r="F769" s="179"/>
      <c r="AL769" s="176"/>
    </row>
    <row r="770" spans="4:38" s="86" customFormat="1" x14ac:dyDescent="0.25">
      <c r="D770" s="179"/>
      <c r="E770" s="179"/>
      <c r="F770" s="179"/>
      <c r="AL770" s="176"/>
    </row>
    <row r="771" spans="4:38" s="86" customFormat="1" x14ac:dyDescent="0.25">
      <c r="D771" s="179"/>
      <c r="E771" s="179"/>
      <c r="F771" s="179"/>
      <c r="AL771" s="176"/>
    </row>
    <row r="772" spans="4:38" s="86" customFormat="1" x14ac:dyDescent="0.25">
      <c r="D772" s="179"/>
      <c r="E772" s="179"/>
      <c r="F772" s="179"/>
      <c r="AL772" s="176"/>
    </row>
    <row r="773" spans="4:38" s="86" customFormat="1" x14ac:dyDescent="0.25">
      <c r="D773" s="179"/>
      <c r="E773" s="179"/>
      <c r="F773" s="179"/>
      <c r="AL773" s="176"/>
    </row>
    <row r="774" spans="4:38" s="86" customFormat="1" x14ac:dyDescent="0.25">
      <c r="D774" s="179"/>
      <c r="E774" s="179"/>
      <c r="F774" s="179"/>
      <c r="AL774" s="176"/>
    </row>
    <row r="775" spans="4:38" s="86" customFormat="1" x14ac:dyDescent="0.25">
      <c r="D775" s="179"/>
      <c r="E775" s="179"/>
      <c r="F775" s="179"/>
      <c r="AL775" s="176"/>
    </row>
    <row r="776" spans="4:38" s="86" customFormat="1" x14ac:dyDescent="0.25">
      <c r="D776" s="179"/>
      <c r="E776" s="179"/>
      <c r="F776" s="179"/>
      <c r="AL776" s="176"/>
    </row>
    <row r="777" spans="4:38" s="86" customFormat="1" x14ac:dyDescent="0.25">
      <c r="D777" s="179"/>
      <c r="E777" s="179"/>
      <c r="F777" s="179"/>
      <c r="AL777" s="176"/>
    </row>
    <row r="778" spans="4:38" s="86" customFormat="1" x14ac:dyDescent="0.25">
      <c r="D778" s="179"/>
      <c r="E778" s="179"/>
      <c r="F778" s="179"/>
      <c r="AL778" s="176"/>
    </row>
    <row r="779" spans="4:38" s="86" customFormat="1" x14ac:dyDescent="0.25">
      <c r="D779" s="179"/>
      <c r="E779" s="179"/>
      <c r="F779" s="179"/>
      <c r="AL779" s="176"/>
    </row>
    <row r="780" spans="4:38" s="86" customFormat="1" x14ac:dyDescent="0.25">
      <c r="D780" s="179"/>
      <c r="E780" s="179"/>
      <c r="F780" s="179"/>
      <c r="AL780" s="176"/>
    </row>
    <row r="781" spans="4:38" s="86" customFormat="1" x14ac:dyDescent="0.25">
      <c r="D781" s="179"/>
      <c r="E781" s="179"/>
      <c r="F781" s="179"/>
      <c r="AL781" s="176"/>
    </row>
    <row r="782" spans="4:38" s="86" customFormat="1" x14ac:dyDescent="0.25">
      <c r="D782" s="179"/>
      <c r="E782" s="179"/>
      <c r="F782" s="179"/>
      <c r="AL782" s="176"/>
    </row>
    <row r="783" spans="4:38" s="86" customFormat="1" x14ac:dyDescent="0.25">
      <c r="D783" s="179"/>
      <c r="E783" s="179"/>
      <c r="F783" s="179"/>
      <c r="AL783" s="176"/>
    </row>
    <row r="784" spans="4:38" s="86" customFormat="1" x14ac:dyDescent="0.25">
      <c r="D784" s="179"/>
      <c r="E784" s="179"/>
      <c r="F784" s="179"/>
      <c r="AL784" s="176"/>
    </row>
    <row r="785" spans="4:38" s="86" customFormat="1" x14ac:dyDescent="0.25">
      <c r="D785" s="179"/>
      <c r="E785" s="179"/>
      <c r="F785" s="179"/>
      <c r="AL785" s="176"/>
    </row>
    <row r="786" spans="4:38" s="86" customFormat="1" x14ac:dyDescent="0.25">
      <c r="D786" s="179"/>
      <c r="E786" s="179"/>
      <c r="F786" s="179"/>
      <c r="AL786" s="176"/>
    </row>
    <row r="787" spans="4:38" s="86" customFormat="1" x14ac:dyDescent="0.25">
      <c r="D787" s="179"/>
      <c r="E787" s="179"/>
      <c r="F787" s="179"/>
      <c r="AL787" s="176"/>
    </row>
    <row r="788" spans="4:38" s="86" customFormat="1" x14ac:dyDescent="0.25">
      <c r="D788" s="179"/>
      <c r="E788" s="179"/>
      <c r="F788" s="179"/>
      <c r="AL788" s="176"/>
    </row>
    <row r="789" spans="4:38" s="86" customFormat="1" x14ac:dyDescent="0.25">
      <c r="D789" s="179"/>
      <c r="E789" s="179"/>
      <c r="F789" s="179"/>
      <c r="AL789" s="176"/>
    </row>
    <row r="790" spans="4:38" s="86" customFormat="1" x14ac:dyDescent="0.25">
      <c r="D790" s="179"/>
      <c r="E790" s="179"/>
      <c r="F790" s="179"/>
      <c r="AL790" s="176"/>
    </row>
    <row r="791" spans="4:38" s="86" customFormat="1" x14ac:dyDescent="0.25">
      <c r="D791" s="179"/>
      <c r="E791" s="179"/>
      <c r="F791" s="179"/>
      <c r="AL791" s="176"/>
    </row>
    <row r="792" spans="4:38" s="86" customFormat="1" x14ac:dyDescent="0.25">
      <c r="D792" s="179"/>
      <c r="E792" s="179"/>
      <c r="F792" s="179"/>
      <c r="AL792" s="176"/>
    </row>
    <row r="793" spans="4:38" s="86" customFormat="1" x14ac:dyDescent="0.25">
      <c r="D793" s="179"/>
      <c r="E793" s="179"/>
      <c r="F793" s="179"/>
      <c r="AL793" s="176"/>
    </row>
    <row r="794" spans="4:38" s="86" customFormat="1" x14ac:dyDescent="0.25">
      <c r="D794" s="179"/>
      <c r="E794" s="179"/>
      <c r="F794" s="179"/>
      <c r="AL794" s="176"/>
    </row>
    <row r="795" spans="4:38" s="86" customFormat="1" x14ac:dyDescent="0.25">
      <c r="D795" s="179"/>
      <c r="E795" s="179"/>
      <c r="F795" s="179"/>
      <c r="AL795" s="176"/>
    </row>
    <row r="796" spans="4:38" s="86" customFormat="1" x14ac:dyDescent="0.25">
      <c r="D796" s="179"/>
      <c r="E796" s="179"/>
      <c r="F796" s="179"/>
      <c r="AL796" s="176"/>
    </row>
    <row r="797" spans="4:38" s="86" customFormat="1" x14ac:dyDescent="0.25">
      <c r="D797" s="179"/>
      <c r="E797" s="179"/>
      <c r="F797" s="179"/>
      <c r="AL797" s="176"/>
    </row>
    <row r="798" spans="4:38" s="86" customFormat="1" x14ac:dyDescent="0.25">
      <c r="D798" s="179"/>
      <c r="E798" s="179"/>
      <c r="F798" s="179"/>
      <c r="AL798" s="176"/>
    </row>
    <row r="799" spans="4:38" s="86" customFormat="1" x14ac:dyDescent="0.25">
      <c r="D799" s="179"/>
      <c r="E799" s="179"/>
      <c r="F799" s="179"/>
      <c r="AL799" s="176"/>
    </row>
    <row r="800" spans="4:38" s="86" customFormat="1" x14ac:dyDescent="0.25">
      <c r="D800" s="179"/>
      <c r="E800" s="179"/>
      <c r="F800" s="179"/>
      <c r="AL800" s="176"/>
    </row>
    <row r="801" spans="4:38" s="86" customFormat="1" x14ac:dyDescent="0.25">
      <c r="D801" s="179"/>
      <c r="E801" s="179"/>
      <c r="F801" s="179"/>
      <c r="AL801" s="176"/>
    </row>
    <row r="802" spans="4:38" s="86" customFormat="1" x14ac:dyDescent="0.25">
      <c r="D802" s="179"/>
      <c r="E802" s="179"/>
      <c r="F802" s="179"/>
      <c r="AL802" s="176"/>
    </row>
    <row r="803" spans="4:38" s="86" customFormat="1" x14ac:dyDescent="0.25">
      <c r="D803" s="179"/>
      <c r="E803" s="179"/>
      <c r="F803" s="179"/>
      <c r="AL803" s="176"/>
    </row>
    <row r="804" spans="4:38" s="86" customFormat="1" x14ac:dyDescent="0.25">
      <c r="D804" s="179"/>
      <c r="E804" s="179"/>
      <c r="F804" s="179"/>
      <c r="AL804" s="176"/>
    </row>
    <row r="805" spans="4:38" s="86" customFormat="1" x14ac:dyDescent="0.25">
      <c r="D805" s="179"/>
      <c r="E805" s="179"/>
      <c r="F805" s="179"/>
      <c r="AL805" s="176"/>
    </row>
    <row r="806" spans="4:38" s="86" customFormat="1" x14ac:dyDescent="0.25">
      <c r="D806" s="179"/>
      <c r="E806" s="179"/>
      <c r="F806" s="179"/>
      <c r="AL806" s="176"/>
    </row>
    <row r="807" spans="4:38" s="86" customFormat="1" x14ac:dyDescent="0.25">
      <c r="D807" s="179"/>
      <c r="E807" s="179"/>
      <c r="F807" s="179"/>
      <c r="AL807" s="176"/>
    </row>
    <row r="808" spans="4:38" s="86" customFormat="1" x14ac:dyDescent="0.25">
      <c r="D808" s="179"/>
      <c r="E808" s="179"/>
      <c r="F808" s="179"/>
      <c r="AL808" s="176"/>
    </row>
    <row r="809" spans="4:38" s="86" customFormat="1" x14ac:dyDescent="0.25">
      <c r="D809" s="179"/>
      <c r="E809" s="179"/>
      <c r="F809" s="179"/>
      <c r="AL809" s="176"/>
    </row>
    <row r="810" spans="4:38" s="86" customFormat="1" x14ac:dyDescent="0.25">
      <c r="D810" s="179"/>
      <c r="E810" s="179"/>
      <c r="F810" s="179"/>
      <c r="AL810" s="176"/>
    </row>
    <row r="811" spans="4:38" s="86" customFormat="1" x14ac:dyDescent="0.25">
      <c r="D811" s="179"/>
      <c r="E811" s="179"/>
      <c r="F811" s="179"/>
      <c r="AL811" s="176"/>
    </row>
    <row r="812" spans="4:38" s="86" customFormat="1" x14ac:dyDescent="0.25">
      <c r="D812" s="179"/>
      <c r="E812" s="179"/>
      <c r="F812" s="179"/>
      <c r="AL812" s="176"/>
    </row>
    <row r="813" spans="4:38" s="86" customFormat="1" x14ac:dyDescent="0.25">
      <c r="D813" s="179"/>
      <c r="E813" s="179"/>
      <c r="F813" s="179"/>
      <c r="AL813" s="176"/>
    </row>
    <row r="814" spans="4:38" s="86" customFormat="1" x14ac:dyDescent="0.25">
      <c r="D814" s="179"/>
      <c r="E814" s="179"/>
      <c r="F814" s="179"/>
      <c r="AL814" s="176"/>
    </row>
    <row r="815" spans="4:38" s="86" customFormat="1" x14ac:dyDescent="0.25">
      <c r="D815" s="179"/>
      <c r="E815" s="179"/>
      <c r="F815" s="179"/>
      <c r="AL815" s="176"/>
    </row>
    <row r="816" spans="4:38" s="86" customFormat="1" x14ac:dyDescent="0.25">
      <c r="D816" s="179"/>
      <c r="E816" s="179"/>
      <c r="F816" s="179"/>
      <c r="AL816" s="176"/>
    </row>
    <row r="817" spans="4:38" s="86" customFormat="1" x14ac:dyDescent="0.25">
      <c r="D817" s="179"/>
      <c r="E817" s="179"/>
      <c r="F817" s="179"/>
      <c r="AL817" s="176"/>
    </row>
    <row r="818" spans="4:38" s="86" customFormat="1" x14ac:dyDescent="0.25">
      <c r="D818" s="179"/>
      <c r="E818" s="179"/>
      <c r="F818" s="179"/>
      <c r="AL818" s="176"/>
    </row>
    <row r="819" spans="4:38" s="86" customFormat="1" x14ac:dyDescent="0.25">
      <c r="D819" s="179"/>
      <c r="E819" s="179"/>
      <c r="F819" s="179"/>
      <c r="AL819" s="176"/>
    </row>
    <row r="820" spans="4:38" s="86" customFormat="1" x14ac:dyDescent="0.25">
      <c r="D820" s="179"/>
      <c r="E820" s="179"/>
      <c r="F820" s="179"/>
      <c r="AL820" s="176"/>
    </row>
    <row r="821" spans="4:38" s="86" customFormat="1" x14ac:dyDescent="0.25">
      <c r="D821" s="179"/>
      <c r="E821" s="179"/>
      <c r="F821" s="179"/>
      <c r="AL821" s="176"/>
    </row>
    <row r="822" spans="4:38" s="86" customFormat="1" x14ac:dyDescent="0.25">
      <c r="D822" s="179"/>
      <c r="E822" s="179"/>
      <c r="F822" s="179"/>
      <c r="AL822" s="176"/>
    </row>
    <row r="823" spans="4:38" s="86" customFormat="1" x14ac:dyDescent="0.25">
      <c r="D823" s="179"/>
      <c r="E823" s="179"/>
      <c r="F823" s="179"/>
      <c r="AL823" s="176"/>
    </row>
    <row r="824" spans="4:38" s="86" customFormat="1" x14ac:dyDescent="0.25">
      <c r="D824" s="179"/>
      <c r="E824" s="179"/>
      <c r="F824" s="179"/>
      <c r="AL824" s="176"/>
    </row>
    <row r="825" spans="4:38" s="86" customFormat="1" x14ac:dyDescent="0.25">
      <c r="D825" s="179"/>
      <c r="E825" s="179"/>
      <c r="F825" s="179"/>
      <c r="AL825" s="176"/>
    </row>
    <row r="826" spans="4:38" s="86" customFormat="1" x14ac:dyDescent="0.25">
      <c r="D826" s="179"/>
      <c r="E826" s="179"/>
      <c r="F826" s="179"/>
      <c r="AL826" s="176"/>
    </row>
    <row r="827" spans="4:38" s="86" customFormat="1" x14ac:dyDescent="0.25">
      <c r="D827" s="179"/>
      <c r="E827" s="179"/>
      <c r="F827" s="179"/>
      <c r="AL827" s="176"/>
    </row>
    <row r="828" spans="4:38" s="86" customFormat="1" x14ac:dyDescent="0.25">
      <c r="D828" s="179"/>
      <c r="E828" s="179"/>
      <c r="F828" s="179"/>
      <c r="AL828" s="176"/>
    </row>
    <row r="829" spans="4:38" s="86" customFormat="1" x14ac:dyDescent="0.25">
      <c r="D829" s="179"/>
      <c r="E829" s="179"/>
      <c r="F829" s="179"/>
      <c r="AL829" s="176"/>
    </row>
    <row r="830" spans="4:38" s="86" customFormat="1" x14ac:dyDescent="0.25">
      <c r="D830" s="179"/>
      <c r="E830" s="179"/>
      <c r="F830" s="179"/>
      <c r="AL830" s="176"/>
    </row>
    <row r="831" spans="4:38" s="86" customFormat="1" x14ac:dyDescent="0.25">
      <c r="D831" s="179"/>
      <c r="E831" s="179"/>
      <c r="F831" s="179"/>
      <c r="AL831" s="176"/>
    </row>
    <row r="832" spans="4:38" s="86" customFormat="1" x14ac:dyDescent="0.25">
      <c r="D832" s="179"/>
      <c r="E832" s="179"/>
      <c r="F832" s="179"/>
      <c r="AL832" s="176"/>
    </row>
    <row r="833" spans="4:38" s="86" customFormat="1" x14ac:dyDescent="0.25">
      <c r="D833" s="179"/>
      <c r="E833" s="179"/>
      <c r="F833" s="179"/>
      <c r="AL833" s="176"/>
    </row>
    <row r="834" spans="4:38" s="86" customFormat="1" x14ac:dyDescent="0.25">
      <c r="D834" s="179"/>
      <c r="E834" s="179"/>
      <c r="F834" s="179"/>
      <c r="AL834" s="176"/>
    </row>
    <row r="835" spans="4:38" s="86" customFormat="1" x14ac:dyDescent="0.25">
      <c r="D835" s="179"/>
      <c r="E835" s="179"/>
      <c r="F835" s="179"/>
      <c r="AL835" s="176"/>
    </row>
    <row r="836" spans="4:38" s="86" customFormat="1" x14ac:dyDescent="0.25">
      <c r="D836" s="179"/>
      <c r="E836" s="179"/>
      <c r="F836" s="179"/>
      <c r="AL836" s="176"/>
    </row>
    <row r="837" spans="4:38" s="86" customFormat="1" x14ac:dyDescent="0.25">
      <c r="D837" s="179"/>
      <c r="E837" s="179"/>
      <c r="F837" s="179"/>
      <c r="AL837" s="176"/>
    </row>
    <row r="838" spans="4:38" s="86" customFormat="1" x14ac:dyDescent="0.25">
      <c r="D838" s="179"/>
      <c r="E838" s="179"/>
      <c r="F838" s="179"/>
      <c r="AL838" s="176"/>
    </row>
    <row r="839" spans="4:38" s="86" customFormat="1" x14ac:dyDescent="0.25">
      <c r="D839" s="179"/>
      <c r="E839" s="179"/>
      <c r="F839" s="179"/>
      <c r="AL839" s="176"/>
    </row>
    <row r="840" spans="4:38" s="86" customFormat="1" x14ac:dyDescent="0.25">
      <c r="D840" s="179"/>
      <c r="E840" s="179"/>
      <c r="F840" s="179"/>
      <c r="AL840" s="176"/>
    </row>
    <row r="841" spans="4:38" s="86" customFormat="1" x14ac:dyDescent="0.25">
      <c r="D841" s="179"/>
      <c r="E841" s="179"/>
      <c r="F841" s="179"/>
      <c r="AL841" s="176"/>
    </row>
    <row r="842" spans="4:38" s="86" customFormat="1" x14ac:dyDescent="0.25">
      <c r="D842" s="179"/>
      <c r="E842" s="179"/>
      <c r="F842" s="179"/>
      <c r="AL842" s="176"/>
    </row>
    <row r="843" spans="4:38" s="86" customFormat="1" x14ac:dyDescent="0.25">
      <c r="D843" s="179"/>
      <c r="E843" s="179"/>
      <c r="F843" s="179"/>
      <c r="AL843" s="176"/>
    </row>
    <row r="844" spans="4:38" s="86" customFormat="1" x14ac:dyDescent="0.25">
      <c r="D844" s="179"/>
      <c r="E844" s="179"/>
      <c r="F844" s="179"/>
      <c r="AL844" s="176"/>
    </row>
    <row r="845" spans="4:38" s="86" customFormat="1" x14ac:dyDescent="0.25">
      <c r="D845" s="179"/>
      <c r="E845" s="179"/>
      <c r="F845" s="179"/>
      <c r="AL845" s="176"/>
    </row>
    <row r="846" spans="4:38" s="86" customFormat="1" x14ac:dyDescent="0.25">
      <c r="D846" s="179"/>
      <c r="E846" s="179"/>
      <c r="F846" s="179"/>
      <c r="AL846" s="176"/>
    </row>
    <row r="847" spans="4:38" s="86" customFormat="1" x14ac:dyDescent="0.25">
      <c r="D847" s="179"/>
      <c r="E847" s="179"/>
      <c r="F847" s="179"/>
      <c r="AL847" s="176"/>
    </row>
    <row r="848" spans="4:38" s="86" customFormat="1" x14ac:dyDescent="0.25">
      <c r="D848" s="179"/>
      <c r="E848" s="179"/>
      <c r="F848" s="179"/>
      <c r="AL848" s="176"/>
    </row>
    <row r="849" spans="4:38" s="86" customFormat="1" x14ac:dyDescent="0.25">
      <c r="D849" s="179"/>
      <c r="E849" s="179"/>
      <c r="F849" s="179"/>
      <c r="AL849" s="176"/>
    </row>
    <row r="850" spans="4:38" s="86" customFormat="1" x14ac:dyDescent="0.25">
      <c r="D850" s="179"/>
      <c r="E850" s="179"/>
      <c r="F850" s="179"/>
      <c r="AL850" s="176"/>
    </row>
    <row r="851" spans="4:38" s="86" customFormat="1" x14ac:dyDescent="0.25">
      <c r="D851" s="179"/>
      <c r="E851" s="179"/>
      <c r="F851" s="179"/>
      <c r="AL851" s="176"/>
    </row>
    <row r="852" spans="4:38" s="86" customFormat="1" x14ac:dyDescent="0.25">
      <c r="D852" s="179"/>
      <c r="E852" s="179"/>
      <c r="F852" s="179"/>
      <c r="AL852" s="176"/>
    </row>
    <row r="853" spans="4:38" s="86" customFormat="1" x14ac:dyDescent="0.25">
      <c r="D853" s="179"/>
      <c r="E853" s="179"/>
      <c r="F853" s="179"/>
      <c r="AL853" s="176"/>
    </row>
    <row r="854" spans="4:38" s="86" customFormat="1" x14ac:dyDescent="0.25">
      <c r="D854" s="179"/>
      <c r="E854" s="179"/>
      <c r="F854" s="179"/>
      <c r="AL854" s="176"/>
    </row>
    <row r="855" spans="4:38" s="86" customFormat="1" x14ac:dyDescent="0.25">
      <c r="D855" s="179"/>
      <c r="E855" s="179"/>
      <c r="F855" s="179"/>
      <c r="AL855" s="176"/>
    </row>
    <row r="856" spans="4:38" s="86" customFormat="1" x14ac:dyDescent="0.25">
      <c r="D856" s="179"/>
      <c r="E856" s="179"/>
      <c r="F856" s="179"/>
      <c r="AL856" s="176"/>
    </row>
    <row r="857" spans="4:38" s="86" customFormat="1" x14ac:dyDescent="0.25">
      <c r="D857" s="179"/>
      <c r="E857" s="179"/>
      <c r="F857" s="179"/>
      <c r="AL857" s="176"/>
    </row>
    <row r="858" spans="4:38" s="86" customFormat="1" x14ac:dyDescent="0.25">
      <c r="D858" s="179"/>
      <c r="E858" s="179"/>
      <c r="F858" s="179"/>
      <c r="AL858" s="176"/>
    </row>
    <row r="859" spans="4:38" s="86" customFormat="1" x14ac:dyDescent="0.25">
      <c r="D859" s="179"/>
      <c r="E859" s="179"/>
      <c r="F859" s="179"/>
      <c r="AL859" s="176"/>
    </row>
    <row r="860" spans="4:38" s="86" customFormat="1" x14ac:dyDescent="0.25">
      <c r="D860" s="179"/>
      <c r="E860" s="179"/>
      <c r="F860" s="179"/>
      <c r="AL860" s="176"/>
    </row>
    <row r="861" spans="4:38" s="86" customFormat="1" x14ac:dyDescent="0.25">
      <c r="D861" s="179"/>
      <c r="E861" s="179"/>
      <c r="F861" s="179"/>
      <c r="AL861" s="176"/>
    </row>
    <row r="862" spans="4:38" s="86" customFormat="1" x14ac:dyDescent="0.25">
      <c r="D862" s="179"/>
      <c r="E862" s="179"/>
      <c r="F862" s="179"/>
      <c r="AL862" s="176"/>
    </row>
    <row r="863" spans="4:38" s="86" customFormat="1" x14ac:dyDescent="0.25">
      <c r="D863" s="179"/>
      <c r="E863" s="179"/>
      <c r="F863" s="179"/>
      <c r="AL863" s="176"/>
    </row>
    <row r="864" spans="4:38" s="86" customFormat="1" x14ac:dyDescent="0.25">
      <c r="D864" s="179"/>
      <c r="E864" s="179"/>
      <c r="F864" s="179"/>
      <c r="AL864" s="176"/>
    </row>
    <row r="865" spans="4:38" s="86" customFormat="1" x14ac:dyDescent="0.25">
      <c r="D865" s="179"/>
      <c r="E865" s="179"/>
      <c r="F865" s="179"/>
      <c r="AL865" s="176"/>
    </row>
    <row r="866" spans="4:38" s="86" customFormat="1" x14ac:dyDescent="0.25">
      <c r="D866" s="179"/>
      <c r="E866" s="179"/>
      <c r="F866" s="179"/>
      <c r="AL866" s="176"/>
    </row>
    <row r="867" spans="4:38" s="86" customFormat="1" x14ac:dyDescent="0.25">
      <c r="D867" s="179"/>
      <c r="E867" s="179"/>
      <c r="F867" s="179"/>
      <c r="AL867" s="176"/>
    </row>
    <row r="868" spans="4:38" s="86" customFormat="1" x14ac:dyDescent="0.25">
      <c r="D868" s="179"/>
      <c r="E868" s="179"/>
      <c r="F868" s="179"/>
      <c r="AL868" s="176"/>
    </row>
    <row r="869" spans="4:38" s="86" customFormat="1" x14ac:dyDescent="0.25">
      <c r="D869" s="179"/>
      <c r="E869" s="179"/>
      <c r="F869" s="179"/>
      <c r="AL869" s="176"/>
    </row>
    <row r="870" spans="4:38" s="86" customFormat="1" x14ac:dyDescent="0.25">
      <c r="D870" s="179"/>
      <c r="E870" s="179"/>
      <c r="F870" s="179"/>
      <c r="AL870" s="176"/>
    </row>
    <row r="871" spans="4:38" s="86" customFormat="1" x14ac:dyDescent="0.25">
      <c r="D871" s="179"/>
      <c r="E871" s="179"/>
      <c r="F871" s="179"/>
      <c r="AL871" s="176"/>
    </row>
    <row r="872" spans="4:38" s="86" customFormat="1" x14ac:dyDescent="0.25">
      <c r="D872" s="179"/>
      <c r="E872" s="179"/>
      <c r="F872" s="179"/>
      <c r="AL872" s="176"/>
    </row>
    <row r="873" spans="4:38" s="86" customFormat="1" x14ac:dyDescent="0.25">
      <c r="D873" s="179"/>
      <c r="E873" s="179"/>
      <c r="F873" s="179"/>
      <c r="AL873" s="176"/>
    </row>
    <row r="874" spans="4:38" s="86" customFormat="1" x14ac:dyDescent="0.25">
      <c r="D874" s="179"/>
      <c r="E874" s="179"/>
      <c r="F874" s="179"/>
      <c r="AL874" s="176"/>
    </row>
    <row r="875" spans="4:38" s="86" customFormat="1" x14ac:dyDescent="0.25">
      <c r="D875" s="179"/>
      <c r="E875" s="179"/>
      <c r="F875" s="179"/>
      <c r="AL875" s="176"/>
    </row>
    <row r="876" spans="4:38" s="86" customFormat="1" x14ac:dyDescent="0.25">
      <c r="D876" s="179"/>
      <c r="E876" s="179"/>
      <c r="F876" s="179"/>
      <c r="AL876" s="176"/>
    </row>
    <row r="877" spans="4:38" s="86" customFormat="1" x14ac:dyDescent="0.25">
      <c r="D877" s="179"/>
      <c r="E877" s="179"/>
      <c r="F877" s="179"/>
      <c r="AL877" s="176"/>
    </row>
    <row r="878" spans="4:38" s="86" customFormat="1" x14ac:dyDescent="0.25">
      <c r="D878" s="179"/>
      <c r="E878" s="179"/>
      <c r="F878" s="179"/>
      <c r="AL878" s="176"/>
    </row>
  </sheetData>
  <mergeCells count="102">
    <mergeCell ref="A1:AH1"/>
    <mergeCell ref="A2:C3"/>
    <mergeCell ref="I2:J2"/>
    <mergeCell ref="K2:L2"/>
    <mergeCell ref="M2:N2"/>
    <mergeCell ref="O2:P2"/>
    <mergeCell ref="Q2:R2"/>
    <mergeCell ref="S2:T2"/>
    <mergeCell ref="U2:V2"/>
    <mergeCell ref="W2:X2"/>
    <mergeCell ref="A4:J4"/>
    <mergeCell ref="A5:C5"/>
    <mergeCell ref="B6:C6"/>
    <mergeCell ref="Y2:Z2"/>
    <mergeCell ref="AA2:AB2"/>
    <mergeCell ref="AC2:AD2"/>
    <mergeCell ref="AE2:AF2"/>
    <mergeCell ref="AG2:AH2"/>
    <mergeCell ref="AI2:AL2"/>
    <mergeCell ref="A30:C30"/>
    <mergeCell ref="B31:C31"/>
    <mergeCell ref="B33:C33"/>
    <mergeCell ref="B36:C36"/>
    <mergeCell ref="B39:C39"/>
    <mergeCell ref="A41:C41"/>
    <mergeCell ref="B9:C9"/>
    <mergeCell ref="B11:C11"/>
    <mergeCell ref="B17:C17"/>
    <mergeCell ref="B21:C21"/>
    <mergeCell ref="B24:C24"/>
    <mergeCell ref="B28:C28"/>
    <mergeCell ref="B58:C58"/>
    <mergeCell ref="B59:C59"/>
    <mergeCell ref="A60:C60"/>
    <mergeCell ref="B61:C61"/>
    <mergeCell ref="B62:C62"/>
    <mergeCell ref="B63:C63"/>
    <mergeCell ref="B42:C42"/>
    <mergeCell ref="B44:C44"/>
    <mergeCell ref="B46:C46"/>
    <mergeCell ref="A55:J55"/>
    <mergeCell ref="A56:C56"/>
    <mergeCell ref="B57:C57"/>
    <mergeCell ref="B70:C70"/>
    <mergeCell ref="B71:C71"/>
    <mergeCell ref="A72:C72"/>
    <mergeCell ref="B73:C73"/>
    <mergeCell ref="B74:C74"/>
    <mergeCell ref="B75:C75"/>
    <mergeCell ref="B64:C64"/>
    <mergeCell ref="A65:C65"/>
    <mergeCell ref="B66:C66"/>
    <mergeCell ref="B67:C67"/>
    <mergeCell ref="B68:C68"/>
    <mergeCell ref="A69:C69"/>
    <mergeCell ref="A82:J82"/>
    <mergeCell ref="A83:C83"/>
    <mergeCell ref="B84:C84"/>
    <mergeCell ref="B85:C85"/>
    <mergeCell ref="B86:C86"/>
    <mergeCell ref="B87:C87"/>
    <mergeCell ref="B76:C76"/>
    <mergeCell ref="A77:C77"/>
    <mergeCell ref="B78:C78"/>
    <mergeCell ref="B79:C79"/>
    <mergeCell ref="B80:C80"/>
    <mergeCell ref="B81:C81"/>
    <mergeCell ref="B94:C94"/>
    <mergeCell ref="B95:C95"/>
    <mergeCell ref="B96:C96"/>
    <mergeCell ref="B97:C97"/>
    <mergeCell ref="B98:C98"/>
    <mergeCell ref="B99:C99"/>
    <mergeCell ref="A88:C88"/>
    <mergeCell ref="B89:C89"/>
    <mergeCell ref="B90:C90"/>
    <mergeCell ref="B91:C91"/>
    <mergeCell ref="B92:C92"/>
    <mergeCell ref="A93:C93"/>
    <mergeCell ref="A106:C106"/>
    <mergeCell ref="B107:C107"/>
    <mergeCell ref="B108:C108"/>
    <mergeCell ref="B109:C109"/>
    <mergeCell ref="B110:C110"/>
    <mergeCell ref="A111:C111"/>
    <mergeCell ref="B100:C100"/>
    <mergeCell ref="A101:C101"/>
    <mergeCell ref="B102:C102"/>
    <mergeCell ref="B103:C103"/>
    <mergeCell ref="B104:C104"/>
    <mergeCell ref="B105:C105"/>
    <mergeCell ref="A118:J118"/>
    <mergeCell ref="B119:C119"/>
    <mergeCell ref="B121:C121"/>
    <mergeCell ref="A123:J123"/>
    <mergeCell ref="A124:J124"/>
    <mergeCell ref="B112:C112"/>
    <mergeCell ref="B113:C113"/>
    <mergeCell ref="B114:C114"/>
    <mergeCell ref="B115:C115"/>
    <mergeCell ref="A116:C116"/>
    <mergeCell ref="B117:C117"/>
  </mergeCells>
  <dataValidations count="1">
    <dataValidation type="list" allowBlank="1" showInputMessage="1" showErrorMessage="1" sqref="H7:H8 H47:H50 H45 H43 H40 H37:H38 H34:H35 H32 H29 H25:H27 H22:H23 H18:H20 H12:H16 H10" xr:uid="{CEF73EFB-CCF0-4E5C-AB46-79919E23DC24}">
      <formula1>$AZ$157:$AZ$173</formula1>
    </dataValidation>
  </dataValidations>
  <pageMargins left="0" right="0" top="0" bottom="0" header="0" footer="0"/>
  <pageSetup scale="69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14A313-8EEC-47CB-88E5-287F7009B396}">
  <sheetPr>
    <pageSetUpPr fitToPage="1"/>
  </sheetPr>
  <dimension ref="A1:SS878"/>
  <sheetViews>
    <sheetView zoomScale="85" zoomScaleNormal="85" workbookViewId="0">
      <pane xSplit="3" ySplit="3" topLeftCell="X4" activePane="bottomRight" state="frozen"/>
      <selection pane="topRight" activeCell="E1" sqref="E1"/>
      <selection pane="bottomLeft" activeCell="A4" sqref="A4"/>
      <selection pane="bottomRight" activeCell="AM1" sqref="AM1:AT1048576"/>
    </sheetView>
  </sheetViews>
  <sheetFormatPr defaultColWidth="8.88671875" defaultRowHeight="13.2" x14ac:dyDescent="0.25"/>
  <cols>
    <col min="1" max="2" width="4.6640625" style="87" customWidth="1"/>
    <col min="3" max="3" width="44.88671875" style="87" customWidth="1"/>
    <col min="4" max="4" width="15" style="180" customWidth="1"/>
    <col min="5" max="5" width="13.33203125" style="180" bestFit="1" customWidth="1"/>
    <col min="6" max="6" width="13.33203125" style="180" customWidth="1"/>
    <col min="7" max="7" width="13.33203125" style="87" customWidth="1"/>
    <col min="8" max="8" width="16.33203125" style="87" customWidth="1"/>
    <col min="9" max="9" width="11.6640625" style="87" customWidth="1"/>
    <col min="10" max="10" width="12.33203125" style="87" customWidth="1"/>
    <col min="11" max="34" width="13.5546875" style="87" customWidth="1"/>
    <col min="35" max="36" width="13.6640625" style="87" customWidth="1"/>
    <col min="37" max="37" width="13.109375" style="87" bestFit="1" customWidth="1"/>
    <col min="38" max="38" width="5.6640625" style="177" bestFit="1" customWidth="1"/>
    <col min="39" max="39" width="8.88671875" style="167"/>
    <col min="40" max="513" width="8.88671875" style="86"/>
    <col min="514" max="16384" width="8.88671875" style="87"/>
  </cols>
  <sheetData>
    <row r="1" spans="1:513" ht="41.4" customHeight="1" thickBot="1" x14ac:dyDescent="0.3">
      <c r="A1" s="763" t="s">
        <v>144</v>
      </c>
      <c r="B1" s="764"/>
      <c r="C1" s="764"/>
      <c r="D1" s="764"/>
      <c r="E1" s="764"/>
      <c r="F1" s="764"/>
      <c r="G1" s="764"/>
      <c r="H1" s="764"/>
      <c r="I1" s="764"/>
      <c r="J1" s="764"/>
      <c r="K1" s="764"/>
      <c r="L1" s="764"/>
      <c r="M1" s="764"/>
      <c r="N1" s="764"/>
      <c r="O1" s="764"/>
      <c r="P1" s="764"/>
      <c r="Q1" s="764"/>
      <c r="R1" s="764"/>
      <c r="S1" s="764"/>
      <c r="T1" s="764"/>
      <c r="U1" s="764"/>
      <c r="V1" s="764"/>
      <c r="W1" s="764"/>
      <c r="X1" s="764"/>
      <c r="Y1" s="764"/>
      <c r="Z1" s="764"/>
      <c r="AA1" s="764"/>
      <c r="AB1" s="764"/>
      <c r="AC1" s="764"/>
      <c r="AD1" s="764"/>
      <c r="AE1" s="764"/>
      <c r="AF1" s="764"/>
      <c r="AG1" s="764"/>
      <c r="AH1" s="764"/>
      <c r="AI1" s="273"/>
      <c r="AJ1" s="273"/>
      <c r="AK1" s="273"/>
      <c r="AL1" s="273"/>
      <c r="AN1" s="86" t="s">
        <v>159</v>
      </c>
      <c r="AO1" s="86">
        <v>3</v>
      </c>
    </row>
    <row r="2" spans="1:513" s="83" customFormat="1" ht="41.4" customHeight="1" x14ac:dyDescent="0.25">
      <c r="A2" s="811" t="s">
        <v>0</v>
      </c>
      <c r="B2" s="812"/>
      <c r="C2" s="812"/>
      <c r="D2" s="221"/>
      <c r="E2" s="221"/>
      <c r="F2" s="221"/>
      <c r="G2" s="222"/>
      <c r="H2" s="222"/>
      <c r="I2" s="773" t="s">
        <v>169</v>
      </c>
      <c r="J2" s="773"/>
      <c r="K2" s="815" t="s">
        <v>201</v>
      </c>
      <c r="L2" s="810"/>
      <c r="M2" s="809" t="s">
        <v>202</v>
      </c>
      <c r="N2" s="810"/>
      <c r="O2" s="809" t="s">
        <v>203</v>
      </c>
      <c r="P2" s="810"/>
      <c r="Q2" s="809" t="s">
        <v>204</v>
      </c>
      <c r="R2" s="810"/>
      <c r="S2" s="809" t="s">
        <v>205</v>
      </c>
      <c r="T2" s="810"/>
      <c r="U2" s="809" t="s">
        <v>206</v>
      </c>
      <c r="V2" s="810"/>
      <c r="W2" s="809" t="s">
        <v>207</v>
      </c>
      <c r="X2" s="810"/>
      <c r="Y2" s="809" t="s">
        <v>208</v>
      </c>
      <c r="Z2" s="810"/>
      <c r="AA2" s="809" t="s">
        <v>209</v>
      </c>
      <c r="AB2" s="810"/>
      <c r="AC2" s="809" t="s">
        <v>210</v>
      </c>
      <c r="AD2" s="810"/>
      <c r="AE2" s="809" t="s">
        <v>211</v>
      </c>
      <c r="AF2" s="810"/>
      <c r="AG2" s="809" t="s">
        <v>212</v>
      </c>
      <c r="AH2" s="810"/>
      <c r="AI2" s="773" t="s">
        <v>3</v>
      </c>
      <c r="AJ2" s="773"/>
      <c r="AK2" s="773"/>
      <c r="AL2" s="769"/>
      <c r="AM2" s="81"/>
      <c r="AN2" s="82"/>
      <c r="AO2" s="82"/>
      <c r="AP2" s="82"/>
      <c r="AQ2" s="82"/>
      <c r="AR2" s="82"/>
      <c r="AS2" s="82"/>
      <c r="AT2" s="82"/>
      <c r="AU2" s="82"/>
      <c r="AV2" s="82"/>
      <c r="AW2" s="82"/>
      <c r="AX2" s="82"/>
      <c r="AY2" s="82"/>
      <c r="AZ2" s="82"/>
      <c r="BA2" s="82"/>
      <c r="BB2" s="82"/>
      <c r="BC2" s="82"/>
      <c r="BD2" s="82"/>
      <c r="BE2" s="82"/>
      <c r="BF2" s="82"/>
      <c r="BG2" s="82"/>
      <c r="BH2" s="82"/>
      <c r="BI2" s="82"/>
      <c r="BJ2" s="82"/>
      <c r="BK2" s="82"/>
      <c r="BL2" s="82"/>
      <c r="BM2" s="82"/>
      <c r="BN2" s="82"/>
      <c r="BO2" s="82"/>
      <c r="BP2" s="82"/>
      <c r="BQ2" s="82"/>
      <c r="BR2" s="82"/>
      <c r="BS2" s="82"/>
      <c r="BT2" s="82"/>
      <c r="BU2" s="82"/>
      <c r="BV2" s="82"/>
      <c r="BW2" s="82"/>
      <c r="BX2" s="82"/>
      <c r="BY2" s="82"/>
      <c r="BZ2" s="82"/>
      <c r="CA2" s="82"/>
      <c r="CB2" s="82"/>
      <c r="CC2" s="82"/>
      <c r="CD2" s="82"/>
      <c r="CE2" s="82"/>
      <c r="CF2" s="82"/>
      <c r="CG2" s="82"/>
      <c r="CH2" s="82"/>
      <c r="CI2" s="82"/>
      <c r="CJ2" s="82"/>
      <c r="CK2" s="82"/>
      <c r="CL2" s="82"/>
      <c r="CM2" s="82"/>
      <c r="CN2" s="82"/>
      <c r="CO2" s="82"/>
      <c r="CP2" s="82"/>
      <c r="CQ2" s="82"/>
      <c r="CR2" s="82"/>
      <c r="CS2" s="82"/>
      <c r="CT2" s="82"/>
      <c r="CU2" s="82"/>
      <c r="CV2" s="82"/>
      <c r="CW2" s="82"/>
      <c r="CX2" s="82"/>
      <c r="CY2" s="82"/>
      <c r="CZ2" s="82"/>
      <c r="DA2" s="82"/>
      <c r="DB2" s="82"/>
      <c r="DC2" s="82"/>
      <c r="DD2" s="82"/>
      <c r="DE2" s="82"/>
      <c r="DF2" s="82"/>
      <c r="DG2" s="82"/>
      <c r="DH2" s="82"/>
      <c r="DI2" s="82"/>
      <c r="DJ2" s="82"/>
      <c r="DK2" s="82"/>
      <c r="DL2" s="82"/>
      <c r="DM2" s="82"/>
      <c r="DN2" s="82"/>
      <c r="DO2" s="82"/>
      <c r="DP2" s="82"/>
      <c r="DQ2" s="82"/>
      <c r="DR2" s="82"/>
      <c r="DS2" s="82"/>
      <c r="DT2" s="82"/>
      <c r="DU2" s="82"/>
      <c r="DV2" s="82"/>
      <c r="DW2" s="82"/>
      <c r="DX2" s="82"/>
      <c r="DY2" s="82"/>
      <c r="DZ2" s="82"/>
      <c r="EA2" s="82"/>
      <c r="EB2" s="82"/>
      <c r="EC2" s="82"/>
      <c r="ED2" s="82"/>
      <c r="EE2" s="82"/>
      <c r="EF2" s="82"/>
      <c r="EG2" s="82"/>
      <c r="EH2" s="82"/>
      <c r="EI2" s="82"/>
      <c r="EJ2" s="82"/>
      <c r="EK2" s="82"/>
      <c r="EL2" s="82"/>
      <c r="EM2" s="82"/>
      <c r="EN2" s="82"/>
      <c r="EO2" s="82"/>
      <c r="EP2" s="82"/>
      <c r="EQ2" s="82"/>
      <c r="ER2" s="82"/>
      <c r="ES2" s="82"/>
      <c r="ET2" s="82"/>
      <c r="EU2" s="82"/>
      <c r="EV2" s="82"/>
      <c r="EW2" s="82"/>
      <c r="EX2" s="82"/>
      <c r="EY2" s="82"/>
      <c r="EZ2" s="82"/>
      <c r="FA2" s="82"/>
      <c r="FB2" s="82"/>
      <c r="FC2" s="82"/>
      <c r="FD2" s="82"/>
      <c r="FE2" s="82"/>
      <c r="FF2" s="82"/>
      <c r="FG2" s="82"/>
      <c r="FH2" s="82"/>
      <c r="FI2" s="82"/>
      <c r="FJ2" s="82"/>
      <c r="FK2" s="82"/>
      <c r="FL2" s="82"/>
      <c r="FM2" s="82"/>
      <c r="FN2" s="82"/>
      <c r="FO2" s="82"/>
      <c r="FP2" s="82"/>
      <c r="FQ2" s="82"/>
      <c r="FR2" s="82"/>
      <c r="FS2" s="82"/>
      <c r="FT2" s="82"/>
      <c r="FU2" s="82"/>
      <c r="FV2" s="82"/>
      <c r="FW2" s="82"/>
      <c r="FX2" s="82"/>
      <c r="FY2" s="82"/>
      <c r="FZ2" s="82"/>
      <c r="GA2" s="82"/>
      <c r="GB2" s="82"/>
      <c r="GC2" s="82"/>
      <c r="GD2" s="82"/>
      <c r="GE2" s="82"/>
      <c r="GF2" s="82"/>
      <c r="GG2" s="82"/>
      <c r="GH2" s="82"/>
      <c r="GI2" s="82"/>
      <c r="GJ2" s="82"/>
      <c r="GK2" s="82"/>
      <c r="GL2" s="82"/>
      <c r="GM2" s="82"/>
      <c r="GN2" s="82"/>
      <c r="GO2" s="82"/>
      <c r="GP2" s="82"/>
      <c r="GQ2" s="82"/>
      <c r="GR2" s="82"/>
      <c r="GS2" s="82"/>
      <c r="GT2" s="82"/>
      <c r="GU2" s="82"/>
      <c r="GV2" s="82"/>
      <c r="GW2" s="82"/>
      <c r="GX2" s="82"/>
      <c r="GY2" s="82"/>
      <c r="GZ2" s="82"/>
      <c r="HA2" s="82"/>
      <c r="HB2" s="82"/>
      <c r="HC2" s="82"/>
      <c r="HD2" s="82"/>
      <c r="HE2" s="82"/>
      <c r="HF2" s="82"/>
      <c r="HG2" s="82"/>
      <c r="HH2" s="82"/>
      <c r="HI2" s="82"/>
      <c r="HJ2" s="82"/>
      <c r="HK2" s="82"/>
      <c r="HL2" s="82"/>
      <c r="HM2" s="82"/>
      <c r="HN2" s="82"/>
      <c r="HO2" s="82"/>
      <c r="HP2" s="82"/>
      <c r="HQ2" s="82"/>
      <c r="HR2" s="82"/>
      <c r="HS2" s="82"/>
      <c r="HT2" s="82"/>
      <c r="HU2" s="82"/>
      <c r="HV2" s="82"/>
      <c r="HW2" s="82"/>
      <c r="HX2" s="82"/>
      <c r="HY2" s="82"/>
      <c r="HZ2" s="82"/>
      <c r="IA2" s="82"/>
      <c r="IB2" s="82"/>
      <c r="IC2" s="82"/>
      <c r="ID2" s="82"/>
      <c r="IE2" s="82"/>
      <c r="IF2" s="82"/>
      <c r="IG2" s="82"/>
      <c r="IH2" s="82"/>
      <c r="II2" s="82"/>
      <c r="IJ2" s="82"/>
      <c r="IK2" s="82"/>
      <c r="IL2" s="82"/>
      <c r="IM2" s="82"/>
      <c r="IN2" s="82"/>
      <c r="IO2" s="82"/>
      <c r="IP2" s="82"/>
      <c r="IQ2" s="82"/>
      <c r="IR2" s="82"/>
      <c r="IS2" s="82"/>
      <c r="IT2" s="82"/>
      <c r="IU2" s="82"/>
      <c r="IV2" s="82"/>
      <c r="IW2" s="82"/>
      <c r="IX2" s="82"/>
      <c r="IY2" s="82"/>
      <c r="IZ2" s="82"/>
      <c r="JA2" s="82"/>
      <c r="JB2" s="82"/>
      <c r="JC2" s="82"/>
      <c r="JD2" s="82"/>
      <c r="JE2" s="82"/>
      <c r="JF2" s="82"/>
      <c r="JG2" s="82"/>
      <c r="JH2" s="82"/>
      <c r="JI2" s="82"/>
      <c r="JJ2" s="82"/>
      <c r="JK2" s="82"/>
      <c r="JL2" s="82"/>
      <c r="JM2" s="82"/>
      <c r="JN2" s="82"/>
      <c r="JO2" s="82"/>
      <c r="JP2" s="82"/>
      <c r="JQ2" s="82"/>
      <c r="JR2" s="82"/>
      <c r="JS2" s="82"/>
      <c r="JT2" s="82"/>
      <c r="JU2" s="82"/>
      <c r="JV2" s="82"/>
      <c r="JW2" s="82"/>
      <c r="JX2" s="82"/>
      <c r="JY2" s="82"/>
      <c r="JZ2" s="82"/>
      <c r="KA2" s="82"/>
      <c r="KB2" s="82"/>
      <c r="KC2" s="82"/>
      <c r="KD2" s="82"/>
      <c r="KE2" s="82"/>
      <c r="KF2" s="82"/>
      <c r="KG2" s="82"/>
      <c r="KH2" s="82"/>
      <c r="KI2" s="82"/>
      <c r="KJ2" s="82"/>
      <c r="KK2" s="82"/>
      <c r="KL2" s="82"/>
      <c r="KM2" s="82"/>
      <c r="KN2" s="82"/>
      <c r="KO2" s="82"/>
      <c r="KP2" s="82"/>
      <c r="KQ2" s="82"/>
      <c r="KR2" s="82"/>
      <c r="KS2" s="82"/>
      <c r="KT2" s="82"/>
      <c r="KU2" s="82"/>
      <c r="KV2" s="82"/>
      <c r="KW2" s="82"/>
      <c r="KX2" s="82"/>
      <c r="KY2" s="82"/>
      <c r="KZ2" s="82"/>
      <c r="LA2" s="82"/>
      <c r="LB2" s="82"/>
      <c r="LC2" s="82"/>
      <c r="LD2" s="82"/>
      <c r="LE2" s="82"/>
      <c r="LF2" s="82"/>
      <c r="LG2" s="82"/>
      <c r="LH2" s="82"/>
      <c r="LI2" s="82"/>
      <c r="LJ2" s="82"/>
      <c r="LK2" s="82"/>
      <c r="LL2" s="82"/>
      <c r="LM2" s="82"/>
      <c r="LN2" s="82"/>
      <c r="LO2" s="82"/>
      <c r="LP2" s="82"/>
      <c r="LQ2" s="82"/>
      <c r="LR2" s="82"/>
      <c r="LS2" s="82"/>
      <c r="LT2" s="82"/>
      <c r="LU2" s="82"/>
      <c r="LV2" s="82"/>
      <c r="LW2" s="82"/>
      <c r="LX2" s="82"/>
      <c r="LY2" s="82"/>
      <c r="LZ2" s="82"/>
      <c r="MA2" s="82"/>
      <c r="MB2" s="82"/>
      <c r="MC2" s="82"/>
      <c r="MD2" s="82"/>
      <c r="ME2" s="82"/>
      <c r="MF2" s="82"/>
      <c r="MG2" s="82"/>
      <c r="MH2" s="82"/>
      <c r="MI2" s="82"/>
      <c r="MJ2" s="82"/>
      <c r="MK2" s="82"/>
      <c r="ML2" s="82"/>
      <c r="MM2" s="82"/>
      <c r="MN2" s="82"/>
      <c r="MO2" s="82"/>
      <c r="MP2" s="82"/>
      <c r="MQ2" s="82"/>
      <c r="MR2" s="82"/>
      <c r="MS2" s="82"/>
      <c r="MT2" s="82"/>
      <c r="MU2" s="82"/>
      <c r="MV2" s="82"/>
      <c r="MW2" s="82"/>
      <c r="MX2" s="82"/>
      <c r="MY2" s="82"/>
      <c r="MZ2" s="82"/>
      <c r="NA2" s="82"/>
      <c r="NB2" s="82"/>
      <c r="NC2" s="82"/>
      <c r="ND2" s="82"/>
      <c r="NE2" s="82"/>
      <c r="NF2" s="82"/>
      <c r="NG2" s="82"/>
      <c r="NH2" s="82"/>
      <c r="NI2" s="82"/>
      <c r="NJ2" s="82"/>
      <c r="NK2" s="82"/>
      <c r="NL2" s="82"/>
      <c r="NM2" s="82"/>
      <c r="NN2" s="82"/>
      <c r="NO2" s="82"/>
      <c r="NP2" s="82"/>
      <c r="NQ2" s="82"/>
      <c r="NR2" s="82"/>
      <c r="NS2" s="82"/>
      <c r="NT2" s="82"/>
      <c r="NU2" s="82"/>
      <c r="NV2" s="82"/>
      <c r="NW2" s="82"/>
      <c r="NX2" s="82"/>
      <c r="NY2" s="82"/>
      <c r="NZ2" s="82"/>
      <c r="OA2" s="82"/>
      <c r="OB2" s="82"/>
      <c r="OC2" s="82"/>
      <c r="OD2" s="82"/>
      <c r="OE2" s="82"/>
      <c r="OF2" s="82"/>
      <c r="OG2" s="82"/>
      <c r="OH2" s="82"/>
      <c r="OI2" s="82"/>
      <c r="OJ2" s="82"/>
      <c r="OK2" s="82"/>
      <c r="OL2" s="82"/>
      <c r="OM2" s="82"/>
      <c r="ON2" s="82"/>
      <c r="OO2" s="82"/>
      <c r="OP2" s="82"/>
      <c r="OQ2" s="82"/>
      <c r="OR2" s="82"/>
      <c r="OS2" s="82"/>
      <c r="OT2" s="82"/>
      <c r="OU2" s="82"/>
      <c r="OV2" s="82"/>
      <c r="OW2" s="82"/>
      <c r="OX2" s="82"/>
      <c r="OY2" s="82"/>
      <c r="OZ2" s="82"/>
      <c r="PA2" s="82"/>
      <c r="PB2" s="82"/>
      <c r="PC2" s="82"/>
      <c r="PD2" s="82"/>
      <c r="PE2" s="82"/>
      <c r="PF2" s="82"/>
      <c r="PG2" s="82"/>
      <c r="PH2" s="82"/>
      <c r="PI2" s="82"/>
      <c r="PJ2" s="82"/>
      <c r="PK2" s="82"/>
      <c r="PL2" s="82"/>
      <c r="PM2" s="82"/>
      <c r="PN2" s="82"/>
      <c r="PO2" s="82"/>
      <c r="PP2" s="82"/>
      <c r="PQ2" s="82"/>
      <c r="PR2" s="82"/>
      <c r="PS2" s="82"/>
      <c r="PT2" s="82"/>
      <c r="PU2" s="82"/>
      <c r="PV2" s="82"/>
      <c r="PW2" s="82"/>
      <c r="PX2" s="82"/>
      <c r="PY2" s="82"/>
      <c r="PZ2" s="82"/>
      <c r="QA2" s="82"/>
      <c r="QB2" s="82"/>
      <c r="QC2" s="82"/>
      <c r="QD2" s="82"/>
      <c r="QE2" s="82"/>
      <c r="QF2" s="82"/>
      <c r="QG2" s="82"/>
      <c r="QH2" s="82"/>
      <c r="QI2" s="82"/>
      <c r="QJ2" s="82"/>
      <c r="QK2" s="82"/>
      <c r="QL2" s="82"/>
      <c r="QM2" s="82"/>
      <c r="QN2" s="82"/>
      <c r="QO2" s="82"/>
      <c r="QP2" s="82"/>
      <c r="QQ2" s="82"/>
      <c r="QR2" s="82"/>
      <c r="QS2" s="82"/>
      <c r="QT2" s="82"/>
      <c r="QU2" s="82"/>
      <c r="QV2" s="82"/>
      <c r="QW2" s="82"/>
      <c r="QX2" s="82"/>
      <c r="QY2" s="82"/>
      <c r="QZ2" s="82"/>
      <c r="RA2" s="82"/>
      <c r="RB2" s="82"/>
      <c r="RC2" s="82"/>
      <c r="RD2" s="82"/>
      <c r="RE2" s="82"/>
      <c r="RF2" s="82"/>
      <c r="RG2" s="82"/>
      <c r="RH2" s="82"/>
      <c r="RI2" s="82"/>
      <c r="RJ2" s="82"/>
      <c r="RK2" s="82"/>
      <c r="RL2" s="82"/>
      <c r="RM2" s="82"/>
      <c r="RN2" s="82"/>
      <c r="RO2" s="82"/>
      <c r="RP2" s="82"/>
      <c r="RQ2" s="82"/>
      <c r="RR2" s="82"/>
      <c r="RS2" s="82"/>
      <c r="RT2" s="82"/>
      <c r="RU2" s="82"/>
      <c r="RV2" s="82"/>
      <c r="RW2" s="82"/>
      <c r="RX2" s="82"/>
      <c r="RY2" s="82"/>
      <c r="RZ2" s="82"/>
      <c r="SA2" s="82"/>
      <c r="SB2" s="82"/>
      <c r="SC2" s="82"/>
      <c r="SD2" s="82"/>
      <c r="SE2" s="82"/>
      <c r="SF2" s="82"/>
      <c r="SG2" s="82"/>
      <c r="SH2" s="82"/>
      <c r="SI2" s="82"/>
      <c r="SJ2" s="82"/>
      <c r="SK2" s="82"/>
      <c r="SL2" s="82"/>
      <c r="SM2" s="82"/>
      <c r="SN2" s="82"/>
      <c r="SO2" s="82"/>
      <c r="SP2" s="82"/>
      <c r="SQ2" s="82"/>
      <c r="SR2" s="82"/>
      <c r="SS2" s="82"/>
    </row>
    <row r="3" spans="1:513" s="83" customFormat="1" ht="41.4" customHeight="1" thickBot="1" x14ac:dyDescent="0.3">
      <c r="A3" s="813"/>
      <c r="B3" s="814"/>
      <c r="C3" s="814"/>
      <c r="D3" s="145" t="s">
        <v>146</v>
      </c>
      <c r="E3" s="145" t="s">
        <v>145</v>
      </c>
      <c r="F3" s="145" t="s">
        <v>155</v>
      </c>
      <c r="G3" s="145" t="s">
        <v>150</v>
      </c>
      <c r="H3" s="145" t="s">
        <v>149</v>
      </c>
      <c r="I3" s="287" t="s">
        <v>147</v>
      </c>
      <c r="J3" s="287" t="s">
        <v>148</v>
      </c>
      <c r="K3" s="335" t="s">
        <v>7</v>
      </c>
      <c r="L3" s="287" t="s">
        <v>68</v>
      </c>
      <c r="M3" s="287" t="s">
        <v>7</v>
      </c>
      <c r="N3" s="287" t="s">
        <v>68</v>
      </c>
      <c r="O3" s="287" t="s">
        <v>7</v>
      </c>
      <c r="P3" s="287" t="s">
        <v>68</v>
      </c>
      <c r="Q3" s="287" t="s">
        <v>7</v>
      </c>
      <c r="R3" s="287" t="s">
        <v>68</v>
      </c>
      <c r="S3" s="287" t="s">
        <v>7</v>
      </c>
      <c r="T3" s="287" t="s">
        <v>68</v>
      </c>
      <c r="U3" s="287" t="s">
        <v>7</v>
      </c>
      <c r="V3" s="287" t="s">
        <v>68</v>
      </c>
      <c r="W3" s="287" t="s">
        <v>7</v>
      </c>
      <c r="X3" s="287" t="s">
        <v>68</v>
      </c>
      <c r="Y3" s="287" t="s">
        <v>7</v>
      </c>
      <c r="Z3" s="287" t="s">
        <v>68</v>
      </c>
      <c r="AA3" s="287" t="s">
        <v>7</v>
      </c>
      <c r="AB3" s="287" t="s">
        <v>68</v>
      </c>
      <c r="AC3" s="287" t="s">
        <v>7</v>
      </c>
      <c r="AD3" s="287" t="s">
        <v>68</v>
      </c>
      <c r="AE3" s="287" t="s">
        <v>7</v>
      </c>
      <c r="AF3" s="287" t="s">
        <v>68</v>
      </c>
      <c r="AG3" s="287" t="s">
        <v>7</v>
      </c>
      <c r="AH3" s="287" t="s">
        <v>68</v>
      </c>
      <c r="AI3" s="287" t="s">
        <v>7</v>
      </c>
      <c r="AJ3" s="287" t="s">
        <v>68</v>
      </c>
      <c r="AK3" s="287" t="s">
        <v>61</v>
      </c>
      <c r="AL3" s="220" t="s">
        <v>9</v>
      </c>
      <c r="AM3" s="81"/>
      <c r="AN3" s="82"/>
      <c r="AO3" s="82"/>
      <c r="AP3" s="82"/>
      <c r="AQ3" s="82"/>
      <c r="AR3" s="82"/>
      <c r="AS3" s="82"/>
      <c r="AT3" s="82"/>
      <c r="AU3" s="82"/>
      <c r="AV3" s="82"/>
      <c r="AW3" s="82"/>
      <c r="AX3" s="82"/>
      <c r="AY3" s="82"/>
      <c r="AZ3" s="82"/>
      <c r="BA3" s="82"/>
      <c r="BB3" s="82"/>
      <c r="BC3" s="82"/>
      <c r="BD3" s="82"/>
      <c r="BE3" s="82"/>
      <c r="BF3" s="82"/>
      <c r="BG3" s="82"/>
      <c r="BH3" s="82"/>
      <c r="BI3" s="82"/>
      <c r="BJ3" s="82"/>
      <c r="BK3" s="82"/>
      <c r="BL3" s="82"/>
      <c r="BM3" s="82"/>
      <c r="BN3" s="82"/>
      <c r="BO3" s="82"/>
      <c r="BP3" s="82"/>
      <c r="BQ3" s="82"/>
      <c r="BR3" s="82"/>
      <c r="BS3" s="82"/>
      <c r="BT3" s="82"/>
      <c r="BU3" s="82"/>
      <c r="BV3" s="82"/>
      <c r="BW3" s="82"/>
      <c r="BX3" s="82"/>
      <c r="BY3" s="82"/>
      <c r="BZ3" s="82"/>
      <c r="CA3" s="82"/>
      <c r="CB3" s="82"/>
      <c r="CC3" s="82"/>
      <c r="CD3" s="82"/>
      <c r="CE3" s="82"/>
      <c r="CF3" s="82"/>
      <c r="CG3" s="82"/>
      <c r="CH3" s="82"/>
      <c r="CI3" s="82"/>
      <c r="CJ3" s="82"/>
      <c r="CK3" s="82"/>
      <c r="CL3" s="82"/>
      <c r="CM3" s="82"/>
      <c r="CN3" s="82"/>
      <c r="CO3" s="82"/>
      <c r="CP3" s="82"/>
      <c r="CQ3" s="82"/>
      <c r="CR3" s="82"/>
      <c r="CS3" s="82"/>
      <c r="CT3" s="82"/>
      <c r="CU3" s="82"/>
      <c r="CV3" s="82"/>
      <c r="CW3" s="82"/>
      <c r="CX3" s="82"/>
      <c r="CY3" s="82"/>
      <c r="CZ3" s="82"/>
      <c r="DA3" s="82"/>
      <c r="DB3" s="82"/>
      <c r="DC3" s="82"/>
      <c r="DD3" s="82"/>
      <c r="DE3" s="82"/>
      <c r="DF3" s="82"/>
      <c r="DG3" s="82"/>
      <c r="DH3" s="82"/>
      <c r="DI3" s="82"/>
      <c r="DJ3" s="82"/>
      <c r="DK3" s="82"/>
      <c r="DL3" s="82"/>
      <c r="DM3" s="82"/>
      <c r="DN3" s="82"/>
      <c r="DO3" s="82"/>
      <c r="DP3" s="82"/>
      <c r="DQ3" s="82"/>
      <c r="DR3" s="82"/>
      <c r="DS3" s="82"/>
      <c r="DT3" s="82"/>
      <c r="DU3" s="82"/>
      <c r="DV3" s="82"/>
      <c r="DW3" s="82"/>
      <c r="DX3" s="82"/>
      <c r="DY3" s="82"/>
      <c r="DZ3" s="82"/>
      <c r="EA3" s="82"/>
      <c r="EB3" s="82"/>
      <c r="EC3" s="82"/>
      <c r="ED3" s="82"/>
      <c r="EE3" s="82"/>
      <c r="EF3" s="82"/>
      <c r="EG3" s="82"/>
      <c r="EH3" s="82"/>
      <c r="EI3" s="82"/>
      <c r="EJ3" s="82"/>
      <c r="EK3" s="82"/>
      <c r="EL3" s="82"/>
      <c r="EM3" s="82"/>
      <c r="EN3" s="82"/>
      <c r="EO3" s="82"/>
      <c r="EP3" s="82"/>
      <c r="EQ3" s="82"/>
      <c r="ER3" s="82"/>
      <c r="ES3" s="82"/>
      <c r="ET3" s="82"/>
      <c r="EU3" s="82"/>
      <c r="EV3" s="82"/>
      <c r="EW3" s="82"/>
      <c r="EX3" s="82"/>
      <c r="EY3" s="82"/>
      <c r="EZ3" s="82"/>
      <c r="FA3" s="82"/>
      <c r="FB3" s="82"/>
      <c r="FC3" s="82"/>
      <c r="FD3" s="82"/>
      <c r="FE3" s="82"/>
      <c r="FF3" s="82"/>
      <c r="FG3" s="82"/>
      <c r="FH3" s="82"/>
      <c r="FI3" s="82"/>
      <c r="FJ3" s="82"/>
      <c r="FK3" s="82"/>
      <c r="FL3" s="82"/>
      <c r="FM3" s="82"/>
      <c r="FN3" s="82"/>
      <c r="FO3" s="82"/>
      <c r="FP3" s="82"/>
      <c r="FQ3" s="82"/>
      <c r="FR3" s="82"/>
      <c r="FS3" s="82"/>
      <c r="FT3" s="82"/>
      <c r="FU3" s="82"/>
      <c r="FV3" s="82"/>
      <c r="FW3" s="82"/>
      <c r="FX3" s="82"/>
      <c r="FY3" s="82"/>
      <c r="FZ3" s="82"/>
      <c r="GA3" s="82"/>
      <c r="GB3" s="82"/>
      <c r="GC3" s="82"/>
      <c r="GD3" s="82"/>
      <c r="GE3" s="82"/>
      <c r="GF3" s="82"/>
      <c r="GG3" s="82"/>
      <c r="GH3" s="82"/>
      <c r="GI3" s="82"/>
      <c r="GJ3" s="82"/>
      <c r="GK3" s="82"/>
      <c r="GL3" s="82"/>
      <c r="GM3" s="82"/>
      <c r="GN3" s="82"/>
      <c r="GO3" s="82"/>
      <c r="GP3" s="82"/>
      <c r="GQ3" s="82"/>
      <c r="GR3" s="82"/>
      <c r="GS3" s="82"/>
      <c r="GT3" s="82"/>
      <c r="GU3" s="82"/>
      <c r="GV3" s="82"/>
      <c r="GW3" s="82"/>
      <c r="GX3" s="82"/>
      <c r="GY3" s="82"/>
      <c r="GZ3" s="82"/>
      <c r="HA3" s="82"/>
      <c r="HB3" s="82"/>
      <c r="HC3" s="82"/>
      <c r="HD3" s="82"/>
      <c r="HE3" s="82"/>
      <c r="HF3" s="82"/>
      <c r="HG3" s="82"/>
      <c r="HH3" s="82"/>
      <c r="HI3" s="82"/>
      <c r="HJ3" s="82"/>
      <c r="HK3" s="82"/>
      <c r="HL3" s="82"/>
      <c r="HM3" s="82"/>
      <c r="HN3" s="82"/>
      <c r="HO3" s="82"/>
      <c r="HP3" s="82"/>
      <c r="HQ3" s="82"/>
      <c r="HR3" s="82"/>
      <c r="HS3" s="82"/>
      <c r="HT3" s="82"/>
      <c r="HU3" s="82"/>
      <c r="HV3" s="82"/>
      <c r="HW3" s="82"/>
      <c r="HX3" s="82"/>
      <c r="HY3" s="82"/>
      <c r="HZ3" s="82"/>
      <c r="IA3" s="82"/>
      <c r="IB3" s="82"/>
      <c r="IC3" s="82"/>
      <c r="ID3" s="82"/>
      <c r="IE3" s="82"/>
      <c r="IF3" s="82"/>
      <c r="IG3" s="82"/>
      <c r="IH3" s="82"/>
      <c r="II3" s="82"/>
      <c r="IJ3" s="82"/>
      <c r="IK3" s="82"/>
      <c r="IL3" s="82"/>
      <c r="IM3" s="82"/>
      <c r="IN3" s="82"/>
      <c r="IO3" s="82"/>
      <c r="IP3" s="82"/>
      <c r="IQ3" s="82"/>
      <c r="IR3" s="82"/>
      <c r="IS3" s="82"/>
      <c r="IT3" s="82"/>
      <c r="IU3" s="82"/>
      <c r="IV3" s="82"/>
      <c r="IW3" s="82"/>
      <c r="IX3" s="82"/>
      <c r="IY3" s="82"/>
      <c r="IZ3" s="82"/>
      <c r="JA3" s="82"/>
      <c r="JB3" s="82"/>
      <c r="JC3" s="82"/>
      <c r="JD3" s="82"/>
      <c r="JE3" s="82"/>
      <c r="JF3" s="82"/>
      <c r="JG3" s="82"/>
      <c r="JH3" s="82"/>
      <c r="JI3" s="82"/>
      <c r="JJ3" s="82"/>
      <c r="JK3" s="82"/>
      <c r="JL3" s="82"/>
      <c r="JM3" s="82"/>
      <c r="JN3" s="82"/>
      <c r="JO3" s="82"/>
      <c r="JP3" s="82"/>
      <c r="JQ3" s="82"/>
      <c r="JR3" s="82"/>
      <c r="JS3" s="82"/>
      <c r="JT3" s="82"/>
      <c r="JU3" s="82"/>
      <c r="JV3" s="82"/>
      <c r="JW3" s="82"/>
      <c r="JX3" s="82"/>
      <c r="JY3" s="82"/>
      <c r="JZ3" s="82"/>
      <c r="KA3" s="82"/>
      <c r="KB3" s="82"/>
      <c r="KC3" s="82"/>
      <c r="KD3" s="82"/>
      <c r="KE3" s="82"/>
      <c r="KF3" s="82"/>
      <c r="KG3" s="82"/>
      <c r="KH3" s="82"/>
      <c r="KI3" s="82"/>
      <c r="KJ3" s="82"/>
      <c r="KK3" s="82"/>
      <c r="KL3" s="82"/>
      <c r="KM3" s="82"/>
      <c r="KN3" s="82"/>
      <c r="KO3" s="82"/>
      <c r="KP3" s="82"/>
      <c r="KQ3" s="82"/>
      <c r="KR3" s="82"/>
      <c r="KS3" s="82"/>
      <c r="KT3" s="82"/>
      <c r="KU3" s="82"/>
      <c r="KV3" s="82"/>
      <c r="KW3" s="82"/>
      <c r="KX3" s="82"/>
      <c r="KY3" s="82"/>
      <c r="KZ3" s="82"/>
      <c r="LA3" s="82"/>
      <c r="LB3" s="82"/>
      <c r="LC3" s="82"/>
      <c r="LD3" s="82"/>
      <c r="LE3" s="82"/>
      <c r="LF3" s="82"/>
      <c r="LG3" s="82"/>
      <c r="LH3" s="82"/>
      <c r="LI3" s="82"/>
      <c r="LJ3" s="82"/>
      <c r="LK3" s="82"/>
      <c r="LL3" s="82"/>
      <c r="LM3" s="82"/>
      <c r="LN3" s="82"/>
      <c r="LO3" s="82"/>
      <c r="LP3" s="82"/>
      <c r="LQ3" s="82"/>
      <c r="LR3" s="82"/>
      <c r="LS3" s="82"/>
      <c r="LT3" s="82"/>
      <c r="LU3" s="82"/>
      <c r="LV3" s="82"/>
      <c r="LW3" s="82"/>
      <c r="LX3" s="82"/>
      <c r="LY3" s="82"/>
      <c r="LZ3" s="82"/>
      <c r="MA3" s="82"/>
      <c r="MB3" s="82"/>
      <c r="MC3" s="82"/>
      <c r="MD3" s="82"/>
      <c r="ME3" s="82"/>
      <c r="MF3" s="82"/>
      <c r="MG3" s="82"/>
      <c r="MH3" s="82"/>
      <c r="MI3" s="82"/>
      <c r="MJ3" s="82"/>
      <c r="MK3" s="82"/>
      <c r="ML3" s="82"/>
      <c r="MM3" s="82"/>
      <c r="MN3" s="82"/>
      <c r="MO3" s="82"/>
      <c r="MP3" s="82"/>
      <c r="MQ3" s="82"/>
      <c r="MR3" s="82"/>
      <c r="MS3" s="82"/>
      <c r="MT3" s="82"/>
      <c r="MU3" s="82"/>
      <c r="MV3" s="82"/>
      <c r="MW3" s="82"/>
      <c r="MX3" s="82"/>
      <c r="MY3" s="82"/>
      <c r="MZ3" s="82"/>
      <c r="NA3" s="82"/>
      <c r="NB3" s="82"/>
      <c r="NC3" s="82"/>
      <c r="ND3" s="82"/>
      <c r="NE3" s="82"/>
      <c r="NF3" s="82"/>
      <c r="NG3" s="82"/>
      <c r="NH3" s="82"/>
      <c r="NI3" s="82"/>
      <c r="NJ3" s="82"/>
      <c r="NK3" s="82"/>
      <c r="NL3" s="82"/>
      <c r="NM3" s="82"/>
      <c r="NN3" s="82"/>
      <c r="NO3" s="82"/>
      <c r="NP3" s="82"/>
      <c r="NQ3" s="82"/>
      <c r="NR3" s="82"/>
      <c r="NS3" s="82"/>
      <c r="NT3" s="82"/>
      <c r="NU3" s="82"/>
      <c r="NV3" s="82"/>
      <c r="NW3" s="82"/>
      <c r="NX3" s="82"/>
      <c r="NY3" s="82"/>
      <c r="NZ3" s="82"/>
      <c r="OA3" s="82"/>
      <c r="OB3" s="82"/>
      <c r="OC3" s="82"/>
      <c r="OD3" s="82"/>
      <c r="OE3" s="82"/>
      <c r="OF3" s="82"/>
      <c r="OG3" s="82"/>
      <c r="OH3" s="82"/>
      <c r="OI3" s="82"/>
      <c r="OJ3" s="82"/>
      <c r="OK3" s="82"/>
      <c r="OL3" s="82"/>
      <c r="OM3" s="82"/>
      <c r="ON3" s="82"/>
      <c r="OO3" s="82"/>
      <c r="OP3" s="82"/>
      <c r="OQ3" s="82"/>
      <c r="OR3" s="82"/>
      <c r="OS3" s="82"/>
      <c r="OT3" s="82"/>
      <c r="OU3" s="82"/>
      <c r="OV3" s="82"/>
      <c r="OW3" s="82"/>
      <c r="OX3" s="82"/>
      <c r="OY3" s="82"/>
      <c r="OZ3" s="82"/>
      <c r="PA3" s="82"/>
      <c r="PB3" s="82"/>
      <c r="PC3" s="82"/>
      <c r="PD3" s="82"/>
      <c r="PE3" s="82"/>
      <c r="PF3" s="82"/>
      <c r="PG3" s="82"/>
      <c r="PH3" s="82"/>
      <c r="PI3" s="82"/>
      <c r="PJ3" s="82"/>
      <c r="PK3" s="82"/>
      <c r="PL3" s="82"/>
      <c r="PM3" s="82"/>
      <c r="PN3" s="82"/>
      <c r="PO3" s="82"/>
      <c r="PP3" s="82"/>
      <c r="PQ3" s="82"/>
      <c r="PR3" s="82"/>
      <c r="PS3" s="82"/>
      <c r="PT3" s="82"/>
      <c r="PU3" s="82"/>
      <c r="PV3" s="82"/>
      <c r="PW3" s="82"/>
      <c r="PX3" s="82"/>
      <c r="PY3" s="82"/>
      <c r="PZ3" s="82"/>
      <c r="QA3" s="82"/>
      <c r="QB3" s="82"/>
      <c r="QC3" s="82"/>
      <c r="QD3" s="82"/>
      <c r="QE3" s="82"/>
      <c r="QF3" s="82"/>
      <c r="QG3" s="82"/>
      <c r="QH3" s="82"/>
      <c r="QI3" s="82"/>
      <c r="QJ3" s="82"/>
      <c r="QK3" s="82"/>
      <c r="QL3" s="82"/>
      <c r="QM3" s="82"/>
      <c r="QN3" s="82"/>
      <c r="QO3" s="82"/>
      <c r="QP3" s="82"/>
      <c r="QQ3" s="82"/>
      <c r="QR3" s="82"/>
      <c r="QS3" s="82"/>
      <c r="QT3" s="82"/>
      <c r="QU3" s="82"/>
      <c r="QV3" s="82"/>
      <c r="QW3" s="82"/>
      <c r="QX3" s="82"/>
      <c r="QY3" s="82"/>
      <c r="QZ3" s="82"/>
      <c r="RA3" s="82"/>
      <c r="RB3" s="82"/>
      <c r="RC3" s="82"/>
      <c r="RD3" s="82"/>
      <c r="RE3" s="82"/>
      <c r="RF3" s="82"/>
      <c r="RG3" s="82"/>
      <c r="RH3" s="82"/>
      <c r="RI3" s="82"/>
      <c r="RJ3" s="82"/>
      <c r="RK3" s="82"/>
      <c r="RL3" s="82"/>
      <c r="RM3" s="82"/>
      <c r="RN3" s="82"/>
      <c r="RO3" s="82"/>
      <c r="RP3" s="82"/>
      <c r="RQ3" s="82"/>
      <c r="RR3" s="82"/>
      <c r="RS3" s="82"/>
      <c r="RT3" s="82"/>
      <c r="RU3" s="82"/>
      <c r="RV3" s="82"/>
      <c r="RW3" s="82"/>
      <c r="RX3" s="82"/>
      <c r="RY3" s="82"/>
      <c r="RZ3" s="82"/>
      <c r="SA3" s="82"/>
      <c r="SB3" s="82"/>
      <c r="SC3" s="82"/>
      <c r="SD3" s="82"/>
      <c r="SE3" s="82"/>
      <c r="SF3" s="82"/>
      <c r="SG3" s="82"/>
      <c r="SH3" s="82"/>
      <c r="SI3" s="82"/>
      <c r="SJ3" s="82"/>
      <c r="SK3" s="82"/>
      <c r="SL3" s="82"/>
      <c r="SM3" s="82"/>
      <c r="SN3" s="82"/>
      <c r="SO3" s="82"/>
      <c r="SP3" s="82"/>
      <c r="SQ3" s="82"/>
      <c r="SR3" s="82"/>
      <c r="SS3" s="82"/>
    </row>
    <row r="4" spans="1:513" s="170" customFormat="1" ht="41.4" customHeight="1" x14ac:dyDescent="0.25">
      <c r="A4" s="806" t="s">
        <v>35</v>
      </c>
      <c r="B4" s="807"/>
      <c r="C4" s="807"/>
      <c r="D4" s="807"/>
      <c r="E4" s="807"/>
      <c r="F4" s="807"/>
      <c r="G4" s="807"/>
      <c r="H4" s="807"/>
      <c r="I4" s="807"/>
      <c r="J4" s="807"/>
      <c r="K4" s="291"/>
      <c r="L4" s="291"/>
      <c r="M4" s="291"/>
      <c r="N4" s="291"/>
      <c r="O4" s="291"/>
      <c r="P4" s="291"/>
      <c r="Q4" s="291"/>
      <c r="R4" s="291"/>
      <c r="S4" s="291"/>
      <c r="T4" s="291"/>
      <c r="U4" s="291"/>
      <c r="V4" s="291"/>
      <c r="W4" s="291"/>
      <c r="X4" s="291"/>
      <c r="Y4" s="291"/>
      <c r="Z4" s="291"/>
      <c r="AA4" s="291"/>
      <c r="AB4" s="291"/>
      <c r="AC4" s="291"/>
      <c r="AD4" s="291"/>
      <c r="AE4" s="291"/>
      <c r="AF4" s="291"/>
      <c r="AG4" s="291"/>
      <c r="AH4" s="291"/>
      <c r="AI4" s="218">
        <f>'PEP Av. Fin.'!P4</f>
        <v>2532721.2000000002</v>
      </c>
      <c r="AJ4" s="218">
        <f>'PEP Av. Fin.'!Q4</f>
        <v>814408.25450000004</v>
      </c>
      <c r="AK4" s="218">
        <f>'PEP Av. Fin.'!R4</f>
        <v>3347129.4545000005</v>
      </c>
      <c r="AL4" s="219">
        <f>'PEP Av. Fin.'!S4</f>
        <v>0.14639501933603757</v>
      </c>
      <c r="AM4" s="168"/>
      <c r="AN4" s="169"/>
      <c r="AO4" s="169"/>
      <c r="AP4" s="169"/>
      <c r="AQ4" s="169"/>
      <c r="AR4" s="169"/>
      <c r="AS4" s="169"/>
      <c r="AT4" s="169"/>
      <c r="AU4" s="169"/>
      <c r="AV4" s="169"/>
      <c r="AW4" s="169"/>
      <c r="AX4" s="169"/>
      <c r="AY4" s="169"/>
      <c r="AZ4" s="169"/>
      <c r="BA4" s="169"/>
      <c r="BB4" s="169"/>
      <c r="BC4" s="169"/>
      <c r="BD4" s="169"/>
      <c r="BE4" s="169"/>
      <c r="BF4" s="169"/>
      <c r="BG4" s="169"/>
      <c r="BH4" s="169"/>
      <c r="BI4" s="169"/>
      <c r="BJ4" s="169"/>
      <c r="BK4" s="169"/>
      <c r="BL4" s="169"/>
      <c r="BM4" s="169"/>
      <c r="BN4" s="169"/>
      <c r="BO4" s="169"/>
      <c r="BP4" s="169"/>
      <c r="BQ4" s="169"/>
      <c r="BR4" s="169"/>
      <c r="BS4" s="169"/>
      <c r="BT4" s="169"/>
      <c r="BU4" s="169"/>
      <c r="BV4" s="169"/>
      <c r="BW4" s="169"/>
      <c r="BX4" s="169"/>
      <c r="BY4" s="169"/>
      <c r="BZ4" s="169"/>
      <c r="CA4" s="169"/>
      <c r="CB4" s="169"/>
      <c r="CC4" s="169"/>
      <c r="CD4" s="169"/>
      <c r="CE4" s="169"/>
      <c r="CF4" s="169"/>
      <c r="CG4" s="169"/>
      <c r="CH4" s="169"/>
      <c r="CI4" s="169"/>
      <c r="CJ4" s="169"/>
      <c r="CK4" s="169"/>
      <c r="CL4" s="169"/>
      <c r="CM4" s="169"/>
      <c r="CN4" s="169"/>
      <c r="CO4" s="169"/>
      <c r="CP4" s="169"/>
      <c r="CQ4" s="169"/>
      <c r="CR4" s="169"/>
      <c r="CS4" s="169"/>
      <c r="CT4" s="169"/>
      <c r="CU4" s="169"/>
      <c r="CV4" s="169"/>
      <c r="CW4" s="169"/>
      <c r="CX4" s="169"/>
      <c r="CY4" s="169"/>
      <c r="CZ4" s="169"/>
      <c r="DA4" s="169"/>
      <c r="DB4" s="169"/>
      <c r="DC4" s="169"/>
      <c r="DD4" s="169"/>
      <c r="DE4" s="169"/>
      <c r="DF4" s="169"/>
      <c r="DG4" s="169"/>
      <c r="DH4" s="169"/>
      <c r="DI4" s="169"/>
      <c r="DJ4" s="169"/>
      <c r="DK4" s="169"/>
      <c r="DL4" s="169"/>
      <c r="DM4" s="169"/>
      <c r="DN4" s="169"/>
      <c r="DO4" s="169"/>
      <c r="DP4" s="169"/>
      <c r="DQ4" s="169"/>
      <c r="DR4" s="169"/>
      <c r="DS4" s="169"/>
      <c r="DT4" s="169"/>
      <c r="DU4" s="169"/>
      <c r="DV4" s="169"/>
      <c r="DW4" s="169"/>
      <c r="DX4" s="169"/>
      <c r="DY4" s="169"/>
      <c r="DZ4" s="169"/>
      <c r="EA4" s="169"/>
      <c r="EB4" s="169"/>
      <c r="EC4" s="169"/>
      <c r="ED4" s="169"/>
      <c r="EE4" s="169"/>
      <c r="EF4" s="169"/>
      <c r="EG4" s="169"/>
      <c r="EH4" s="169"/>
      <c r="EI4" s="169"/>
      <c r="EJ4" s="169"/>
      <c r="EK4" s="169"/>
      <c r="EL4" s="169"/>
      <c r="EM4" s="169"/>
      <c r="EN4" s="169"/>
      <c r="EO4" s="169"/>
      <c r="EP4" s="169"/>
      <c r="EQ4" s="169"/>
      <c r="ER4" s="169"/>
      <c r="ES4" s="169"/>
      <c r="ET4" s="169"/>
      <c r="EU4" s="169"/>
      <c r="EV4" s="169"/>
      <c r="EW4" s="169"/>
      <c r="EX4" s="169"/>
      <c r="EY4" s="169"/>
      <c r="EZ4" s="169"/>
      <c r="FA4" s="169"/>
      <c r="FB4" s="169"/>
      <c r="FC4" s="169"/>
      <c r="FD4" s="169"/>
      <c r="FE4" s="169"/>
      <c r="FF4" s="169"/>
      <c r="FG4" s="169"/>
      <c r="FH4" s="169"/>
      <c r="FI4" s="169"/>
      <c r="FJ4" s="169"/>
      <c r="FK4" s="169"/>
      <c r="FL4" s="169"/>
      <c r="FM4" s="169"/>
      <c r="FN4" s="169"/>
      <c r="FO4" s="169"/>
      <c r="FP4" s="169"/>
      <c r="FQ4" s="169"/>
      <c r="FR4" s="169"/>
      <c r="FS4" s="169"/>
      <c r="FT4" s="169"/>
      <c r="FU4" s="169"/>
      <c r="FV4" s="169"/>
      <c r="FW4" s="169"/>
      <c r="FX4" s="169"/>
      <c r="FY4" s="169"/>
      <c r="FZ4" s="169"/>
      <c r="GA4" s="169"/>
      <c r="GB4" s="169"/>
      <c r="GC4" s="169"/>
      <c r="GD4" s="169"/>
      <c r="GE4" s="169"/>
      <c r="GF4" s="169"/>
      <c r="GG4" s="169"/>
      <c r="GH4" s="169"/>
      <c r="GI4" s="169"/>
      <c r="GJ4" s="169"/>
      <c r="GK4" s="169"/>
      <c r="GL4" s="169"/>
      <c r="GM4" s="169"/>
      <c r="GN4" s="169"/>
      <c r="GO4" s="169"/>
      <c r="GP4" s="169"/>
      <c r="GQ4" s="169"/>
      <c r="GR4" s="169"/>
      <c r="GS4" s="169"/>
      <c r="GT4" s="169"/>
      <c r="GU4" s="169"/>
      <c r="GV4" s="169"/>
      <c r="GW4" s="169"/>
      <c r="GX4" s="169"/>
      <c r="GY4" s="169"/>
      <c r="GZ4" s="169"/>
      <c r="HA4" s="169"/>
      <c r="HB4" s="169"/>
      <c r="HC4" s="169"/>
      <c r="HD4" s="169"/>
      <c r="HE4" s="169"/>
      <c r="HF4" s="169"/>
      <c r="HG4" s="169"/>
      <c r="HH4" s="169"/>
      <c r="HI4" s="169"/>
      <c r="HJ4" s="169"/>
      <c r="HK4" s="169"/>
      <c r="HL4" s="169"/>
      <c r="HM4" s="169"/>
      <c r="HN4" s="169"/>
      <c r="HO4" s="169"/>
      <c r="HP4" s="169"/>
      <c r="HQ4" s="169"/>
      <c r="HR4" s="169"/>
      <c r="HS4" s="169"/>
      <c r="HT4" s="169"/>
      <c r="HU4" s="169"/>
      <c r="HV4" s="169"/>
      <c r="HW4" s="169"/>
      <c r="HX4" s="169"/>
      <c r="HY4" s="169"/>
      <c r="HZ4" s="169"/>
      <c r="IA4" s="169"/>
      <c r="IB4" s="169"/>
      <c r="IC4" s="169"/>
      <c r="ID4" s="169"/>
      <c r="IE4" s="169"/>
      <c r="IF4" s="169"/>
      <c r="IG4" s="169"/>
      <c r="IH4" s="169"/>
      <c r="II4" s="169"/>
      <c r="IJ4" s="169"/>
      <c r="IK4" s="169"/>
      <c r="IL4" s="169"/>
      <c r="IM4" s="169"/>
      <c r="IN4" s="169"/>
      <c r="IO4" s="169"/>
      <c r="IP4" s="169"/>
      <c r="IQ4" s="169"/>
      <c r="IR4" s="169"/>
      <c r="IS4" s="169"/>
      <c r="IT4" s="169"/>
      <c r="IU4" s="169"/>
      <c r="IV4" s="169"/>
      <c r="IW4" s="169"/>
      <c r="IX4" s="169"/>
      <c r="IY4" s="169"/>
      <c r="IZ4" s="169"/>
      <c r="JA4" s="169"/>
      <c r="JB4" s="169"/>
      <c r="JC4" s="169"/>
      <c r="JD4" s="169"/>
      <c r="JE4" s="169"/>
      <c r="JF4" s="169"/>
      <c r="JG4" s="169"/>
      <c r="JH4" s="169"/>
      <c r="JI4" s="169"/>
      <c r="JJ4" s="169"/>
      <c r="JK4" s="169"/>
      <c r="JL4" s="169"/>
      <c r="JM4" s="169"/>
      <c r="JN4" s="169"/>
      <c r="JO4" s="169"/>
      <c r="JP4" s="169"/>
      <c r="JQ4" s="169"/>
      <c r="JR4" s="169"/>
      <c r="JS4" s="169"/>
      <c r="JT4" s="169"/>
      <c r="JU4" s="169"/>
      <c r="JV4" s="169"/>
      <c r="JW4" s="169"/>
      <c r="JX4" s="169"/>
      <c r="JY4" s="169"/>
      <c r="JZ4" s="169"/>
      <c r="KA4" s="169"/>
      <c r="KB4" s="169"/>
      <c r="KC4" s="169"/>
      <c r="KD4" s="169"/>
      <c r="KE4" s="169"/>
      <c r="KF4" s="169"/>
      <c r="KG4" s="169"/>
      <c r="KH4" s="169"/>
      <c r="KI4" s="169"/>
      <c r="KJ4" s="169"/>
      <c r="KK4" s="169"/>
      <c r="KL4" s="169"/>
      <c r="KM4" s="169"/>
      <c r="KN4" s="169"/>
      <c r="KO4" s="169"/>
      <c r="KP4" s="169"/>
      <c r="KQ4" s="169"/>
      <c r="KR4" s="169"/>
      <c r="KS4" s="169"/>
      <c r="KT4" s="169"/>
      <c r="KU4" s="169"/>
      <c r="KV4" s="169"/>
      <c r="KW4" s="169"/>
      <c r="KX4" s="169"/>
      <c r="KY4" s="169"/>
      <c r="KZ4" s="169"/>
      <c r="LA4" s="169"/>
      <c r="LB4" s="169"/>
      <c r="LC4" s="169"/>
      <c r="LD4" s="169"/>
      <c r="LE4" s="169"/>
      <c r="LF4" s="169"/>
      <c r="LG4" s="169"/>
      <c r="LH4" s="169"/>
      <c r="LI4" s="169"/>
      <c r="LJ4" s="169"/>
      <c r="LK4" s="169"/>
      <c r="LL4" s="169"/>
      <c r="LM4" s="169"/>
      <c r="LN4" s="169"/>
      <c r="LO4" s="169"/>
      <c r="LP4" s="169"/>
      <c r="LQ4" s="169"/>
      <c r="LR4" s="169"/>
      <c r="LS4" s="169"/>
      <c r="LT4" s="169"/>
      <c r="LU4" s="169"/>
      <c r="LV4" s="169"/>
      <c r="LW4" s="169"/>
      <c r="LX4" s="169"/>
      <c r="LY4" s="169"/>
      <c r="LZ4" s="169"/>
      <c r="MA4" s="169"/>
      <c r="MB4" s="169"/>
      <c r="MC4" s="169"/>
      <c r="MD4" s="169"/>
      <c r="ME4" s="169"/>
      <c r="MF4" s="169"/>
      <c r="MG4" s="169"/>
      <c r="MH4" s="169"/>
      <c r="MI4" s="169"/>
      <c r="MJ4" s="169"/>
      <c r="MK4" s="169"/>
      <c r="ML4" s="169"/>
      <c r="MM4" s="169"/>
      <c r="MN4" s="169"/>
      <c r="MO4" s="169"/>
      <c r="MP4" s="169"/>
      <c r="MQ4" s="169"/>
      <c r="MR4" s="169"/>
      <c r="MS4" s="169"/>
      <c r="MT4" s="169"/>
      <c r="MU4" s="169"/>
      <c r="MV4" s="169"/>
      <c r="MW4" s="169"/>
      <c r="MX4" s="169"/>
      <c r="MY4" s="169"/>
      <c r="MZ4" s="169"/>
      <c r="NA4" s="169"/>
      <c r="NB4" s="169"/>
      <c r="NC4" s="169"/>
      <c r="ND4" s="169"/>
      <c r="NE4" s="169"/>
      <c r="NF4" s="169"/>
      <c r="NG4" s="169"/>
      <c r="NH4" s="169"/>
      <c r="NI4" s="169"/>
      <c r="NJ4" s="169"/>
      <c r="NK4" s="169"/>
      <c r="NL4" s="169"/>
      <c r="NM4" s="169"/>
      <c r="NN4" s="169"/>
      <c r="NO4" s="169"/>
      <c r="NP4" s="169"/>
      <c r="NQ4" s="169"/>
      <c r="NR4" s="169"/>
      <c r="NS4" s="169"/>
      <c r="NT4" s="169"/>
      <c r="NU4" s="169"/>
      <c r="NV4" s="169"/>
      <c r="NW4" s="169"/>
      <c r="NX4" s="169"/>
      <c r="NY4" s="169"/>
      <c r="NZ4" s="169"/>
      <c r="OA4" s="169"/>
      <c r="OB4" s="169"/>
      <c r="OC4" s="169"/>
      <c r="OD4" s="169"/>
      <c r="OE4" s="169"/>
      <c r="OF4" s="169"/>
      <c r="OG4" s="169"/>
      <c r="OH4" s="169"/>
      <c r="OI4" s="169"/>
      <c r="OJ4" s="169"/>
      <c r="OK4" s="169"/>
      <c r="OL4" s="169"/>
      <c r="OM4" s="169"/>
      <c r="ON4" s="169"/>
      <c r="OO4" s="169"/>
      <c r="OP4" s="169"/>
      <c r="OQ4" s="169"/>
      <c r="OR4" s="169"/>
      <c r="OS4" s="169"/>
      <c r="OT4" s="169"/>
      <c r="OU4" s="169"/>
      <c r="OV4" s="169"/>
      <c r="OW4" s="169"/>
      <c r="OX4" s="169"/>
      <c r="OY4" s="169"/>
      <c r="OZ4" s="169"/>
      <c r="PA4" s="169"/>
      <c r="PB4" s="169"/>
      <c r="PC4" s="169"/>
      <c r="PD4" s="169"/>
      <c r="PE4" s="169"/>
      <c r="PF4" s="169"/>
      <c r="PG4" s="169"/>
      <c r="PH4" s="169"/>
      <c r="PI4" s="169"/>
      <c r="PJ4" s="169"/>
      <c r="PK4" s="169"/>
      <c r="PL4" s="169"/>
      <c r="PM4" s="169"/>
      <c r="PN4" s="169"/>
      <c r="PO4" s="169"/>
      <c r="PP4" s="169"/>
      <c r="PQ4" s="169"/>
      <c r="PR4" s="169"/>
      <c r="PS4" s="169"/>
      <c r="PT4" s="169"/>
      <c r="PU4" s="169"/>
      <c r="PV4" s="169"/>
      <c r="PW4" s="169"/>
      <c r="PX4" s="169"/>
      <c r="PY4" s="169"/>
      <c r="PZ4" s="169"/>
      <c r="QA4" s="169"/>
      <c r="QB4" s="169"/>
      <c r="QC4" s="169"/>
      <c r="QD4" s="169"/>
      <c r="QE4" s="169"/>
      <c r="QF4" s="169"/>
      <c r="QG4" s="169"/>
      <c r="QH4" s="169"/>
      <c r="QI4" s="169"/>
      <c r="QJ4" s="169"/>
      <c r="QK4" s="169"/>
      <c r="QL4" s="169"/>
      <c r="QM4" s="169"/>
      <c r="QN4" s="169"/>
      <c r="QO4" s="169"/>
      <c r="QP4" s="169"/>
      <c r="QQ4" s="169"/>
      <c r="QR4" s="169"/>
      <c r="QS4" s="169"/>
      <c r="QT4" s="169"/>
      <c r="QU4" s="169"/>
      <c r="QV4" s="169"/>
      <c r="QW4" s="169"/>
      <c r="QX4" s="169"/>
      <c r="QY4" s="169"/>
      <c r="QZ4" s="169"/>
      <c r="RA4" s="169"/>
      <c r="RB4" s="169"/>
      <c r="RC4" s="169"/>
      <c r="RD4" s="169"/>
      <c r="RE4" s="169"/>
      <c r="RF4" s="169"/>
      <c r="RG4" s="169"/>
      <c r="RH4" s="169"/>
      <c r="RI4" s="169"/>
      <c r="RJ4" s="169"/>
      <c r="RK4" s="169"/>
      <c r="RL4" s="169"/>
      <c r="RM4" s="169"/>
      <c r="RN4" s="169"/>
      <c r="RO4" s="169"/>
      <c r="RP4" s="169"/>
      <c r="RQ4" s="169"/>
      <c r="RR4" s="169"/>
      <c r="RS4" s="169"/>
      <c r="RT4" s="169"/>
      <c r="RU4" s="169"/>
      <c r="RV4" s="169"/>
      <c r="RW4" s="169"/>
      <c r="RX4" s="169"/>
      <c r="RY4" s="169"/>
      <c r="RZ4" s="169"/>
      <c r="SA4" s="169"/>
      <c r="SB4" s="169"/>
      <c r="SC4" s="169"/>
      <c r="SD4" s="169"/>
      <c r="SE4" s="169"/>
      <c r="SF4" s="169"/>
      <c r="SG4" s="169"/>
      <c r="SH4" s="169"/>
      <c r="SI4" s="169"/>
      <c r="SJ4" s="169"/>
      <c r="SK4" s="169"/>
      <c r="SL4" s="169"/>
      <c r="SM4" s="169"/>
      <c r="SN4" s="169"/>
      <c r="SO4" s="169"/>
      <c r="SP4" s="169"/>
      <c r="SQ4" s="169"/>
      <c r="SR4" s="169"/>
      <c r="SS4" s="169"/>
    </row>
    <row r="5" spans="1:513" s="189" customFormat="1" ht="41.4" customHeight="1" x14ac:dyDescent="0.25">
      <c r="A5" s="808" t="s">
        <v>69</v>
      </c>
      <c r="B5" s="801"/>
      <c r="C5" s="802"/>
      <c r="D5" s="271"/>
      <c r="E5" s="272"/>
      <c r="F5" s="272">
        <f>F6+F11+F17+F21+F24+F28+F9</f>
        <v>2205000.0000000005</v>
      </c>
      <c r="G5" s="288"/>
      <c r="H5" s="288"/>
      <c r="I5" s="288"/>
      <c r="J5" s="289"/>
      <c r="K5" s="289"/>
      <c r="L5" s="289"/>
      <c r="M5" s="289"/>
      <c r="N5" s="289"/>
      <c r="O5" s="289"/>
      <c r="P5" s="289"/>
      <c r="Q5" s="289"/>
      <c r="R5" s="289"/>
      <c r="S5" s="289"/>
      <c r="T5" s="289"/>
      <c r="U5" s="289"/>
      <c r="V5" s="289"/>
      <c r="W5" s="289"/>
      <c r="X5" s="289"/>
      <c r="Y5" s="289"/>
      <c r="Z5" s="289"/>
      <c r="AA5" s="289"/>
      <c r="AB5" s="289"/>
      <c r="AC5" s="289"/>
      <c r="AD5" s="289"/>
      <c r="AE5" s="289"/>
      <c r="AF5" s="289"/>
      <c r="AG5" s="289"/>
      <c r="AH5" s="289"/>
      <c r="AI5" s="185">
        <f>'PEP Av. Fin.'!P5</f>
        <v>338251.05</v>
      </c>
      <c r="AJ5" s="185">
        <f>'PEP Av. Fin.'!Q5</f>
        <v>653999.85450000002</v>
      </c>
      <c r="AK5" s="185">
        <f>'PEP Av. Fin.'!R5</f>
        <v>992250.90450000018</v>
      </c>
      <c r="AL5" s="200">
        <f>'PEP Av. Fin.'!S5</f>
        <v>0.45</v>
      </c>
      <c r="AM5" s="187"/>
      <c r="AN5" s="188"/>
      <c r="AO5" s="188"/>
      <c r="AP5" s="188"/>
      <c r="AQ5" s="188"/>
      <c r="AR5" s="188"/>
      <c r="AS5" s="188"/>
      <c r="AT5" s="188"/>
      <c r="AU5" s="188"/>
      <c r="AV5" s="188"/>
      <c r="AW5" s="188"/>
      <c r="AX5" s="188"/>
      <c r="AY5" s="188"/>
      <c r="AZ5" s="188"/>
      <c r="BA5" s="188"/>
      <c r="BB5" s="188"/>
      <c r="BC5" s="188"/>
      <c r="BD5" s="188"/>
      <c r="BE5" s="188"/>
      <c r="BF5" s="188"/>
      <c r="BG5" s="188"/>
      <c r="BH5" s="188"/>
      <c r="BI5" s="188"/>
      <c r="BJ5" s="188"/>
      <c r="BK5" s="188"/>
      <c r="BL5" s="188"/>
      <c r="BM5" s="188"/>
      <c r="BN5" s="188"/>
      <c r="BO5" s="188"/>
      <c r="BP5" s="188"/>
      <c r="BQ5" s="188"/>
      <c r="BR5" s="188"/>
      <c r="BS5" s="188"/>
      <c r="BT5" s="188"/>
      <c r="BU5" s="188"/>
      <c r="BV5" s="188"/>
      <c r="BW5" s="188"/>
      <c r="BX5" s="188"/>
      <c r="BY5" s="188"/>
      <c r="BZ5" s="188"/>
      <c r="CA5" s="188"/>
      <c r="CB5" s="188"/>
      <c r="CC5" s="188"/>
      <c r="CD5" s="188"/>
      <c r="CE5" s="188"/>
      <c r="CF5" s="188"/>
      <c r="CG5" s="188"/>
      <c r="CH5" s="188"/>
      <c r="CI5" s="188"/>
      <c r="CJ5" s="188"/>
      <c r="CK5" s="188"/>
      <c r="CL5" s="188"/>
      <c r="CM5" s="188"/>
      <c r="CN5" s="188"/>
      <c r="CO5" s="188"/>
      <c r="CP5" s="188"/>
      <c r="CQ5" s="188"/>
      <c r="CR5" s="188"/>
      <c r="CS5" s="188"/>
      <c r="CT5" s="188"/>
      <c r="CU5" s="188"/>
      <c r="CV5" s="188"/>
      <c r="CW5" s="188"/>
      <c r="CX5" s="188"/>
      <c r="CY5" s="188"/>
      <c r="CZ5" s="188"/>
      <c r="DA5" s="188"/>
      <c r="DB5" s="188"/>
      <c r="DC5" s="188"/>
      <c r="DD5" s="188"/>
      <c r="DE5" s="188"/>
      <c r="DF5" s="188"/>
      <c r="DG5" s="188"/>
      <c r="DH5" s="188"/>
      <c r="DI5" s="188"/>
      <c r="DJ5" s="188"/>
      <c r="DK5" s="188"/>
      <c r="DL5" s="188"/>
      <c r="DM5" s="188"/>
      <c r="DN5" s="188"/>
      <c r="DO5" s="188"/>
      <c r="DP5" s="188"/>
      <c r="DQ5" s="188"/>
      <c r="DR5" s="188"/>
      <c r="DS5" s="188"/>
      <c r="DT5" s="188"/>
      <c r="DU5" s="188"/>
      <c r="DV5" s="188"/>
      <c r="DW5" s="188"/>
      <c r="DX5" s="188"/>
      <c r="DY5" s="188"/>
      <c r="DZ5" s="188"/>
      <c r="EA5" s="188"/>
      <c r="EB5" s="188"/>
      <c r="EC5" s="188"/>
      <c r="ED5" s="188"/>
      <c r="EE5" s="188"/>
      <c r="EF5" s="188"/>
      <c r="EG5" s="188"/>
      <c r="EH5" s="188"/>
      <c r="EI5" s="188"/>
      <c r="EJ5" s="188"/>
      <c r="EK5" s="188"/>
      <c r="EL5" s="188"/>
      <c r="EM5" s="188"/>
      <c r="EN5" s="188"/>
      <c r="EO5" s="188"/>
      <c r="EP5" s="188"/>
      <c r="EQ5" s="188"/>
      <c r="ER5" s="188"/>
      <c r="ES5" s="188"/>
      <c r="ET5" s="188"/>
      <c r="EU5" s="188"/>
      <c r="EV5" s="188"/>
      <c r="EW5" s="188"/>
      <c r="EX5" s="188"/>
      <c r="EY5" s="188"/>
      <c r="EZ5" s="188"/>
      <c r="FA5" s="188"/>
      <c r="FB5" s="188"/>
      <c r="FC5" s="188"/>
      <c r="FD5" s="188"/>
      <c r="FE5" s="188"/>
      <c r="FF5" s="188"/>
      <c r="FG5" s="188"/>
      <c r="FH5" s="188"/>
      <c r="FI5" s="188"/>
      <c r="FJ5" s="188"/>
      <c r="FK5" s="188"/>
      <c r="FL5" s="188"/>
      <c r="FM5" s="188"/>
      <c r="FN5" s="188"/>
      <c r="FO5" s="188"/>
      <c r="FP5" s="188"/>
      <c r="FQ5" s="188"/>
      <c r="FR5" s="188"/>
      <c r="FS5" s="188"/>
      <c r="FT5" s="188"/>
      <c r="FU5" s="188"/>
      <c r="FV5" s="188"/>
      <c r="FW5" s="188"/>
      <c r="FX5" s="188"/>
      <c r="FY5" s="188"/>
      <c r="FZ5" s="188"/>
      <c r="GA5" s="188"/>
      <c r="GB5" s="188"/>
      <c r="GC5" s="188"/>
      <c r="GD5" s="188"/>
      <c r="GE5" s="188"/>
      <c r="GF5" s="188"/>
      <c r="GG5" s="188"/>
      <c r="GH5" s="188"/>
      <c r="GI5" s="188"/>
      <c r="GJ5" s="188"/>
      <c r="GK5" s="188"/>
      <c r="GL5" s="188"/>
      <c r="GM5" s="188"/>
      <c r="GN5" s="188"/>
      <c r="GO5" s="188"/>
      <c r="GP5" s="188"/>
      <c r="GQ5" s="188"/>
      <c r="GR5" s="188"/>
      <c r="GS5" s="188"/>
      <c r="GT5" s="188"/>
      <c r="GU5" s="188"/>
      <c r="GV5" s="188"/>
      <c r="GW5" s="188"/>
      <c r="GX5" s="188"/>
      <c r="GY5" s="188"/>
      <c r="GZ5" s="188"/>
      <c r="HA5" s="188"/>
      <c r="HB5" s="188"/>
      <c r="HC5" s="188"/>
      <c r="HD5" s="188"/>
      <c r="HE5" s="188"/>
      <c r="HF5" s="188"/>
      <c r="HG5" s="188"/>
      <c r="HH5" s="188"/>
      <c r="HI5" s="188"/>
      <c r="HJ5" s="188"/>
      <c r="HK5" s="188"/>
      <c r="HL5" s="188"/>
      <c r="HM5" s="188"/>
      <c r="HN5" s="188"/>
      <c r="HO5" s="188"/>
      <c r="HP5" s="188"/>
      <c r="HQ5" s="188"/>
      <c r="HR5" s="188"/>
      <c r="HS5" s="188"/>
      <c r="HT5" s="188"/>
      <c r="HU5" s="188"/>
      <c r="HV5" s="188"/>
      <c r="HW5" s="188"/>
      <c r="HX5" s="188"/>
      <c r="HY5" s="188"/>
      <c r="HZ5" s="188"/>
      <c r="IA5" s="188"/>
      <c r="IB5" s="188"/>
      <c r="IC5" s="188"/>
      <c r="ID5" s="188"/>
      <c r="IE5" s="188"/>
      <c r="IF5" s="188"/>
      <c r="IG5" s="188"/>
      <c r="IH5" s="188"/>
      <c r="II5" s="188"/>
      <c r="IJ5" s="188"/>
      <c r="IK5" s="188"/>
      <c r="IL5" s="188"/>
      <c r="IM5" s="188"/>
      <c r="IN5" s="188"/>
      <c r="IO5" s="188"/>
      <c r="IP5" s="188"/>
      <c r="IQ5" s="188"/>
      <c r="IR5" s="188"/>
      <c r="IS5" s="188"/>
      <c r="IT5" s="188"/>
      <c r="IU5" s="188"/>
      <c r="IV5" s="188"/>
      <c r="IW5" s="188"/>
      <c r="IX5" s="188"/>
      <c r="IY5" s="188"/>
      <c r="IZ5" s="188"/>
      <c r="JA5" s="188"/>
      <c r="JB5" s="188"/>
      <c r="JC5" s="188"/>
      <c r="JD5" s="188"/>
      <c r="JE5" s="188"/>
      <c r="JF5" s="188"/>
      <c r="JG5" s="188"/>
      <c r="JH5" s="188"/>
      <c r="JI5" s="188"/>
      <c r="JJ5" s="188"/>
      <c r="JK5" s="188"/>
      <c r="JL5" s="188"/>
      <c r="JM5" s="188"/>
      <c r="JN5" s="188"/>
      <c r="JO5" s="188"/>
      <c r="JP5" s="188"/>
      <c r="JQ5" s="188"/>
      <c r="JR5" s="188"/>
      <c r="JS5" s="188"/>
      <c r="JT5" s="188"/>
      <c r="JU5" s="188"/>
      <c r="JV5" s="188"/>
      <c r="JW5" s="188"/>
      <c r="JX5" s="188"/>
      <c r="JY5" s="188"/>
      <c r="JZ5" s="188"/>
      <c r="KA5" s="188"/>
      <c r="KB5" s="188"/>
      <c r="KC5" s="188"/>
      <c r="KD5" s="188"/>
      <c r="KE5" s="188"/>
      <c r="KF5" s="188"/>
      <c r="KG5" s="188"/>
      <c r="KH5" s="188"/>
      <c r="KI5" s="188"/>
      <c r="KJ5" s="188"/>
      <c r="KK5" s="188"/>
      <c r="KL5" s="188"/>
      <c r="KM5" s="188"/>
      <c r="KN5" s="188"/>
      <c r="KO5" s="188"/>
      <c r="KP5" s="188"/>
      <c r="KQ5" s="188"/>
      <c r="KR5" s="188"/>
      <c r="KS5" s="188"/>
      <c r="KT5" s="188"/>
      <c r="KU5" s="188"/>
      <c r="KV5" s="188"/>
      <c r="KW5" s="188"/>
      <c r="KX5" s="188"/>
      <c r="KY5" s="188"/>
      <c r="KZ5" s="188"/>
      <c r="LA5" s="188"/>
      <c r="LB5" s="188"/>
      <c r="LC5" s="188"/>
      <c r="LD5" s="188"/>
      <c r="LE5" s="188"/>
      <c r="LF5" s="188"/>
      <c r="LG5" s="188"/>
      <c r="LH5" s="188"/>
      <c r="LI5" s="188"/>
      <c r="LJ5" s="188"/>
      <c r="LK5" s="188"/>
      <c r="LL5" s="188"/>
      <c r="LM5" s="188"/>
      <c r="LN5" s="188"/>
      <c r="LO5" s="188"/>
      <c r="LP5" s="188"/>
      <c r="LQ5" s="188"/>
      <c r="LR5" s="188"/>
      <c r="LS5" s="188"/>
      <c r="LT5" s="188"/>
      <c r="LU5" s="188"/>
      <c r="LV5" s="188"/>
      <c r="LW5" s="188"/>
      <c r="LX5" s="188"/>
      <c r="LY5" s="188"/>
      <c r="LZ5" s="188"/>
      <c r="MA5" s="188"/>
      <c r="MB5" s="188"/>
      <c r="MC5" s="188"/>
      <c r="MD5" s="188"/>
      <c r="ME5" s="188"/>
      <c r="MF5" s="188"/>
      <c r="MG5" s="188"/>
      <c r="MH5" s="188"/>
      <c r="MI5" s="188"/>
      <c r="MJ5" s="188"/>
      <c r="MK5" s="188"/>
      <c r="ML5" s="188"/>
      <c r="MM5" s="188"/>
      <c r="MN5" s="188"/>
      <c r="MO5" s="188"/>
      <c r="MP5" s="188"/>
      <c r="MQ5" s="188"/>
      <c r="MR5" s="188"/>
      <c r="MS5" s="188"/>
      <c r="MT5" s="188"/>
      <c r="MU5" s="188"/>
      <c r="MV5" s="188"/>
      <c r="MW5" s="188"/>
      <c r="MX5" s="188"/>
      <c r="MY5" s="188"/>
      <c r="MZ5" s="188"/>
      <c r="NA5" s="188"/>
      <c r="NB5" s="188"/>
      <c r="NC5" s="188"/>
      <c r="ND5" s="188"/>
      <c r="NE5" s="188"/>
      <c r="NF5" s="188"/>
      <c r="NG5" s="188"/>
      <c r="NH5" s="188"/>
      <c r="NI5" s="188"/>
      <c r="NJ5" s="188"/>
      <c r="NK5" s="188"/>
      <c r="NL5" s="188"/>
      <c r="NM5" s="188"/>
      <c r="NN5" s="188"/>
      <c r="NO5" s="188"/>
      <c r="NP5" s="188"/>
      <c r="NQ5" s="188"/>
      <c r="NR5" s="188"/>
      <c r="NS5" s="188"/>
      <c r="NT5" s="188"/>
      <c r="NU5" s="188"/>
      <c r="NV5" s="188"/>
      <c r="NW5" s="188"/>
      <c r="NX5" s="188"/>
      <c r="NY5" s="188"/>
      <c r="NZ5" s="188"/>
      <c r="OA5" s="188"/>
      <c r="OB5" s="188"/>
      <c r="OC5" s="188"/>
      <c r="OD5" s="188"/>
      <c r="OE5" s="188"/>
      <c r="OF5" s="188"/>
      <c r="OG5" s="188"/>
      <c r="OH5" s="188"/>
      <c r="OI5" s="188"/>
      <c r="OJ5" s="188"/>
      <c r="OK5" s="188"/>
      <c r="OL5" s="188"/>
      <c r="OM5" s="188"/>
      <c r="ON5" s="188"/>
      <c r="OO5" s="188"/>
      <c r="OP5" s="188"/>
      <c r="OQ5" s="188"/>
      <c r="OR5" s="188"/>
      <c r="OS5" s="188"/>
      <c r="OT5" s="188"/>
      <c r="OU5" s="188"/>
      <c r="OV5" s="188"/>
      <c r="OW5" s="188"/>
      <c r="OX5" s="188"/>
      <c r="OY5" s="188"/>
      <c r="OZ5" s="188"/>
      <c r="PA5" s="188"/>
      <c r="PB5" s="188"/>
      <c r="PC5" s="188"/>
      <c r="PD5" s="188"/>
      <c r="PE5" s="188"/>
      <c r="PF5" s="188"/>
      <c r="PG5" s="188"/>
      <c r="PH5" s="188"/>
      <c r="PI5" s="188"/>
      <c r="PJ5" s="188"/>
      <c r="PK5" s="188"/>
      <c r="PL5" s="188"/>
      <c r="PM5" s="188"/>
      <c r="PN5" s="188"/>
      <c r="PO5" s="188"/>
      <c r="PP5" s="188"/>
      <c r="PQ5" s="188"/>
      <c r="PR5" s="188"/>
      <c r="PS5" s="188"/>
      <c r="PT5" s="188"/>
      <c r="PU5" s="188"/>
      <c r="PV5" s="188"/>
      <c r="PW5" s="188"/>
      <c r="PX5" s="188"/>
      <c r="PY5" s="188"/>
      <c r="PZ5" s="188"/>
      <c r="QA5" s="188"/>
      <c r="QB5" s="188"/>
      <c r="QC5" s="188"/>
      <c r="QD5" s="188"/>
      <c r="QE5" s="188"/>
      <c r="QF5" s="188"/>
      <c r="QG5" s="188"/>
      <c r="QH5" s="188"/>
      <c r="QI5" s="188"/>
      <c r="QJ5" s="188"/>
      <c r="QK5" s="188"/>
      <c r="QL5" s="188"/>
      <c r="QM5" s="188"/>
      <c r="QN5" s="188"/>
      <c r="QO5" s="188"/>
      <c r="QP5" s="188"/>
      <c r="QQ5" s="188"/>
      <c r="QR5" s="188"/>
      <c r="QS5" s="188"/>
      <c r="QT5" s="188"/>
      <c r="QU5" s="188"/>
      <c r="QV5" s="188"/>
      <c r="QW5" s="188"/>
      <c r="QX5" s="188"/>
      <c r="QY5" s="188"/>
      <c r="QZ5" s="188"/>
      <c r="RA5" s="188"/>
      <c r="RB5" s="188"/>
      <c r="RC5" s="188"/>
      <c r="RD5" s="188"/>
      <c r="RE5" s="188"/>
      <c r="RF5" s="188"/>
      <c r="RG5" s="188"/>
      <c r="RH5" s="188"/>
      <c r="RI5" s="188"/>
      <c r="RJ5" s="188"/>
      <c r="RK5" s="188"/>
      <c r="RL5" s="188"/>
      <c r="RM5" s="188"/>
      <c r="RN5" s="188"/>
      <c r="RO5" s="188"/>
      <c r="RP5" s="188"/>
      <c r="RQ5" s="188"/>
      <c r="RR5" s="188"/>
      <c r="RS5" s="188"/>
      <c r="RT5" s="188"/>
      <c r="RU5" s="188"/>
      <c r="RV5" s="188"/>
      <c r="RW5" s="188"/>
      <c r="RX5" s="188"/>
      <c r="RY5" s="188"/>
      <c r="RZ5" s="188"/>
      <c r="SA5" s="188"/>
      <c r="SB5" s="188"/>
      <c r="SC5" s="188"/>
      <c r="SD5" s="188"/>
      <c r="SE5" s="188"/>
      <c r="SF5" s="188"/>
      <c r="SG5" s="188"/>
      <c r="SH5" s="188"/>
      <c r="SI5" s="188"/>
      <c r="SJ5" s="188"/>
      <c r="SK5" s="188"/>
      <c r="SL5" s="188"/>
      <c r="SM5" s="188"/>
      <c r="SN5" s="188"/>
      <c r="SO5" s="188"/>
      <c r="SP5" s="188"/>
      <c r="SQ5" s="188"/>
      <c r="SR5" s="188"/>
      <c r="SS5" s="188"/>
    </row>
    <row r="6" spans="1:513" s="189" customFormat="1" ht="41.4" customHeight="1" x14ac:dyDescent="0.25">
      <c r="A6" s="190"/>
      <c r="B6" s="801" t="s">
        <v>70</v>
      </c>
      <c r="C6" s="802"/>
      <c r="D6" s="198"/>
      <c r="E6" s="195"/>
      <c r="F6" s="195">
        <f>SUM(F7:F8)</f>
        <v>1343333.3333333333</v>
      </c>
      <c r="G6" s="199"/>
      <c r="H6" s="199"/>
      <c r="I6" s="199"/>
      <c r="J6" s="199"/>
      <c r="K6" s="289"/>
      <c r="L6" s="199"/>
      <c r="M6" s="199"/>
      <c r="N6" s="199"/>
      <c r="O6" s="199"/>
      <c r="P6" s="199"/>
      <c r="Q6" s="199"/>
      <c r="R6" s="199"/>
      <c r="S6" s="199"/>
      <c r="T6" s="199"/>
      <c r="U6" s="199"/>
      <c r="V6" s="199"/>
      <c r="W6" s="199"/>
      <c r="X6" s="199"/>
      <c r="Y6" s="199"/>
      <c r="Z6" s="199"/>
      <c r="AA6" s="199"/>
      <c r="AB6" s="199"/>
      <c r="AC6" s="199"/>
      <c r="AD6" s="199"/>
      <c r="AE6" s="199"/>
      <c r="AF6" s="199"/>
      <c r="AG6" s="199"/>
      <c r="AH6" s="199"/>
      <c r="AI6" s="185">
        <v>0</v>
      </c>
      <c r="AJ6" s="185">
        <v>0</v>
      </c>
      <c r="AK6" s="186">
        <v>0</v>
      </c>
      <c r="AL6" s="200">
        <v>0</v>
      </c>
      <c r="AM6" s="187"/>
      <c r="AN6" s="188"/>
      <c r="AO6" s="188"/>
      <c r="AP6" s="188"/>
      <c r="AQ6" s="188"/>
      <c r="AR6" s="188"/>
      <c r="AS6" s="188"/>
      <c r="AT6" s="188"/>
      <c r="AU6" s="188"/>
      <c r="AV6" s="188"/>
      <c r="AW6" s="188"/>
      <c r="AX6" s="188"/>
      <c r="AY6" s="188"/>
      <c r="AZ6" s="188"/>
      <c r="BA6" s="188"/>
      <c r="BB6" s="188"/>
      <c r="BC6" s="188"/>
      <c r="BD6" s="188"/>
      <c r="BE6" s="188"/>
      <c r="BF6" s="188"/>
      <c r="BG6" s="188"/>
      <c r="BH6" s="188"/>
      <c r="BI6" s="188"/>
      <c r="BJ6" s="188"/>
      <c r="BK6" s="188"/>
      <c r="BL6" s="188"/>
      <c r="BM6" s="188"/>
      <c r="BN6" s="188"/>
      <c r="BO6" s="188"/>
      <c r="BP6" s="188"/>
      <c r="BQ6" s="188"/>
      <c r="BR6" s="188"/>
      <c r="BS6" s="188"/>
      <c r="BT6" s="188"/>
      <c r="BU6" s="188"/>
      <c r="BV6" s="188"/>
      <c r="BW6" s="188"/>
      <c r="BX6" s="188"/>
      <c r="BY6" s="188"/>
      <c r="BZ6" s="188"/>
      <c r="CA6" s="188"/>
      <c r="CB6" s="188"/>
      <c r="CC6" s="188"/>
      <c r="CD6" s="188"/>
      <c r="CE6" s="188"/>
      <c r="CF6" s="188"/>
      <c r="CG6" s="188"/>
      <c r="CH6" s="188"/>
      <c r="CI6" s="188"/>
      <c r="CJ6" s="188"/>
      <c r="CK6" s="188"/>
      <c r="CL6" s="188"/>
      <c r="CM6" s="188"/>
      <c r="CN6" s="188"/>
      <c r="CO6" s="188"/>
      <c r="CP6" s="188"/>
      <c r="CQ6" s="188"/>
      <c r="CR6" s="188"/>
      <c r="CS6" s="188"/>
      <c r="CT6" s="188"/>
      <c r="CU6" s="188"/>
      <c r="CV6" s="188"/>
      <c r="CW6" s="188"/>
      <c r="CX6" s="188"/>
      <c r="CY6" s="188"/>
      <c r="CZ6" s="188"/>
      <c r="DA6" s="188"/>
      <c r="DB6" s="188"/>
      <c r="DC6" s="188"/>
      <c r="DD6" s="188"/>
      <c r="DE6" s="188"/>
      <c r="DF6" s="188"/>
      <c r="DG6" s="188"/>
      <c r="DH6" s="188"/>
      <c r="DI6" s="188"/>
      <c r="DJ6" s="188"/>
      <c r="DK6" s="188"/>
      <c r="DL6" s="188"/>
      <c r="DM6" s="188"/>
      <c r="DN6" s="188"/>
      <c r="DO6" s="188"/>
      <c r="DP6" s="188"/>
      <c r="DQ6" s="188"/>
      <c r="DR6" s="188"/>
      <c r="DS6" s="188"/>
      <c r="DT6" s="188"/>
      <c r="DU6" s="188"/>
      <c r="DV6" s="188"/>
      <c r="DW6" s="188"/>
      <c r="DX6" s="188"/>
      <c r="DY6" s="188"/>
      <c r="DZ6" s="188"/>
      <c r="EA6" s="188"/>
      <c r="EB6" s="188"/>
      <c r="EC6" s="188"/>
      <c r="ED6" s="188"/>
      <c r="EE6" s="188"/>
      <c r="EF6" s="188"/>
      <c r="EG6" s="188"/>
      <c r="EH6" s="188"/>
      <c r="EI6" s="188"/>
      <c r="EJ6" s="188"/>
      <c r="EK6" s="188"/>
      <c r="EL6" s="188"/>
      <c r="EM6" s="188"/>
      <c r="EN6" s="188"/>
      <c r="EO6" s="188"/>
      <c r="EP6" s="188"/>
      <c r="EQ6" s="188"/>
      <c r="ER6" s="188"/>
      <c r="ES6" s="188"/>
      <c r="ET6" s="188"/>
      <c r="EU6" s="188"/>
      <c r="EV6" s="188"/>
      <c r="EW6" s="188"/>
      <c r="EX6" s="188"/>
      <c r="EY6" s="188"/>
      <c r="EZ6" s="188"/>
      <c r="FA6" s="188"/>
      <c r="FB6" s="188"/>
      <c r="FC6" s="188"/>
      <c r="FD6" s="188"/>
      <c r="FE6" s="188"/>
      <c r="FF6" s="188"/>
      <c r="FG6" s="188"/>
      <c r="FH6" s="188"/>
      <c r="FI6" s="188"/>
      <c r="FJ6" s="188"/>
      <c r="FK6" s="188"/>
      <c r="FL6" s="188"/>
      <c r="FM6" s="188"/>
      <c r="FN6" s="188"/>
      <c r="FO6" s="188"/>
      <c r="FP6" s="188"/>
      <c r="FQ6" s="188"/>
      <c r="FR6" s="188"/>
      <c r="FS6" s="188"/>
      <c r="FT6" s="188"/>
      <c r="FU6" s="188"/>
      <c r="FV6" s="188"/>
      <c r="FW6" s="188"/>
      <c r="FX6" s="188"/>
      <c r="FY6" s="188"/>
      <c r="FZ6" s="188"/>
      <c r="GA6" s="188"/>
      <c r="GB6" s="188"/>
      <c r="GC6" s="188"/>
      <c r="GD6" s="188"/>
      <c r="GE6" s="188"/>
      <c r="GF6" s="188"/>
      <c r="GG6" s="188"/>
      <c r="GH6" s="188"/>
      <c r="GI6" s="188"/>
      <c r="GJ6" s="188"/>
      <c r="GK6" s="188"/>
      <c r="GL6" s="188"/>
      <c r="GM6" s="188"/>
      <c r="GN6" s="188"/>
      <c r="GO6" s="188"/>
      <c r="GP6" s="188"/>
      <c r="GQ6" s="188"/>
      <c r="GR6" s="188"/>
      <c r="GS6" s="188"/>
      <c r="GT6" s="188"/>
      <c r="GU6" s="188"/>
      <c r="GV6" s="188"/>
      <c r="GW6" s="188"/>
      <c r="GX6" s="188"/>
      <c r="GY6" s="188"/>
      <c r="GZ6" s="188"/>
      <c r="HA6" s="188"/>
      <c r="HB6" s="188"/>
      <c r="HC6" s="188"/>
      <c r="HD6" s="188"/>
      <c r="HE6" s="188"/>
      <c r="HF6" s="188"/>
      <c r="HG6" s="188"/>
      <c r="HH6" s="188"/>
      <c r="HI6" s="188"/>
      <c r="HJ6" s="188"/>
      <c r="HK6" s="188"/>
      <c r="HL6" s="188"/>
      <c r="HM6" s="188"/>
      <c r="HN6" s="188"/>
      <c r="HO6" s="188"/>
      <c r="HP6" s="188"/>
      <c r="HQ6" s="188"/>
      <c r="HR6" s="188"/>
      <c r="HS6" s="188"/>
      <c r="HT6" s="188"/>
      <c r="HU6" s="188"/>
      <c r="HV6" s="188"/>
      <c r="HW6" s="188"/>
      <c r="HX6" s="188"/>
      <c r="HY6" s="188"/>
      <c r="HZ6" s="188"/>
      <c r="IA6" s="188"/>
      <c r="IB6" s="188"/>
      <c r="IC6" s="188"/>
      <c r="ID6" s="188"/>
      <c r="IE6" s="188"/>
      <c r="IF6" s="188"/>
      <c r="IG6" s="188"/>
      <c r="IH6" s="188"/>
      <c r="II6" s="188"/>
      <c r="IJ6" s="188"/>
      <c r="IK6" s="188"/>
      <c r="IL6" s="188"/>
      <c r="IM6" s="188"/>
      <c r="IN6" s="188"/>
      <c r="IO6" s="188"/>
      <c r="IP6" s="188"/>
      <c r="IQ6" s="188"/>
      <c r="IR6" s="188"/>
      <c r="IS6" s="188"/>
      <c r="IT6" s="188"/>
      <c r="IU6" s="188"/>
      <c r="IV6" s="188"/>
      <c r="IW6" s="188"/>
      <c r="IX6" s="188"/>
      <c r="IY6" s="188"/>
      <c r="IZ6" s="188"/>
      <c r="JA6" s="188"/>
      <c r="JB6" s="188"/>
      <c r="JC6" s="188"/>
      <c r="JD6" s="188"/>
      <c r="JE6" s="188"/>
      <c r="JF6" s="188"/>
      <c r="JG6" s="188"/>
      <c r="JH6" s="188"/>
      <c r="JI6" s="188"/>
      <c r="JJ6" s="188"/>
      <c r="JK6" s="188"/>
      <c r="JL6" s="188"/>
      <c r="JM6" s="188"/>
      <c r="JN6" s="188"/>
      <c r="JO6" s="188"/>
      <c r="JP6" s="188"/>
      <c r="JQ6" s="188"/>
      <c r="JR6" s="188"/>
      <c r="JS6" s="188"/>
      <c r="JT6" s="188"/>
      <c r="JU6" s="188"/>
      <c r="JV6" s="188"/>
      <c r="JW6" s="188"/>
      <c r="JX6" s="188"/>
      <c r="JY6" s="188"/>
      <c r="JZ6" s="188"/>
      <c r="KA6" s="188"/>
      <c r="KB6" s="188"/>
      <c r="KC6" s="188"/>
      <c r="KD6" s="188"/>
      <c r="KE6" s="188"/>
      <c r="KF6" s="188"/>
      <c r="KG6" s="188"/>
      <c r="KH6" s="188"/>
      <c r="KI6" s="188"/>
      <c r="KJ6" s="188"/>
      <c r="KK6" s="188"/>
      <c r="KL6" s="188"/>
      <c r="KM6" s="188"/>
      <c r="KN6" s="188"/>
      <c r="KO6" s="188"/>
      <c r="KP6" s="188"/>
      <c r="KQ6" s="188"/>
      <c r="KR6" s="188"/>
      <c r="KS6" s="188"/>
      <c r="KT6" s="188"/>
      <c r="KU6" s="188"/>
      <c r="KV6" s="188"/>
      <c r="KW6" s="188"/>
      <c r="KX6" s="188"/>
      <c r="KY6" s="188"/>
      <c r="KZ6" s="188"/>
      <c r="LA6" s="188"/>
      <c r="LB6" s="188"/>
      <c r="LC6" s="188"/>
      <c r="LD6" s="188"/>
      <c r="LE6" s="188"/>
      <c r="LF6" s="188"/>
      <c r="LG6" s="188"/>
      <c r="LH6" s="188"/>
      <c r="LI6" s="188"/>
      <c r="LJ6" s="188"/>
      <c r="LK6" s="188"/>
      <c r="LL6" s="188"/>
      <c r="LM6" s="188"/>
      <c r="LN6" s="188"/>
      <c r="LO6" s="188"/>
      <c r="LP6" s="188"/>
      <c r="LQ6" s="188"/>
      <c r="LR6" s="188"/>
      <c r="LS6" s="188"/>
      <c r="LT6" s="188"/>
      <c r="LU6" s="188"/>
      <c r="LV6" s="188"/>
      <c r="LW6" s="188"/>
      <c r="LX6" s="188"/>
      <c r="LY6" s="188"/>
      <c r="LZ6" s="188"/>
      <c r="MA6" s="188"/>
      <c r="MB6" s="188"/>
      <c r="MC6" s="188"/>
      <c r="MD6" s="188"/>
      <c r="ME6" s="188"/>
      <c r="MF6" s="188"/>
      <c r="MG6" s="188"/>
      <c r="MH6" s="188"/>
      <c r="MI6" s="188"/>
      <c r="MJ6" s="188"/>
      <c r="MK6" s="188"/>
      <c r="ML6" s="188"/>
      <c r="MM6" s="188"/>
      <c r="MN6" s="188"/>
      <c r="MO6" s="188"/>
      <c r="MP6" s="188"/>
      <c r="MQ6" s="188"/>
      <c r="MR6" s="188"/>
      <c r="MS6" s="188"/>
      <c r="MT6" s="188"/>
      <c r="MU6" s="188"/>
      <c r="MV6" s="188"/>
      <c r="MW6" s="188"/>
      <c r="MX6" s="188"/>
      <c r="MY6" s="188"/>
      <c r="MZ6" s="188"/>
      <c r="NA6" s="188"/>
      <c r="NB6" s="188"/>
      <c r="NC6" s="188"/>
      <c r="ND6" s="188"/>
      <c r="NE6" s="188"/>
      <c r="NF6" s="188"/>
      <c r="NG6" s="188"/>
      <c r="NH6" s="188"/>
      <c r="NI6" s="188"/>
      <c r="NJ6" s="188"/>
      <c r="NK6" s="188"/>
      <c r="NL6" s="188"/>
      <c r="NM6" s="188"/>
      <c r="NN6" s="188"/>
      <c r="NO6" s="188"/>
      <c r="NP6" s="188"/>
      <c r="NQ6" s="188"/>
      <c r="NR6" s="188"/>
      <c r="NS6" s="188"/>
      <c r="NT6" s="188"/>
      <c r="NU6" s="188"/>
      <c r="NV6" s="188"/>
      <c r="NW6" s="188"/>
      <c r="NX6" s="188"/>
      <c r="NY6" s="188"/>
      <c r="NZ6" s="188"/>
      <c r="OA6" s="188"/>
      <c r="OB6" s="188"/>
      <c r="OC6" s="188"/>
      <c r="OD6" s="188"/>
      <c r="OE6" s="188"/>
      <c r="OF6" s="188"/>
      <c r="OG6" s="188"/>
      <c r="OH6" s="188"/>
      <c r="OI6" s="188"/>
      <c r="OJ6" s="188"/>
      <c r="OK6" s="188"/>
      <c r="OL6" s="188"/>
      <c r="OM6" s="188"/>
      <c r="ON6" s="188"/>
      <c r="OO6" s="188"/>
      <c r="OP6" s="188"/>
      <c r="OQ6" s="188"/>
      <c r="OR6" s="188"/>
      <c r="OS6" s="188"/>
      <c r="OT6" s="188"/>
      <c r="OU6" s="188"/>
      <c r="OV6" s="188"/>
      <c r="OW6" s="188"/>
      <c r="OX6" s="188"/>
      <c r="OY6" s="188"/>
      <c r="OZ6" s="188"/>
      <c r="PA6" s="188"/>
      <c r="PB6" s="188"/>
      <c r="PC6" s="188"/>
      <c r="PD6" s="188"/>
      <c r="PE6" s="188"/>
      <c r="PF6" s="188"/>
      <c r="PG6" s="188"/>
      <c r="PH6" s="188"/>
      <c r="PI6" s="188"/>
      <c r="PJ6" s="188"/>
      <c r="PK6" s="188"/>
      <c r="PL6" s="188"/>
      <c r="PM6" s="188"/>
      <c r="PN6" s="188"/>
      <c r="PO6" s="188"/>
      <c r="PP6" s="188"/>
      <c r="PQ6" s="188"/>
      <c r="PR6" s="188"/>
      <c r="PS6" s="188"/>
      <c r="PT6" s="188"/>
      <c r="PU6" s="188"/>
      <c r="PV6" s="188"/>
      <c r="PW6" s="188"/>
      <c r="PX6" s="188"/>
      <c r="PY6" s="188"/>
      <c r="PZ6" s="188"/>
      <c r="QA6" s="188"/>
      <c r="QB6" s="188"/>
      <c r="QC6" s="188"/>
      <c r="QD6" s="188"/>
      <c r="QE6" s="188"/>
      <c r="QF6" s="188"/>
      <c r="QG6" s="188"/>
      <c r="QH6" s="188"/>
      <c r="QI6" s="188"/>
      <c r="QJ6" s="188"/>
      <c r="QK6" s="188"/>
      <c r="QL6" s="188"/>
      <c r="QM6" s="188"/>
      <c r="QN6" s="188"/>
      <c r="QO6" s="188"/>
      <c r="QP6" s="188"/>
      <c r="QQ6" s="188"/>
      <c r="QR6" s="188"/>
      <c r="QS6" s="188"/>
      <c r="QT6" s="188"/>
      <c r="QU6" s="188"/>
      <c r="QV6" s="188"/>
      <c r="QW6" s="188"/>
      <c r="QX6" s="188"/>
      <c r="QY6" s="188"/>
      <c r="QZ6" s="188"/>
      <c r="RA6" s="188"/>
      <c r="RB6" s="188"/>
      <c r="RC6" s="188"/>
      <c r="RD6" s="188"/>
      <c r="RE6" s="188"/>
      <c r="RF6" s="188"/>
      <c r="RG6" s="188"/>
      <c r="RH6" s="188"/>
      <c r="RI6" s="188"/>
      <c r="RJ6" s="188"/>
      <c r="RK6" s="188"/>
      <c r="RL6" s="188"/>
      <c r="RM6" s="188"/>
      <c r="RN6" s="188"/>
      <c r="RO6" s="188"/>
      <c r="RP6" s="188"/>
      <c r="RQ6" s="188"/>
      <c r="RR6" s="188"/>
      <c r="RS6" s="188"/>
      <c r="RT6" s="188"/>
      <c r="RU6" s="188"/>
      <c r="RV6" s="188"/>
      <c r="RW6" s="188"/>
      <c r="RX6" s="188"/>
      <c r="RY6" s="188"/>
      <c r="RZ6" s="188"/>
      <c r="SA6" s="188"/>
      <c r="SB6" s="188"/>
      <c r="SC6" s="188"/>
      <c r="SD6" s="188"/>
      <c r="SE6" s="188"/>
      <c r="SF6" s="188"/>
      <c r="SG6" s="188"/>
      <c r="SH6" s="188"/>
      <c r="SI6" s="188"/>
      <c r="SJ6" s="188"/>
      <c r="SK6" s="188"/>
      <c r="SL6" s="188"/>
      <c r="SM6" s="188"/>
      <c r="SN6" s="188"/>
      <c r="SO6" s="188"/>
      <c r="SP6" s="188"/>
      <c r="SQ6" s="188"/>
      <c r="SR6" s="188"/>
      <c r="SS6" s="188"/>
    </row>
    <row r="7" spans="1:513" ht="41.4" customHeight="1" x14ac:dyDescent="0.25">
      <c r="A7" s="211"/>
      <c r="B7" s="295"/>
      <c r="C7" s="296" t="s">
        <v>173</v>
      </c>
      <c r="D7" s="195">
        <v>60</v>
      </c>
      <c r="E7" s="195">
        <f>500/AO1</f>
        <v>166.66666666666666</v>
      </c>
      <c r="F7" s="195">
        <f>E7*D7</f>
        <v>10000</v>
      </c>
      <c r="G7" s="204" t="s">
        <v>58</v>
      </c>
      <c r="H7" s="194"/>
      <c r="I7" s="194"/>
      <c r="J7" s="194"/>
      <c r="K7" s="296"/>
      <c r="L7" s="194"/>
      <c r="M7" s="194"/>
      <c r="N7" s="194"/>
      <c r="O7" s="194"/>
      <c r="P7" s="194"/>
      <c r="Q7" s="194"/>
      <c r="R7" s="194"/>
      <c r="S7" s="194"/>
      <c r="T7" s="194"/>
      <c r="U7" s="194"/>
      <c r="V7" s="194"/>
      <c r="W7" s="194"/>
      <c r="X7" s="194"/>
      <c r="Y7" s="194"/>
      <c r="Z7" s="194"/>
      <c r="AA7" s="194"/>
      <c r="AB7" s="194"/>
      <c r="AC7" s="194"/>
      <c r="AD7" s="194"/>
      <c r="AE7" s="194"/>
      <c r="AF7" s="194"/>
      <c r="AG7" s="194"/>
      <c r="AH7" s="194"/>
      <c r="AI7" s="201"/>
      <c r="AJ7" s="113"/>
      <c r="AK7" s="114"/>
      <c r="AL7" s="202"/>
      <c r="AM7" s="85"/>
    </row>
    <row r="8" spans="1:513" ht="41.4" customHeight="1" x14ac:dyDescent="0.25">
      <c r="A8" s="211"/>
      <c r="B8" s="295"/>
      <c r="C8" s="293" t="s">
        <v>174</v>
      </c>
      <c r="D8" s="195">
        <v>1</v>
      </c>
      <c r="E8" s="195">
        <f>4000000/AO1</f>
        <v>1333333.3333333333</v>
      </c>
      <c r="F8" s="195">
        <f>E8*D8</f>
        <v>1333333.3333333333</v>
      </c>
      <c r="G8" s="204" t="s">
        <v>60</v>
      </c>
      <c r="H8" s="194"/>
      <c r="I8" s="194"/>
      <c r="J8" s="194"/>
      <c r="K8" s="296"/>
      <c r="L8" s="194"/>
      <c r="M8" s="194"/>
      <c r="N8" s="194"/>
      <c r="O8" s="194"/>
      <c r="P8" s="194"/>
      <c r="Q8" s="194"/>
      <c r="R8" s="194"/>
      <c r="S8" s="194"/>
      <c r="T8" s="194"/>
      <c r="U8" s="194"/>
      <c r="V8" s="194"/>
      <c r="W8" s="194"/>
      <c r="X8" s="194"/>
      <c r="Y8" s="194"/>
      <c r="Z8" s="194"/>
      <c r="AA8" s="194"/>
      <c r="AB8" s="194"/>
      <c r="AC8" s="194"/>
      <c r="AD8" s="194"/>
      <c r="AE8" s="194"/>
      <c r="AF8" s="194"/>
      <c r="AG8" s="194"/>
      <c r="AH8" s="194"/>
      <c r="AI8" s="201"/>
      <c r="AJ8" s="113"/>
      <c r="AK8" s="114"/>
      <c r="AL8" s="202"/>
      <c r="AM8" s="7" t="s">
        <v>175</v>
      </c>
    </row>
    <row r="9" spans="1:513" s="193" customFormat="1" ht="41.4" customHeight="1" x14ac:dyDescent="0.25">
      <c r="A9" s="190"/>
      <c r="B9" s="801" t="s">
        <v>71</v>
      </c>
      <c r="C9" s="802"/>
      <c r="D9" s="271"/>
      <c r="E9" s="285"/>
      <c r="F9" s="285">
        <f>F10</f>
        <v>93333.333333333328</v>
      </c>
      <c r="G9" s="288"/>
      <c r="H9" s="288"/>
      <c r="I9" s="288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89"/>
      <c r="V9" s="289"/>
      <c r="W9" s="289"/>
      <c r="X9" s="289"/>
      <c r="Y9" s="289"/>
      <c r="Z9" s="289"/>
      <c r="AA9" s="289"/>
      <c r="AB9" s="289"/>
      <c r="AC9" s="289"/>
      <c r="AD9" s="289"/>
      <c r="AE9" s="289"/>
      <c r="AF9" s="289"/>
      <c r="AG9" s="289"/>
      <c r="AH9" s="289"/>
      <c r="AI9" s="185">
        <f>'PEP Av. Fin.'!P7</f>
        <v>42000.3</v>
      </c>
      <c r="AJ9" s="185">
        <f>'PEP Av. Fin.'!Q7</f>
        <v>0</v>
      </c>
      <c r="AK9" s="185">
        <f>'PEP Av. Fin.'!R7</f>
        <v>42000.3</v>
      </c>
      <c r="AL9" s="185">
        <f>'PEP Av. Fin.'!S7</f>
        <v>1.2548155238971501E-2</v>
      </c>
      <c r="AM9" s="191"/>
      <c r="AN9" s="192"/>
      <c r="AO9" s="192"/>
      <c r="AP9" s="192"/>
      <c r="AQ9" s="192"/>
      <c r="AR9" s="192"/>
      <c r="AS9" s="192"/>
      <c r="AT9" s="192"/>
      <c r="AU9" s="192"/>
      <c r="AV9" s="192"/>
      <c r="AW9" s="192"/>
      <c r="AX9" s="192"/>
      <c r="AY9" s="192"/>
      <c r="AZ9" s="192"/>
      <c r="BA9" s="192"/>
      <c r="BB9" s="192"/>
      <c r="BC9" s="192"/>
      <c r="BD9" s="192"/>
      <c r="BE9" s="192"/>
      <c r="BF9" s="192"/>
      <c r="BG9" s="192"/>
      <c r="BH9" s="192"/>
      <c r="BI9" s="192"/>
      <c r="BJ9" s="192"/>
      <c r="BK9" s="192"/>
      <c r="BL9" s="192"/>
      <c r="BM9" s="192"/>
      <c r="BN9" s="192"/>
      <c r="BO9" s="192"/>
      <c r="BP9" s="192"/>
      <c r="BQ9" s="192"/>
      <c r="BR9" s="192"/>
      <c r="BS9" s="192"/>
      <c r="BT9" s="192"/>
      <c r="BU9" s="192"/>
      <c r="BV9" s="192"/>
      <c r="BW9" s="192"/>
      <c r="BX9" s="192"/>
      <c r="BY9" s="192"/>
      <c r="BZ9" s="192"/>
      <c r="CA9" s="192"/>
      <c r="CB9" s="192"/>
      <c r="CC9" s="192"/>
      <c r="CD9" s="192"/>
      <c r="CE9" s="192"/>
      <c r="CF9" s="192"/>
      <c r="CG9" s="192"/>
      <c r="CH9" s="192"/>
      <c r="CI9" s="192"/>
      <c r="CJ9" s="192"/>
      <c r="CK9" s="192"/>
      <c r="CL9" s="192"/>
      <c r="CM9" s="192"/>
      <c r="CN9" s="192"/>
      <c r="CO9" s="192"/>
      <c r="CP9" s="192"/>
      <c r="CQ9" s="192"/>
      <c r="CR9" s="192"/>
      <c r="CS9" s="192"/>
      <c r="CT9" s="192"/>
      <c r="CU9" s="192"/>
      <c r="CV9" s="192"/>
      <c r="CW9" s="192"/>
      <c r="CX9" s="192"/>
      <c r="CY9" s="192"/>
      <c r="CZ9" s="192"/>
      <c r="DA9" s="192"/>
      <c r="DB9" s="192"/>
      <c r="DC9" s="192"/>
      <c r="DD9" s="192"/>
      <c r="DE9" s="192"/>
      <c r="DF9" s="192"/>
      <c r="DG9" s="192"/>
      <c r="DH9" s="192"/>
      <c r="DI9" s="192"/>
      <c r="DJ9" s="192"/>
      <c r="DK9" s="192"/>
      <c r="DL9" s="192"/>
      <c r="DM9" s="192"/>
      <c r="DN9" s="192"/>
      <c r="DO9" s="192"/>
      <c r="DP9" s="192"/>
      <c r="DQ9" s="192"/>
      <c r="DR9" s="192"/>
      <c r="DS9" s="192"/>
      <c r="DT9" s="192"/>
      <c r="DU9" s="192"/>
      <c r="DV9" s="192"/>
      <c r="DW9" s="192"/>
      <c r="DX9" s="192"/>
      <c r="DY9" s="192"/>
      <c r="DZ9" s="192"/>
      <c r="EA9" s="192"/>
      <c r="EB9" s="192"/>
      <c r="EC9" s="192"/>
      <c r="ED9" s="192"/>
      <c r="EE9" s="192"/>
      <c r="EF9" s="192"/>
      <c r="EG9" s="192"/>
      <c r="EH9" s="192"/>
      <c r="EI9" s="192"/>
      <c r="EJ9" s="192"/>
      <c r="EK9" s="192"/>
      <c r="EL9" s="192"/>
      <c r="EM9" s="192"/>
      <c r="EN9" s="192"/>
      <c r="EO9" s="192"/>
      <c r="EP9" s="192"/>
      <c r="EQ9" s="192"/>
      <c r="ER9" s="192"/>
      <c r="ES9" s="192"/>
      <c r="ET9" s="192"/>
      <c r="EU9" s="192"/>
      <c r="EV9" s="192"/>
      <c r="EW9" s="192"/>
      <c r="EX9" s="192"/>
      <c r="EY9" s="192"/>
      <c r="EZ9" s="192"/>
      <c r="FA9" s="192"/>
      <c r="FB9" s="192"/>
      <c r="FC9" s="192"/>
      <c r="FD9" s="192"/>
      <c r="FE9" s="192"/>
      <c r="FF9" s="192"/>
      <c r="FG9" s="192"/>
      <c r="FH9" s="192"/>
      <c r="FI9" s="192"/>
      <c r="FJ9" s="192"/>
      <c r="FK9" s="192"/>
      <c r="FL9" s="192"/>
      <c r="FM9" s="192"/>
      <c r="FN9" s="192"/>
      <c r="FO9" s="192"/>
      <c r="FP9" s="192"/>
      <c r="FQ9" s="192"/>
      <c r="FR9" s="192"/>
      <c r="FS9" s="192"/>
      <c r="FT9" s="192"/>
      <c r="FU9" s="192"/>
      <c r="FV9" s="192"/>
      <c r="FW9" s="192"/>
      <c r="FX9" s="192"/>
      <c r="FY9" s="192"/>
      <c r="FZ9" s="192"/>
      <c r="GA9" s="192"/>
      <c r="GB9" s="192"/>
      <c r="GC9" s="192"/>
      <c r="GD9" s="192"/>
      <c r="GE9" s="192"/>
      <c r="GF9" s="192"/>
      <c r="GG9" s="192"/>
      <c r="GH9" s="192"/>
      <c r="GI9" s="192"/>
      <c r="GJ9" s="192"/>
      <c r="GK9" s="192"/>
      <c r="GL9" s="192"/>
      <c r="GM9" s="192"/>
      <c r="GN9" s="192"/>
      <c r="GO9" s="192"/>
      <c r="GP9" s="192"/>
      <c r="GQ9" s="192"/>
      <c r="GR9" s="192"/>
      <c r="GS9" s="192"/>
      <c r="GT9" s="192"/>
      <c r="GU9" s="192"/>
      <c r="GV9" s="192"/>
      <c r="GW9" s="192"/>
      <c r="GX9" s="192"/>
      <c r="GY9" s="192"/>
      <c r="GZ9" s="192"/>
      <c r="HA9" s="192"/>
      <c r="HB9" s="192"/>
      <c r="HC9" s="192"/>
      <c r="HD9" s="192"/>
      <c r="HE9" s="192"/>
      <c r="HF9" s="192"/>
      <c r="HG9" s="192"/>
      <c r="HH9" s="192"/>
      <c r="HI9" s="192"/>
      <c r="HJ9" s="192"/>
      <c r="HK9" s="192"/>
      <c r="HL9" s="192"/>
      <c r="HM9" s="192"/>
      <c r="HN9" s="192"/>
      <c r="HO9" s="192"/>
      <c r="HP9" s="192"/>
      <c r="HQ9" s="192"/>
      <c r="HR9" s="192"/>
      <c r="HS9" s="192"/>
      <c r="HT9" s="192"/>
      <c r="HU9" s="192"/>
      <c r="HV9" s="192"/>
      <c r="HW9" s="192"/>
      <c r="HX9" s="192"/>
      <c r="HY9" s="192"/>
      <c r="HZ9" s="192"/>
      <c r="IA9" s="192"/>
      <c r="IB9" s="192"/>
      <c r="IC9" s="192"/>
      <c r="ID9" s="192"/>
      <c r="IE9" s="192"/>
      <c r="IF9" s="192"/>
      <c r="IG9" s="192"/>
      <c r="IH9" s="192"/>
      <c r="II9" s="192"/>
      <c r="IJ9" s="192"/>
      <c r="IK9" s="192"/>
      <c r="IL9" s="192"/>
      <c r="IM9" s="192"/>
      <c r="IN9" s="192"/>
      <c r="IO9" s="192"/>
      <c r="IP9" s="192"/>
      <c r="IQ9" s="192"/>
      <c r="IR9" s="192"/>
      <c r="IS9" s="192"/>
      <c r="IT9" s="192"/>
      <c r="IU9" s="192"/>
      <c r="IV9" s="192"/>
      <c r="IW9" s="192"/>
      <c r="IX9" s="192"/>
      <c r="IY9" s="192"/>
      <c r="IZ9" s="192"/>
      <c r="JA9" s="192"/>
      <c r="JB9" s="192"/>
      <c r="JC9" s="192"/>
      <c r="JD9" s="192"/>
      <c r="JE9" s="192"/>
      <c r="JF9" s="192"/>
      <c r="JG9" s="192"/>
      <c r="JH9" s="192"/>
      <c r="JI9" s="192"/>
      <c r="JJ9" s="192"/>
      <c r="JK9" s="192"/>
      <c r="JL9" s="192"/>
      <c r="JM9" s="192"/>
      <c r="JN9" s="192"/>
      <c r="JO9" s="192"/>
      <c r="JP9" s="192"/>
      <c r="JQ9" s="192"/>
      <c r="JR9" s="192"/>
      <c r="JS9" s="192"/>
      <c r="JT9" s="192"/>
      <c r="JU9" s="192"/>
      <c r="JV9" s="192"/>
      <c r="JW9" s="192"/>
      <c r="JX9" s="192"/>
      <c r="JY9" s="192"/>
      <c r="JZ9" s="192"/>
      <c r="KA9" s="192"/>
      <c r="KB9" s="192"/>
      <c r="KC9" s="192"/>
      <c r="KD9" s="192"/>
      <c r="KE9" s="192"/>
      <c r="KF9" s="192"/>
      <c r="KG9" s="192"/>
      <c r="KH9" s="192"/>
      <c r="KI9" s="192"/>
      <c r="KJ9" s="192"/>
      <c r="KK9" s="192"/>
      <c r="KL9" s="192"/>
      <c r="KM9" s="192"/>
      <c r="KN9" s="192"/>
      <c r="KO9" s="192"/>
      <c r="KP9" s="192"/>
      <c r="KQ9" s="192"/>
      <c r="KR9" s="192"/>
      <c r="KS9" s="192"/>
      <c r="KT9" s="192"/>
      <c r="KU9" s="192"/>
      <c r="KV9" s="192"/>
      <c r="KW9" s="192"/>
      <c r="KX9" s="192"/>
      <c r="KY9" s="192"/>
      <c r="KZ9" s="192"/>
      <c r="LA9" s="192"/>
      <c r="LB9" s="192"/>
      <c r="LC9" s="192"/>
      <c r="LD9" s="192"/>
      <c r="LE9" s="192"/>
      <c r="LF9" s="192"/>
      <c r="LG9" s="192"/>
      <c r="LH9" s="192"/>
      <c r="LI9" s="192"/>
      <c r="LJ9" s="192"/>
      <c r="LK9" s="192"/>
      <c r="LL9" s="192"/>
      <c r="LM9" s="192"/>
      <c r="LN9" s="192"/>
      <c r="LO9" s="192"/>
      <c r="LP9" s="192"/>
      <c r="LQ9" s="192"/>
      <c r="LR9" s="192"/>
      <c r="LS9" s="192"/>
      <c r="LT9" s="192"/>
      <c r="LU9" s="192"/>
      <c r="LV9" s="192"/>
      <c r="LW9" s="192"/>
      <c r="LX9" s="192"/>
      <c r="LY9" s="192"/>
      <c r="LZ9" s="192"/>
      <c r="MA9" s="192"/>
      <c r="MB9" s="192"/>
      <c r="MC9" s="192"/>
      <c r="MD9" s="192"/>
      <c r="ME9" s="192"/>
      <c r="MF9" s="192"/>
      <c r="MG9" s="192"/>
      <c r="MH9" s="192"/>
      <c r="MI9" s="192"/>
      <c r="MJ9" s="192"/>
      <c r="MK9" s="192"/>
      <c r="ML9" s="192"/>
      <c r="MM9" s="192"/>
      <c r="MN9" s="192"/>
      <c r="MO9" s="192"/>
      <c r="MP9" s="192"/>
      <c r="MQ9" s="192"/>
      <c r="MR9" s="192"/>
      <c r="MS9" s="192"/>
      <c r="MT9" s="192"/>
      <c r="MU9" s="192"/>
      <c r="MV9" s="192"/>
      <c r="MW9" s="192"/>
      <c r="MX9" s="192"/>
      <c r="MY9" s="192"/>
      <c r="MZ9" s="192"/>
      <c r="NA9" s="192"/>
      <c r="NB9" s="192"/>
      <c r="NC9" s="192"/>
      <c r="ND9" s="192"/>
      <c r="NE9" s="192"/>
      <c r="NF9" s="192"/>
      <c r="NG9" s="192"/>
      <c r="NH9" s="192"/>
      <c r="NI9" s="192"/>
      <c r="NJ9" s="192"/>
      <c r="NK9" s="192"/>
      <c r="NL9" s="192"/>
      <c r="NM9" s="192"/>
      <c r="NN9" s="192"/>
      <c r="NO9" s="192"/>
      <c r="NP9" s="192"/>
      <c r="NQ9" s="192"/>
      <c r="NR9" s="192"/>
      <c r="NS9" s="192"/>
      <c r="NT9" s="192"/>
      <c r="NU9" s="192"/>
      <c r="NV9" s="192"/>
      <c r="NW9" s="192"/>
      <c r="NX9" s="192"/>
      <c r="NY9" s="192"/>
      <c r="NZ9" s="192"/>
      <c r="OA9" s="192"/>
      <c r="OB9" s="192"/>
      <c r="OC9" s="192"/>
      <c r="OD9" s="192"/>
      <c r="OE9" s="192"/>
      <c r="OF9" s="192"/>
      <c r="OG9" s="192"/>
      <c r="OH9" s="192"/>
      <c r="OI9" s="192"/>
      <c r="OJ9" s="192"/>
      <c r="OK9" s="192"/>
      <c r="OL9" s="192"/>
      <c r="OM9" s="192"/>
      <c r="ON9" s="192"/>
      <c r="OO9" s="192"/>
      <c r="OP9" s="192"/>
      <c r="OQ9" s="192"/>
      <c r="OR9" s="192"/>
      <c r="OS9" s="192"/>
      <c r="OT9" s="192"/>
      <c r="OU9" s="192"/>
      <c r="OV9" s="192"/>
      <c r="OW9" s="192"/>
      <c r="OX9" s="192"/>
      <c r="OY9" s="192"/>
      <c r="OZ9" s="192"/>
      <c r="PA9" s="192"/>
      <c r="PB9" s="192"/>
      <c r="PC9" s="192"/>
      <c r="PD9" s="192"/>
      <c r="PE9" s="192"/>
      <c r="PF9" s="192"/>
      <c r="PG9" s="192"/>
      <c r="PH9" s="192"/>
      <c r="PI9" s="192"/>
      <c r="PJ9" s="192"/>
      <c r="PK9" s="192"/>
      <c r="PL9" s="192"/>
      <c r="PM9" s="192"/>
      <c r="PN9" s="192"/>
      <c r="PO9" s="192"/>
      <c r="PP9" s="192"/>
      <c r="PQ9" s="192"/>
      <c r="PR9" s="192"/>
      <c r="PS9" s="192"/>
      <c r="PT9" s="192"/>
      <c r="PU9" s="192"/>
      <c r="PV9" s="192"/>
      <c r="PW9" s="192"/>
      <c r="PX9" s="192"/>
      <c r="PY9" s="192"/>
      <c r="PZ9" s="192"/>
      <c r="QA9" s="192"/>
      <c r="QB9" s="192"/>
      <c r="QC9" s="192"/>
      <c r="QD9" s="192"/>
      <c r="QE9" s="192"/>
      <c r="QF9" s="192"/>
      <c r="QG9" s="192"/>
      <c r="QH9" s="192"/>
      <c r="QI9" s="192"/>
      <c r="QJ9" s="192"/>
      <c r="QK9" s="192"/>
      <c r="QL9" s="192"/>
      <c r="QM9" s="192"/>
      <c r="QN9" s="192"/>
      <c r="QO9" s="192"/>
      <c r="QP9" s="192"/>
      <c r="QQ9" s="192"/>
      <c r="QR9" s="192"/>
      <c r="QS9" s="192"/>
      <c r="QT9" s="192"/>
      <c r="QU9" s="192"/>
      <c r="QV9" s="192"/>
      <c r="QW9" s="192"/>
      <c r="QX9" s="192"/>
      <c r="QY9" s="192"/>
      <c r="QZ9" s="192"/>
      <c r="RA9" s="192"/>
      <c r="RB9" s="192"/>
      <c r="RC9" s="192"/>
      <c r="RD9" s="192"/>
      <c r="RE9" s="192"/>
      <c r="RF9" s="192"/>
      <c r="RG9" s="192"/>
      <c r="RH9" s="192"/>
      <c r="RI9" s="192"/>
      <c r="RJ9" s="192"/>
      <c r="RK9" s="192"/>
      <c r="RL9" s="192"/>
      <c r="RM9" s="192"/>
      <c r="RN9" s="192"/>
      <c r="RO9" s="192"/>
      <c r="RP9" s="192"/>
      <c r="RQ9" s="192"/>
      <c r="RR9" s="192"/>
      <c r="RS9" s="192"/>
      <c r="RT9" s="192"/>
      <c r="RU9" s="192"/>
      <c r="RV9" s="192"/>
      <c r="RW9" s="192"/>
      <c r="RX9" s="192"/>
      <c r="RY9" s="192"/>
      <c r="RZ9" s="192"/>
      <c r="SA9" s="192"/>
      <c r="SB9" s="192"/>
      <c r="SC9" s="192"/>
      <c r="SD9" s="192"/>
      <c r="SE9" s="192"/>
      <c r="SF9" s="192"/>
      <c r="SG9" s="192"/>
      <c r="SH9" s="192"/>
      <c r="SI9" s="192"/>
      <c r="SJ9" s="192"/>
      <c r="SK9" s="192"/>
      <c r="SL9" s="192"/>
      <c r="SM9" s="192"/>
      <c r="SN9" s="192"/>
      <c r="SO9" s="192"/>
      <c r="SP9" s="192"/>
      <c r="SQ9" s="192"/>
      <c r="SR9" s="192"/>
      <c r="SS9" s="192"/>
    </row>
    <row r="10" spans="1:513" ht="41.4" customHeight="1" x14ac:dyDescent="0.25">
      <c r="A10" s="211"/>
      <c r="B10" s="295"/>
      <c r="C10" s="293" t="s">
        <v>176</v>
      </c>
      <c r="D10" s="195">
        <v>1</v>
      </c>
      <c r="E10" s="195">
        <f>280000/AO1</f>
        <v>93333.333333333328</v>
      </c>
      <c r="F10" s="195">
        <f>D10*E10</f>
        <v>93333.333333333328</v>
      </c>
      <c r="G10" s="204" t="s">
        <v>151</v>
      </c>
      <c r="H10" s="194"/>
      <c r="I10" s="194"/>
      <c r="J10" s="194"/>
      <c r="K10" s="296"/>
      <c r="L10" s="194"/>
      <c r="M10" s="194"/>
      <c r="N10" s="194"/>
      <c r="O10" s="194"/>
      <c r="P10" s="194"/>
      <c r="Q10" s="194"/>
      <c r="R10" s="194"/>
      <c r="S10" s="194"/>
      <c r="T10" s="194"/>
      <c r="U10" s="194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194"/>
      <c r="AH10" s="194"/>
      <c r="AI10" s="201"/>
      <c r="AJ10" s="113"/>
      <c r="AK10" s="114"/>
      <c r="AL10" s="202"/>
      <c r="AM10" s="7"/>
    </row>
    <row r="11" spans="1:513" s="193" customFormat="1" ht="41.4" customHeight="1" x14ac:dyDescent="0.25">
      <c r="A11" s="190"/>
      <c r="B11" s="801" t="s">
        <v>72</v>
      </c>
      <c r="C11" s="802"/>
      <c r="D11" s="271"/>
      <c r="E11" s="286"/>
      <c r="F11" s="286">
        <f>SUM(F12:F16)</f>
        <v>196666.66666666666</v>
      </c>
      <c r="G11" s="288"/>
      <c r="H11" s="288"/>
      <c r="I11" s="288"/>
      <c r="J11" s="289"/>
      <c r="K11" s="289"/>
      <c r="L11" s="289"/>
      <c r="M11" s="289"/>
      <c r="N11" s="289"/>
      <c r="O11" s="289"/>
      <c r="P11" s="289"/>
      <c r="Q11" s="289"/>
      <c r="R11" s="289"/>
      <c r="S11" s="289"/>
      <c r="T11" s="289"/>
      <c r="U11" s="289"/>
      <c r="V11" s="289"/>
      <c r="W11" s="289"/>
      <c r="X11" s="289"/>
      <c r="Y11" s="289"/>
      <c r="Z11" s="289"/>
      <c r="AA11" s="289"/>
      <c r="AB11" s="289"/>
      <c r="AC11" s="289"/>
      <c r="AD11" s="289"/>
      <c r="AE11" s="289"/>
      <c r="AF11" s="289"/>
      <c r="AG11" s="289"/>
      <c r="AH11" s="289"/>
      <c r="AI11" s="185">
        <f>'PEP Av. Fin.'!P8</f>
        <v>34500.15</v>
      </c>
      <c r="AJ11" s="185">
        <f>'PEP Av. Fin.'!Q8</f>
        <v>54000</v>
      </c>
      <c r="AK11" s="185">
        <f>'PEP Av. Fin.'!R8</f>
        <v>88500.15</v>
      </c>
      <c r="AL11" s="185">
        <f>'PEP Av. Fin.'!S8</f>
        <v>2.6440611635446972E-2</v>
      </c>
      <c r="AM11" s="191"/>
      <c r="AN11" s="192"/>
      <c r="AO11" s="192"/>
      <c r="AP11" s="192"/>
      <c r="AQ11" s="192"/>
      <c r="AR11" s="192"/>
      <c r="AS11" s="192"/>
      <c r="AT11" s="192"/>
      <c r="AU11" s="192"/>
      <c r="AV11" s="192"/>
      <c r="AW11" s="192"/>
      <c r="AX11" s="192"/>
      <c r="AY11" s="192"/>
      <c r="AZ11" s="192"/>
      <c r="BA11" s="192"/>
      <c r="BB11" s="192"/>
      <c r="BC11" s="192"/>
      <c r="BD11" s="192"/>
      <c r="BE11" s="192"/>
      <c r="BF11" s="192"/>
      <c r="BG11" s="192"/>
      <c r="BH11" s="192"/>
      <c r="BI11" s="192"/>
      <c r="BJ11" s="192"/>
      <c r="BK11" s="192"/>
      <c r="BL11" s="192"/>
      <c r="BM11" s="192"/>
      <c r="BN11" s="192"/>
      <c r="BO11" s="192"/>
      <c r="BP11" s="192"/>
      <c r="BQ11" s="192"/>
      <c r="BR11" s="192"/>
      <c r="BS11" s="192"/>
      <c r="BT11" s="192"/>
      <c r="BU11" s="192"/>
      <c r="BV11" s="192"/>
      <c r="BW11" s="192"/>
      <c r="BX11" s="192"/>
      <c r="BY11" s="192"/>
      <c r="BZ11" s="192"/>
      <c r="CA11" s="192"/>
      <c r="CB11" s="192"/>
      <c r="CC11" s="192"/>
      <c r="CD11" s="192"/>
      <c r="CE11" s="192"/>
      <c r="CF11" s="192"/>
      <c r="CG11" s="192"/>
      <c r="CH11" s="192"/>
      <c r="CI11" s="192"/>
      <c r="CJ11" s="192"/>
      <c r="CK11" s="192"/>
      <c r="CL11" s="192"/>
      <c r="CM11" s="192"/>
      <c r="CN11" s="192"/>
      <c r="CO11" s="192"/>
      <c r="CP11" s="192"/>
      <c r="CQ11" s="192"/>
      <c r="CR11" s="192"/>
      <c r="CS11" s="192"/>
      <c r="CT11" s="192"/>
      <c r="CU11" s="192"/>
      <c r="CV11" s="192"/>
      <c r="CW11" s="192"/>
      <c r="CX11" s="192"/>
      <c r="CY11" s="192"/>
      <c r="CZ11" s="192"/>
      <c r="DA11" s="192"/>
      <c r="DB11" s="192"/>
      <c r="DC11" s="192"/>
      <c r="DD11" s="192"/>
      <c r="DE11" s="192"/>
      <c r="DF11" s="192"/>
      <c r="DG11" s="192"/>
      <c r="DH11" s="192"/>
      <c r="DI11" s="192"/>
      <c r="DJ11" s="192"/>
      <c r="DK11" s="192"/>
      <c r="DL11" s="192"/>
      <c r="DM11" s="192"/>
      <c r="DN11" s="192"/>
      <c r="DO11" s="192"/>
      <c r="DP11" s="192"/>
      <c r="DQ11" s="192"/>
      <c r="DR11" s="192"/>
      <c r="DS11" s="192"/>
      <c r="DT11" s="192"/>
      <c r="DU11" s="192"/>
      <c r="DV11" s="192"/>
      <c r="DW11" s="192"/>
      <c r="DX11" s="192"/>
      <c r="DY11" s="192"/>
      <c r="DZ11" s="192"/>
      <c r="EA11" s="192"/>
      <c r="EB11" s="192"/>
      <c r="EC11" s="192"/>
      <c r="ED11" s="192"/>
      <c r="EE11" s="192"/>
      <c r="EF11" s="192"/>
      <c r="EG11" s="192"/>
      <c r="EH11" s="192"/>
      <c r="EI11" s="192"/>
      <c r="EJ11" s="192"/>
      <c r="EK11" s="192"/>
      <c r="EL11" s="192"/>
      <c r="EM11" s="192"/>
      <c r="EN11" s="192"/>
      <c r="EO11" s="192"/>
      <c r="EP11" s="192"/>
      <c r="EQ11" s="192"/>
      <c r="ER11" s="192"/>
      <c r="ES11" s="192"/>
      <c r="ET11" s="192"/>
      <c r="EU11" s="192"/>
      <c r="EV11" s="192"/>
      <c r="EW11" s="192"/>
      <c r="EX11" s="192"/>
      <c r="EY11" s="192"/>
      <c r="EZ11" s="192"/>
      <c r="FA11" s="192"/>
      <c r="FB11" s="192"/>
      <c r="FC11" s="192"/>
      <c r="FD11" s="192"/>
      <c r="FE11" s="192"/>
      <c r="FF11" s="192"/>
      <c r="FG11" s="192"/>
      <c r="FH11" s="192"/>
      <c r="FI11" s="192"/>
      <c r="FJ11" s="192"/>
      <c r="FK11" s="192"/>
      <c r="FL11" s="192"/>
      <c r="FM11" s="192"/>
      <c r="FN11" s="192"/>
      <c r="FO11" s="192"/>
      <c r="FP11" s="192"/>
      <c r="FQ11" s="192"/>
      <c r="FR11" s="192"/>
      <c r="FS11" s="192"/>
      <c r="FT11" s="192"/>
      <c r="FU11" s="192"/>
      <c r="FV11" s="192"/>
      <c r="FW11" s="192"/>
      <c r="FX11" s="192"/>
      <c r="FY11" s="192"/>
      <c r="FZ11" s="192"/>
      <c r="GA11" s="192"/>
      <c r="GB11" s="192"/>
      <c r="GC11" s="192"/>
      <c r="GD11" s="192"/>
      <c r="GE11" s="192"/>
      <c r="GF11" s="192"/>
      <c r="GG11" s="192"/>
      <c r="GH11" s="192"/>
      <c r="GI11" s="192"/>
      <c r="GJ11" s="192"/>
      <c r="GK11" s="192"/>
      <c r="GL11" s="192"/>
      <c r="GM11" s="192"/>
      <c r="GN11" s="192"/>
      <c r="GO11" s="192"/>
      <c r="GP11" s="192"/>
      <c r="GQ11" s="192"/>
      <c r="GR11" s="192"/>
      <c r="GS11" s="192"/>
      <c r="GT11" s="192"/>
      <c r="GU11" s="192"/>
      <c r="GV11" s="192"/>
      <c r="GW11" s="192"/>
      <c r="GX11" s="192"/>
      <c r="GY11" s="192"/>
      <c r="GZ11" s="192"/>
      <c r="HA11" s="192"/>
      <c r="HB11" s="192"/>
      <c r="HC11" s="192"/>
      <c r="HD11" s="192"/>
      <c r="HE11" s="192"/>
      <c r="HF11" s="192"/>
      <c r="HG11" s="192"/>
      <c r="HH11" s="192"/>
      <c r="HI11" s="192"/>
      <c r="HJ11" s="192"/>
      <c r="HK11" s="192"/>
      <c r="HL11" s="192"/>
      <c r="HM11" s="192"/>
      <c r="HN11" s="192"/>
      <c r="HO11" s="192"/>
      <c r="HP11" s="192"/>
      <c r="HQ11" s="192"/>
      <c r="HR11" s="192"/>
      <c r="HS11" s="192"/>
      <c r="HT11" s="192"/>
      <c r="HU11" s="192"/>
      <c r="HV11" s="192"/>
      <c r="HW11" s="192"/>
      <c r="HX11" s="192"/>
      <c r="HY11" s="192"/>
      <c r="HZ11" s="192"/>
      <c r="IA11" s="192"/>
      <c r="IB11" s="192"/>
      <c r="IC11" s="192"/>
      <c r="ID11" s="192"/>
      <c r="IE11" s="192"/>
      <c r="IF11" s="192"/>
      <c r="IG11" s="192"/>
      <c r="IH11" s="192"/>
      <c r="II11" s="192"/>
      <c r="IJ11" s="192"/>
      <c r="IK11" s="192"/>
      <c r="IL11" s="192"/>
      <c r="IM11" s="192"/>
      <c r="IN11" s="192"/>
      <c r="IO11" s="192"/>
      <c r="IP11" s="192"/>
      <c r="IQ11" s="192"/>
      <c r="IR11" s="192"/>
      <c r="IS11" s="192"/>
      <c r="IT11" s="192"/>
      <c r="IU11" s="192"/>
      <c r="IV11" s="192"/>
      <c r="IW11" s="192"/>
      <c r="IX11" s="192"/>
      <c r="IY11" s="192"/>
      <c r="IZ11" s="192"/>
      <c r="JA11" s="192"/>
      <c r="JB11" s="192"/>
      <c r="JC11" s="192"/>
      <c r="JD11" s="192"/>
      <c r="JE11" s="192"/>
      <c r="JF11" s="192"/>
      <c r="JG11" s="192"/>
      <c r="JH11" s="192"/>
      <c r="JI11" s="192"/>
      <c r="JJ11" s="192"/>
      <c r="JK11" s="192"/>
      <c r="JL11" s="192"/>
      <c r="JM11" s="192"/>
      <c r="JN11" s="192"/>
      <c r="JO11" s="192"/>
      <c r="JP11" s="192"/>
      <c r="JQ11" s="192"/>
      <c r="JR11" s="192"/>
      <c r="JS11" s="192"/>
      <c r="JT11" s="192"/>
      <c r="JU11" s="192"/>
      <c r="JV11" s="192"/>
      <c r="JW11" s="192"/>
      <c r="JX11" s="192"/>
      <c r="JY11" s="192"/>
      <c r="JZ11" s="192"/>
      <c r="KA11" s="192"/>
      <c r="KB11" s="192"/>
      <c r="KC11" s="192"/>
      <c r="KD11" s="192"/>
      <c r="KE11" s="192"/>
      <c r="KF11" s="192"/>
      <c r="KG11" s="192"/>
      <c r="KH11" s="192"/>
      <c r="KI11" s="192"/>
      <c r="KJ11" s="192"/>
      <c r="KK11" s="192"/>
      <c r="KL11" s="192"/>
      <c r="KM11" s="192"/>
      <c r="KN11" s="192"/>
      <c r="KO11" s="192"/>
      <c r="KP11" s="192"/>
      <c r="KQ11" s="192"/>
      <c r="KR11" s="192"/>
      <c r="KS11" s="192"/>
      <c r="KT11" s="192"/>
      <c r="KU11" s="192"/>
      <c r="KV11" s="192"/>
      <c r="KW11" s="192"/>
      <c r="KX11" s="192"/>
      <c r="KY11" s="192"/>
      <c r="KZ11" s="192"/>
      <c r="LA11" s="192"/>
      <c r="LB11" s="192"/>
      <c r="LC11" s="192"/>
      <c r="LD11" s="192"/>
      <c r="LE11" s="192"/>
      <c r="LF11" s="192"/>
      <c r="LG11" s="192"/>
      <c r="LH11" s="192"/>
      <c r="LI11" s="192"/>
      <c r="LJ11" s="192"/>
      <c r="LK11" s="192"/>
      <c r="LL11" s="192"/>
      <c r="LM11" s="192"/>
      <c r="LN11" s="192"/>
      <c r="LO11" s="192"/>
      <c r="LP11" s="192"/>
      <c r="LQ11" s="192"/>
      <c r="LR11" s="192"/>
      <c r="LS11" s="192"/>
      <c r="LT11" s="192"/>
      <c r="LU11" s="192"/>
      <c r="LV11" s="192"/>
      <c r="LW11" s="192"/>
      <c r="LX11" s="192"/>
      <c r="LY11" s="192"/>
      <c r="LZ11" s="192"/>
      <c r="MA11" s="192"/>
      <c r="MB11" s="192"/>
      <c r="MC11" s="192"/>
      <c r="MD11" s="192"/>
      <c r="ME11" s="192"/>
      <c r="MF11" s="192"/>
      <c r="MG11" s="192"/>
      <c r="MH11" s="192"/>
      <c r="MI11" s="192"/>
      <c r="MJ11" s="192"/>
      <c r="MK11" s="192"/>
      <c r="ML11" s="192"/>
      <c r="MM11" s="192"/>
      <c r="MN11" s="192"/>
      <c r="MO11" s="192"/>
      <c r="MP11" s="192"/>
      <c r="MQ11" s="192"/>
      <c r="MR11" s="192"/>
      <c r="MS11" s="192"/>
      <c r="MT11" s="192"/>
      <c r="MU11" s="192"/>
      <c r="MV11" s="192"/>
      <c r="MW11" s="192"/>
      <c r="MX11" s="192"/>
      <c r="MY11" s="192"/>
      <c r="MZ11" s="192"/>
      <c r="NA11" s="192"/>
      <c r="NB11" s="192"/>
      <c r="NC11" s="192"/>
      <c r="ND11" s="192"/>
      <c r="NE11" s="192"/>
      <c r="NF11" s="192"/>
      <c r="NG11" s="192"/>
      <c r="NH11" s="192"/>
      <c r="NI11" s="192"/>
      <c r="NJ11" s="192"/>
      <c r="NK11" s="192"/>
      <c r="NL11" s="192"/>
      <c r="NM11" s="192"/>
      <c r="NN11" s="192"/>
      <c r="NO11" s="192"/>
      <c r="NP11" s="192"/>
      <c r="NQ11" s="192"/>
      <c r="NR11" s="192"/>
      <c r="NS11" s="192"/>
      <c r="NT11" s="192"/>
      <c r="NU11" s="192"/>
      <c r="NV11" s="192"/>
      <c r="NW11" s="192"/>
      <c r="NX11" s="192"/>
      <c r="NY11" s="192"/>
      <c r="NZ11" s="192"/>
      <c r="OA11" s="192"/>
      <c r="OB11" s="192"/>
      <c r="OC11" s="192"/>
      <c r="OD11" s="192"/>
      <c r="OE11" s="192"/>
      <c r="OF11" s="192"/>
      <c r="OG11" s="192"/>
      <c r="OH11" s="192"/>
      <c r="OI11" s="192"/>
      <c r="OJ11" s="192"/>
      <c r="OK11" s="192"/>
      <c r="OL11" s="192"/>
      <c r="OM11" s="192"/>
      <c r="ON11" s="192"/>
      <c r="OO11" s="192"/>
      <c r="OP11" s="192"/>
      <c r="OQ11" s="192"/>
      <c r="OR11" s="192"/>
      <c r="OS11" s="192"/>
      <c r="OT11" s="192"/>
      <c r="OU11" s="192"/>
      <c r="OV11" s="192"/>
      <c r="OW11" s="192"/>
      <c r="OX11" s="192"/>
      <c r="OY11" s="192"/>
      <c r="OZ11" s="192"/>
      <c r="PA11" s="192"/>
      <c r="PB11" s="192"/>
      <c r="PC11" s="192"/>
      <c r="PD11" s="192"/>
      <c r="PE11" s="192"/>
      <c r="PF11" s="192"/>
      <c r="PG11" s="192"/>
      <c r="PH11" s="192"/>
      <c r="PI11" s="192"/>
      <c r="PJ11" s="192"/>
      <c r="PK11" s="192"/>
      <c r="PL11" s="192"/>
      <c r="PM11" s="192"/>
      <c r="PN11" s="192"/>
      <c r="PO11" s="192"/>
      <c r="PP11" s="192"/>
      <c r="PQ11" s="192"/>
      <c r="PR11" s="192"/>
      <c r="PS11" s="192"/>
      <c r="PT11" s="192"/>
      <c r="PU11" s="192"/>
      <c r="PV11" s="192"/>
      <c r="PW11" s="192"/>
      <c r="PX11" s="192"/>
      <c r="PY11" s="192"/>
      <c r="PZ11" s="192"/>
      <c r="QA11" s="192"/>
      <c r="QB11" s="192"/>
      <c r="QC11" s="192"/>
      <c r="QD11" s="192"/>
      <c r="QE11" s="192"/>
      <c r="QF11" s="192"/>
      <c r="QG11" s="192"/>
      <c r="QH11" s="192"/>
      <c r="QI11" s="192"/>
      <c r="QJ11" s="192"/>
      <c r="QK11" s="192"/>
      <c r="QL11" s="192"/>
      <c r="QM11" s="192"/>
      <c r="QN11" s="192"/>
      <c r="QO11" s="192"/>
      <c r="QP11" s="192"/>
      <c r="QQ11" s="192"/>
      <c r="QR11" s="192"/>
      <c r="QS11" s="192"/>
      <c r="QT11" s="192"/>
      <c r="QU11" s="192"/>
      <c r="QV11" s="192"/>
      <c r="QW11" s="192"/>
      <c r="QX11" s="192"/>
      <c r="QY11" s="192"/>
      <c r="QZ11" s="192"/>
      <c r="RA11" s="192"/>
      <c r="RB11" s="192"/>
      <c r="RC11" s="192"/>
      <c r="RD11" s="192"/>
      <c r="RE11" s="192"/>
      <c r="RF11" s="192"/>
      <c r="RG11" s="192"/>
      <c r="RH11" s="192"/>
      <c r="RI11" s="192"/>
      <c r="RJ11" s="192"/>
      <c r="RK11" s="192"/>
      <c r="RL11" s="192"/>
      <c r="RM11" s="192"/>
      <c r="RN11" s="192"/>
      <c r="RO11" s="192"/>
      <c r="RP11" s="192"/>
      <c r="RQ11" s="192"/>
      <c r="RR11" s="192"/>
      <c r="RS11" s="192"/>
      <c r="RT11" s="192"/>
      <c r="RU11" s="192"/>
      <c r="RV11" s="192"/>
      <c r="RW11" s="192"/>
      <c r="RX11" s="192"/>
      <c r="RY11" s="192"/>
      <c r="RZ11" s="192"/>
      <c r="SA11" s="192"/>
      <c r="SB11" s="192"/>
      <c r="SC11" s="192"/>
      <c r="SD11" s="192"/>
      <c r="SE11" s="192"/>
      <c r="SF11" s="192"/>
      <c r="SG11" s="192"/>
      <c r="SH11" s="192"/>
      <c r="SI11" s="192"/>
      <c r="SJ11" s="192"/>
      <c r="SK11" s="192"/>
      <c r="SL11" s="192"/>
      <c r="SM11" s="192"/>
      <c r="SN11" s="192"/>
      <c r="SO11" s="192"/>
      <c r="SP11" s="192"/>
      <c r="SQ11" s="192"/>
      <c r="SR11" s="192"/>
      <c r="SS11" s="192"/>
    </row>
    <row r="12" spans="1:513" ht="41.4" customHeight="1" x14ac:dyDescent="0.25">
      <c r="A12" s="211"/>
      <c r="B12" s="295"/>
      <c r="C12" s="296" t="s">
        <v>157</v>
      </c>
      <c r="D12" s="195">
        <v>4</v>
      </c>
      <c r="E12" s="195">
        <f>5000/$AO$1</f>
        <v>1666.6666666666667</v>
      </c>
      <c r="F12" s="195">
        <f>D12*E12</f>
        <v>6666.666666666667</v>
      </c>
      <c r="G12" s="194" t="s">
        <v>56</v>
      </c>
      <c r="H12" s="194"/>
      <c r="I12" s="194"/>
      <c r="J12" s="194"/>
      <c r="K12" s="296"/>
      <c r="L12" s="194"/>
      <c r="M12" s="194"/>
      <c r="N12" s="194"/>
      <c r="O12" s="194"/>
      <c r="P12" s="194"/>
      <c r="Q12" s="194"/>
      <c r="R12" s="194"/>
      <c r="S12" s="194"/>
      <c r="T12" s="194"/>
      <c r="U12" s="194"/>
      <c r="V12" s="194"/>
      <c r="W12" s="194"/>
      <c r="X12" s="194"/>
      <c r="Y12" s="194"/>
      <c r="Z12" s="194"/>
      <c r="AA12" s="194"/>
      <c r="AB12" s="194"/>
      <c r="AC12" s="194"/>
      <c r="AD12" s="194"/>
      <c r="AE12" s="194"/>
      <c r="AF12" s="194"/>
      <c r="AG12" s="194"/>
      <c r="AH12" s="194"/>
      <c r="AI12" s="201"/>
      <c r="AJ12" s="113"/>
      <c r="AK12" s="114"/>
      <c r="AL12" s="202"/>
      <c r="AM12" s="85"/>
    </row>
    <row r="13" spans="1:513" ht="41.4" customHeight="1" x14ac:dyDescent="0.25">
      <c r="A13" s="211"/>
      <c r="B13" s="295"/>
      <c r="C13" s="296" t="s">
        <v>158</v>
      </c>
      <c r="D13" s="195">
        <v>10</v>
      </c>
      <c r="E13" s="195">
        <f>500/AO1</f>
        <v>166.66666666666666</v>
      </c>
      <c r="F13" s="195">
        <f>D13*E13</f>
        <v>1666.6666666666665</v>
      </c>
      <c r="G13" s="194" t="s">
        <v>56</v>
      </c>
      <c r="H13" s="194"/>
      <c r="I13" s="194"/>
      <c r="J13" s="194"/>
      <c r="K13" s="296"/>
      <c r="L13" s="194"/>
      <c r="M13" s="194"/>
      <c r="N13" s="194"/>
      <c r="O13" s="194"/>
      <c r="P13" s="194"/>
      <c r="Q13" s="194"/>
      <c r="R13" s="194"/>
      <c r="S13" s="194"/>
      <c r="T13" s="194"/>
      <c r="U13" s="194"/>
      <c r="V13" s="194"/>
      <c r="W13" s="194"/>
      <c r="X13" s="194"/>
      <c r="Y13" s="194"/>
      <c r="Z13" s="194"/>
      <c r="AA13" s="194"/>
      <c r="AB13" s="194"/>
      <c r="AC13" s="194"/>
      <c r="AD13" s="194"/>
      <c r="AE13" s="194"/>
      <c r="AF13" s="194"/>
      <c r="AG13" s="194"/>
      <c r="AH13" s="194"/>
      <c r="AI13" s="201"/>
      <c r="AJ13" s="113"/>
      <c r="AK13" s="114"/>
      <c r="AL13" s="202"/>
      <c r="AM13" s="85"/>
    </row>
    <row r="14" spans="1:513" s="3" customFormat="1" ht="41.4" customHeight="1" x14ac:dyDescent="0.25">
      <c r="A14" s="213"/>
      <c r="B14" s="292"/>
      <c r="C14" s="293" t="s">
        <v>152</v>
      </c>
      <c r="D14" s="108">
        <v>80</v>
      </c>
      <c r="E14" s="195">
        <f>(4500)/AO1</f>
        <v>1500</v>
      </c>
      <c r="F14" s="195">
        <f>D14*E14</f>
        <v>120000</v>
      </c>
      <c r="G14" s="204" t="s">
        <v>58</v>
      </c>
      <c r="H14" s="194"/>
      <c r="I14" s="204"/>
      <c r="J14" s="204"/>
      <c r="K14" s="293"/>
      <c r="L14" s="204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4"/>
      <c r="AF14" s="204"/>
      <c r="AG14" s="204"/>
      <c r="AH14" s="204"/>
      <c r="AI14" s="182"/>
      <c r="AJ14" s="182"/>
      <c r="AK14" s="103"/>
      <c r="AL14" s="205"/>
      <c r="AM14" s="7" t="s">
        <v>156</v>
      </c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</row>
    <row r="15" spans="1:513" ht="41.4" customHeight="1" x14ac:dyDescent="0.25">
      <c r="A15" s="211"/>
      <c r="B15" s="295"/>
      <c r="C15" s="296" t="s">
        <v>154</v>
      </c>
      <c r="D15" s="195">
        <v>50</v>
      </c>
      <c r="E15" s="195">
        <f>(3500)/AO1</f>
        <v>1166.6666666666667</v>
      </c>
      <c r="F15" s="195">
        <f>D15*E15</f>
        <v>58333.333333333336</v>
      </c>
      <c r="G15" s="194" t="s">
        <v>58</v>
      </c>
      <c r="H15" s="194"/>
      <c r="I15" s="194"/>
      <c r="J15" s="194"/>
      <c r="K15" s="296"/>
      <c r="L15" s="194"/>
      <c r="M15" s="194"/>
      <c r="N15" s="194"/>
      <c r="O15" s="194"/>
      <c r="P15" s="194"/>
      <c r="Q15" s="194"/>
      <c r="R15" s="194"/>
      <c r="S15" s="194"/>
      <c r="T15" s="194"/>
      <c r="U15" s="194"/>
      <c r="V15" s="194"/>
      <c r="W15" s="194"/>
      <c r="X15" s="194"/>
      <c r="Y15" s="194"/>
      <c r="Z15" s="194"/>
      <c r="AA15" s="194"/>
      <c r="AB15" s="194"/>
      <c r="AC15" s="194"/>
      <c r="AD15" s="194"/>
      <c r="AE15" s="194"/>
      <c r="AF15" s="194"/>
      <c r="AG15" s="194"/>
      <c r="AH15" s="194"/>
      <c r="AI15" s="201"/>
      <c r="AJ15" s="113"/>
      <c r="AK15" s="114"/>
      <c r="AL15" s="202"/>
      <c r="AM15" s="85"/>
    </row>
    <row r="16" spans="1:513" ht="41.4" customHeight="1" x14ac:dyDescent="0.25">
      <c r="A16" s="211"/>
      <c r="B16" s="295"/>
      <c r="C16" s="296" t="s">
        <v>153</v>
      </c>
      <c r="D16" s="195">
        <v>1</v>
      </c>
      <c r="E16" s="195">
        <f>30000/AO1</f>
        <v>10000</v>
      </c>
      <c r="F16" s="195">
        <f>D16*E16</f>
        <v>10000</v>
      </c>
      <c r="G16" s="194" t="s">
        <v>58</v>
      </c>
      <c r="H16" s="194"/>
      <c r="I16" s="194"/>
      <c r="J16" s="194"/>
      <c r="K16" s="296"/>
      <c r="L16" s="194"/>
      <c r="M16" s="194"/>
      <c r="N16" s="194"/>
      <c r="O16" s="194"/>
      <c r="P16" s="194"/>
      <c r="Q16" s="194"/>
      <c r="R16" s="194"/>
      <c r="S16" s="194"/>
      <c r="T16" s="194"/>
      <c r="U16" s="194"/>
      <c r="V16" s="194"/>
      <c r="W16" s="194"/>
      <c r="X16" s="194"/>
      <c r="Y16" s="194"/>
      <c r="Z16" s="194"/>
      <c r="AA16" s="194"/>
      <c r="AB16" s="194"/>
      <c r="AC16" s="194"/>
      <c r="AD16" s="194"/>
      <c r="AE16" s="194"/>
      <c r="AF16" s="194"/>
      <c r="AG16" s="194"/>
      <c r="AH16" s="194"/>
      <c r="AI16" s="201"/>
      <c r="AJ16" s="113"/>
      <c r="AK16" s="114"/>
      <c r="AL16" s="202"/>
      <c r="AM16" s="85"/>
    </row>
    <row r="17" spans="1:513" s="189" customFormat="1" ht="41.4" customHeight="1" x14ac:dyDescent="0.25">
      <c r="A17" s="190"/>
      <c r="B17" s="801" t="s">
        <v>73</v>
      </c>
      <c r="C17" s="802"/>
      <c r="D17" s="271"/>
      <c r="E17" s="285"/>
      <c r="F17" s="285">
        <f>SUM(F18:F20)</f>
        <v>120000</v>
      </c>
      <c r="G17" s="288"/>
      <c r="H17" s="288"/>
      <c r="I17" s="288"/>
      <c r="J17" s="289"/>
      <c r="K17" s="289"/>
      <c r="L17" s="289"/>
      <c r="M17" s="289"/>
      <c r="N17" s="289"/>
      <c r="O17" s="289"/>
      <c r="P17" s="289"/>
      <c r="Q17" s="289"/>
      <c r="R17" s="289"/>
      <c r="S17" s="289"/>
      <c r="T17" s="289"/>
      <c r="U17" s="289"/>
      <c r="V17" s="289"/>
      <c r="W17" s="289"/>
      <c r="X17" s="289"/>
      <c r="Y17" s="289"/>
      <c r="Z17" s="289"/>
      <c r="AA17" s="289"/>
      <c r="AB17" s="289"/>
      <c r="AC17" s="289"/>
      <c r="AD17" s="289"/>
      <c r="AE17" s="289"/>
      <c r="AF17" s="289"/>
      <c r="AG17" s="289"/>
      <c r="AH17" s="289"/>
      <c r="AI17" s="185">
        <f>'PEP Av. Fin.'!P9</f>
        <v>54000</v>
      </c>
      <c r="AJ17" s="185">
        <f>'PEP Av. Fin.'!Q9</f>
        <v>0</v>
      </c>
      <c r="AK17" s="185">
        <f>'PEP Av. Fin.'!R9</f>
        <v>54000</v>
      </c>
      <c r="AL17" s="185">
        <f>'PEP Av. Fin.'!S9</f>
        <v>1.613322721276898E-2</v>
      </c>
      <c r="AM17" s="187"/>
      <c r="AN17" s="188"/>
      <c r="AO17" s="188"/>
      <c r="AP17" s="188"/>
      <c r="AQ17" s="188"/>
      <c r="AR17" s="188"/>
      <c r="AS17" s="188"/>
      <c r="AT17" s="188"/>
      <c r="AU17" s="188"/>
      <c r="AV17" s="188"/>
      <c r="AW17" s="188"/>
      <c r="AX17" s="188"/>
      <c r="AY17" s="188"/>
      <c r="AZ17" s="188"/>
      <c r="BA17" s="188"/>
      <c r="BB17" s="188"/>
      <c r="BC17" s="188"/>
      <c r="BD17" s="188"/>
      <c r="BE17" s="188"/>
      <c r="BF17" s="188"/>
      <c r="BG17" s="188"/>
      <c r="BH17" s="188"/>
      <c r="BI17" s="188"/>
      <c r="BJ17" s="188"/>
      <c r="BK17" s="188"/>
      <c r="BL17" s="188"/>
      <c r="BM17" s="188"/>
      <c r="BN17" s="188"/>
      <c r="BO17" s="188"/>
      <c r="BP17" s="188"/>
      <c r="BQ17" s="188"/>
      <c r="BR17" s="188"/>
      <c r="BS17" s="188"/>
      <c r="BT17" s="188"/>
      <c r="BU17" s="188"/>
      <c r="BV17" s="188"/>
      <c r="BW17" s="188"/>
      <c r="BX17" s="188"/>
      <c r="BY17" s="188"/>
      <c r="BZ17" s="188"/>
      <c r="CA17" s="188"/>
      <c r="CB17" s="188"/>
      <c r="CC17" s="188"/>
      <c r="CD17" s="188"/>
      <c r="CE17" s="188"/>
      <c r="CF17" s="188"/>
      <c r="CG17" s="188"/>
      <c r="CH17" s="188"/>
      <c r="CI17" s="188"/>
      <c r="CJ17" s="188"/>
      <c r="CK17" s="188"/>
      <c r="CL17" s="188"/>
      <c r="CM17" s="188"/>
      <c r="CN17" s="188"/>
      <c r="CO17" s="188"/>
      <c r="CP17" s="188"/>
      <c r="CQ17" s="188"/>
      <c r="CR17" s="188"/>
      <c r="CS17" s="188"/>
      <c r="CT17" s="188"/>
      <c r="CU17" s="188"/>
      <c r="CV17" s="188"/>
      <c r="CW17" s="188"/>
      <c r="CX17" s="188"/>
      <c r="CY17" s="188"/>
      <c r="CZ17" s="188"/>
      <c r="DA17" s="188"/>
      <c r="DB17" s="188"/>
      <c r="DC17" s="188"/>
      <c r="DD17" s="188"/>
      <c r="DE17" s="188"/>
      <c r="DF17" s="188"/>
      <c r="DG17" s="188"/>
      <c r="DH17" s="188"/>
      <c r="DI17" s="188"/>
      <c r="DJ17" s="188"/>
      <c r="DK17" s="188"/>
      <c r="DL17" s="188"/>
      <c r="DM17" s="188"/>
      <c r="DN17" s="188"/>
      <c r="DO17" s="188"/>
      <c r="DP17" s="188"/>
      <c r="DQ17" s="188"/>
      <c r="DR17" s="188"/>
      <c r="DS17" s="188"/>
      <c r="DT17" s="188"/>
      <c r="DU17" s="188"/>
      <c r="DV17" s="188"/>
      <c r="DW17" s="188"/>
      <c r="DX17" s="188"/>
      <c r="DY17" s="188"/>
      <c r="DZ17" s="188"/>
      <c r="EA17" s="188"/>
      <c r="EB17" s="188"/>
      <c r="EC17" s="188"/>
      <c r="ED17" s="188"/>
      <c r="EE17" s="188"/>
      <c r="EF17" s="188"/>
      <c r="EG17" s="188"/>
      <c r="EH17" s="188"/>
      <c r="EI17" s="188"/>
      <c r="EJ17" s="188"/>
      <c r="EK17" s="188"/>
      <c r="EL17" s="188"/>
      <c r="EM17" s="188"/>
      <c r="EN17" s="188"/>
      <c r="EO17" s="188"/>
      <c r="EP17" s="188"/>
      <c r="EQ17" s="188"/>
      <c r="ER17" s="188"/>
      <c r="ES17" s="188"/>
      <c r="ET17" s="188"/>
      <c r="EU17" s="188"/>
      <c r="EV17" s="188"/>
      <c r="EW17" s="188"/>
      <c r="EX17" s="188"/>
      <c r="EY17" s="188"/>
      <c r="EZ17" s="188"/>
      <c r="FA17" s="188"/>
      <c r="FB17" s="188"/>
      <c r="FC17" s="188"/>
      <c r="FD17" s="188"/>
      <c r="FE17" s="188"/>
      <c r="FF17" s="188"/>
      <c r="FG17" s="188"/>
      <c r="FH17" s="188"/>
      <c r="FI17" s="188"/>
      <c r="FJ17" s="188"/>
      <c r="FK17" s="188"/>
      <c r="FL17" s="188"/>
      <c r="FM17" s="188"/>
      <c r="FN17" s="188"/>
      <c r="FO17" s="188"/>
      <c r="FP17" s="188"/>
      <c r="FQ17" s="188"/>
      <c r="FR17" s="188"/>
      <c r="FS17" s="188"/>
      <c r="FT17" s="188"/>
      <c r="FU17" s="188"/>
      <c r="FV17" s="188"/>
      <c r="FW17" s="188"/>
      <c r="FX17" s="188"/>
      <c r="FY17" s="188"/>
      <c r="FZ17" s="188"/>
      <c r="GA17" s="188"/>
      <c r="GB17" s="188"/>
      <c r="GC17" s="188"/>
      <c r="GD17" s="188"/>
      <c r="GE17" s="188"/>
      <c r="GF17" s="188"/>
      <c r="GG17" s="188"/>
      <c r="GH17" s="188"/>
      <c r="GI17" s="188"/>
      <c r="GJ17" s="188"/>
      <c r="GK17" s="188"/>
      <c r="GL17" s="188"/>
      <c r="GM17" s="188"/>
      <c r="GN17" s="188"/>
      <c r="GO17" s="188"/>
      <c r="GP17" s="188"/>
      <c r="GQ17" s="188"/>
      <c r="GR17" s="188"/>
      <c r="GS17" s="188"/>
      <c r="GT17" s="188"/>
      <c r="GU17" s="188"/>
      <c r="GV17" s="188"/>
      <c r="GW17" s="188"/>
      <c r="GX17" s="188"/>
      <c r="GY17" s="188"/>
      <c r="GZ17" s="188"/>
      <c r="HA17" s="188"/>
      <c r="HB17" s="188"/>
      <c r="HC17" s="188"/>
      <c r="HD17" s="188"/>
      <c r="HE17" s="188"/>
      <c r="HF17" s="188"/>
      <c r="HG17" s="188"/>
      <c r="HH17" s="188"/>
      <c r="HI17" s="188"/>
      <c r="HJ17" s="188"/>
      <c r="HK17" s="188"/>
      <c r="HL17" s="188"/>
      <c r="HM17" s="188"/>
      <c r="HN17" s="188"/>
      <c r="HO17" s="188"/>
      <c r="HP17" s="188"/>
      <c r="HQ17" s="188"/>
      <c r="HR17" s="188"/>
      <c r="HS17" s="188"/>
      <c r="HT17" s="188"/>
      <c r="HU17" s="188"/>
      <c r="HV17" s="188"/>
      <c r="HW17" s="188"/>
      <c r="HX17" s="188"/>
      <c r="HY17" s="188"/>
      <c r="HZ17" s="188"/>
      <c r="IA17" s="188"/>
      <c r="IB17" s="188"/>
      <c r="IC17" s="188"/>
      <c r="ID17" s="188"/>
      <c r="IE17" s="188"/>
      <c r="IF17" s="188"/>
      <c r="IG17" s="188"/>
      <c r="IH17" s="188"/>
      <c r="II17" s="188"/>
      <c r="IJ17" s="188"/>
      <c r="IK17" s="188"/>
      <c r="IL17" s="188"/>
      <c r="IM17" s="188"/>
      <c r="IN17" s="188"/>
      <c r="IO17" s="188"/>
      <c r="IP17" s="188"/>
      <c r="IQ17" s="188"/>
      <c r="IR17" s="188"/>
      <c r="IS17" s="188"/>
      <c r="IT17" s="188"/>
      <c r="IU17" s="188"/>
      <c r="IV17" s="188"/>
      <c r="IW17" s="188"/>
      <c r="IX17" s="188"/>
      <c r="IY17" s="188"/>
      <c r="IZ17" s="188"/>
      <c r="JA17" s="188"/>
      <c r="JB17" s="188"/>
      <c r="JC17" s="188"/>
      <c r="JD17" s="188"/>
      <c r="JE17" s="188"/>
      <c r="JF17" s="188"/>
      <c r="JG17" s="188"/>
      <c r="JH17" s="188"/>
      <c r="JI17" s="188"/>
      <c r="JJ17" s="188"/>
      <c r="JK17" s="188"/>
      <c r="JL17" s="188"/>
      <c r="JM17" s="188"/>
      <c r="JN17" s="188"/>
      <c r="JO17" s="188"/>
      <c r="JP17" s="188"/>
      <c r="JQ17" s="188"/>
      <c r="JR17" s="188"/>
      <c r="JS17" s="188"/>
      <c r="JT17" s="188"/>
      <c r="JU17" s="188"/>
      <c r="JV17" s="188"/>
      <c r="JW17" s="188"/>
      <c r="JX17" s="188"/>
      <c r="JY17" s="188"/>
      <c r="JZ17" s="188"/>
      <c r="KA17" s="188"/>
      <c r="KB17" s="188"/>
      <c r="KC17" s="188"/>
      <c r="KD17" s="188"/>
      <c r="KE17" s="188"/>
      <c r="KF17" s="188"/>
      <c r="KG17" s="188"/>
      <c r="KH17" s="188"/>
      <c r="KI17" s="188"/>
      <c r="KJ17" s="188"/>
      <c r="KK17" s="188"/>
      <c r="KL17" s="188"/>
      <c r="KM17" s="188"/>
      <c r="KN17" s="188"/>
      <c r="KO17" s="188"/>
      <c r="KP17" s="188"/>
      <c r="KQ17" s="188"/>
      <c r="KR17" s="188"/>
      <c r="KS17" s="188"/>
      <c r="KT17" s="188"/>
      <c r="KU17" s="188"/>
      <c r="KV17" s="188"/>
      <c r="KW17" s="188"/>
      <c r="KX17" s="188"/>
      <c r="KY17" s="188"/>
      <c r="KZ17" s="188"/>
      <c r="LA17" s="188"/>
      <c r="LB17" s="188"/>
      <c r="LC17" s="188"/>
      <c r="LD17" s="188"/>
      <c r="LE17" s="188"/>
      <c r="LF17" s="188"/>
      <c r="LG17" s="188"/>
      <c r="LH17" s="188"/>
      <c r="LI17" s="188"/>
      <c r="LJ17" s="188"/>
      <c r="LK17" s="188"/>
      <c r="LL17" s="188"/>
      <c r="LM17" s="188"/>
      <c r="LN17" s="188"/>
      <c r="LO17" s="188"/>
      <c r="LP17" s="188"/>
      <c r="LQ17" s="188"/>
      <c r="LR17" s="188"/>
      <c r="LS17" s="188"/>
      <c r="LT17" s="188"/>
      <c r="LU17" s="188"/>
      <c r="LV17" s="188"/>
      <c r="LW17" s="188"/>
      <c r="LX17" s="188"/>
      <c r="LY17" s="188"/>
      <c r="LZ17" s="188"/>
      <c r="MA17" s="188"/>
      <c r="MB17" s="188"/>
      <c r="MC17" s="188"/>
      <c r="MD17" s="188"/>
      <c r="ME17" s="188"/>
      <c r="MF17" s="188"/>
      <c r="MG17" s="188"/>
      <c r="MH17" s="188"/>
      <c r="MI17" s="188"/>
      <c r="MJ17" s="188"/>
      <c r="MK17" s="188"/>
      <c r="ML17" s="188"/>
      <c r="MM17" s="188"/>
      <c r="MN17" s="188"/>
      <c r="MO17" s="188"/>
      <c r="MP17" s="188"/>
      <c r="MQ17" s="188"/>
      <c r="MR17" s="188"/>
      <c r="MS17" s="188"/>
      <c r="MT17" s="188"/>
      <c r="MU17" s="188"/>
      <c r="MV17" s="188"/>
      <c r="MW17" s="188"/>
      <c r="MX17" s="188"/>
      <c r="MY17" s="188"/>
      <c r="MZ17" s="188"/>
      <c r="NA17" s="188"/>
      <c r="NB17" s="188"/>
      <c r="NC17" s="188"/>
      <c r="ND17" s="188"/>
      <c r="NE17" s="188"/>
      <c r="NF17" s="188"/>
      <c r="NG17" s="188"/>
      <c r="NH17" s="188"/>
      <c r="NI17" s="188"/>
      <c r="NJ17" s="188"/>
      <c r="NK17" s="188"/>
      <c r="NL17" s="188"/>
      <c r="NM17" s="188"/>
      <c r="NN17" s="188"/>
      <c r="NO17" s="188"/>
      <c r="NP17" s="188"/>
      <c r="NQ17" s="188"/>
      <c r="NR17" s="188"/>
      <c r="NS17" s="188"/>
      <c r="NT17" s="188"/>
      <c r="NU17" s="188"/>
      <c r="NV17" s="188"/>
      <c r="NW17" s="188"/>
      <c r="NX17" s="188"/>
      <c r="NY17" s="188"/>
      <c r="NZ17" s="188"/>
      <c r="OA17" s="188"/>
      <c r="OB17" s="188"/>
      <c r="OC17" s="188"/>
      <c r="OD17" s="188"/>
      <c r="OE17" s="188"/>
      <c r="OF17" s="188"/>
      <c r="OG17" s="188"/>
      <c r="OH17" s="188"/>
      <c r="OI17" s="188"/>
      <c r="OJ17" s="188"/>
      <c r="OK17" s="188"/>
      <c r="OL17" s="188"/>
      <c r="OM17" s="188"/>
      <c r="ON17" s="188"/>
      <c r="OO17" s="188"/>
      <c r="OP17" s="188"/>
      <c r="OQ17" s="188"/>
      <c r="OR17" s="188"/>
      <c r="OS17" s="188"/>
      <c r="OT17" s="188"/>
      <c r="OU17" s="188"/>
      <c r="OV17" s="188"/>
      <c r="OW17" s="188"/>
      <c r="OX17" s="188"/>
      <c r="OY17" s="188"/>
      <c r="OZ17" s="188"/>
      <c r="PA17" s="188"/>
      <c r="PB17" s="188"/>
      <c r="PC17" s="188"/>
      <c r="PD17" s="188"/>
      <c r="PE17" s="188"/>
      <c r="PF17" s="188"/>
      <c r="PG17" s="188"/>
      <c r="PH17" s="188"/>
      <c r="PI17" s="188"/>
      <c r="PJ17" s="188"/>
      <c r="PK17" s="188"/>
      <c r="PL17" s="188"/>
      <c r="PM17" s="188"/>
      <c r="PN17" s="188"/>
      <c r="PO17" s="188"/>
      <c r="PP17" s="188"/>
      <c r="PQ17" s="188"/>
      <c r="PR17" s="188"/>
      <c r="PS17" s="188"/>
      <c r="PT17" s="188"/>
      <c r="PU17" s="188"/>
      <c r="PV17" s="188"/>
      <c r="PW17" s="188"/>
      <c r="PX17" s="188"/>
      <c r="PY17" s="188"/>
      <c r="PZ17" s="188"/>
      <c r="QA17" s="188"/>
      <c r="QB17" s="188"/>
      <c r="QC17" s="188"/>
      <c r="QD17" s="188"/>
      <c r="QE17" s="188"/>
      <c r="QF17" s="188"/>
      <c r="QG17" s="188"/>
      <c r="QH17" s="188"/>
      <c r="QI17" s="188"/>
      <c r="QJ17" s="188"/>
      <c r="QK17" s="188"/>
      <c r="QL17" s="188"/>
      <c r="QM17" s="188"/>
      <c r="QN17" s="188"/>
      <c r="QO17" s="188"/>
      <c r="QP17" s="188"/>
      <c r="QQ17" s="188"/>
      <c r="QR17" s="188"/>
      <c r="QS17" s="188"/>
      <c r="QT17" s="188"/>
      <c r="QU17" s="188"/>
      <c r="QV17" s="188"/>
      <c r="QW17" s="188"/>
      <c r="QX17" s="188"/>
      <c r="QY17" s="188"/>
      <c r="QZ17" s="188"/>
      <c r="RA17" s="188"/>
      <c r="RB17" s="188"/>
      <c r="RC17" s="188"/>
      <c r="RD17" s="188"/>
      <c r="RE17" s="188"/>
      <c r="RF17" s="188"/>
      <c r="RG17" s="188"/>
      <c r="RH17" s="188"/>
      <c r="RI17" s="188"/>
      <c r="RJ17" s="188"/>
      <c r="RK17" s="188"/>
      <c r="RL17" s="188"/>
      <c r="RM17" s="188"/>
      <c r="RN17" s="188"/>
      <c r="RO17" s="188"/>
      <c r="RP17" s="188"/>
      <c r="RQ17" s="188"/>
      <c r="RR17" s="188"/>
      <c r="RS17" s="188"/>
      <c r="RT17" s="188"/>
      <c r="RU17" s="188"/>
      <c r="RV17" s="188"/>
      <c r="RW17" s="188"/>
      <c r="RX17" s="188"/>
      <c r="RY17" s="188"/>
      <c r="RZ17" s="188"/>
      <c r="SA17" s="188"/>
      <c r="SB17" s="188"/>
      <c r="SC17" s="188"/>
      <c r="SD17" s="188"/>
      <c r="SE17" s="188"/>
      <c r="SF17" s="188"/>
      <c r="SG17" s="188"/>
      <c r="SH17" s="188"/>
      <c r="SI17" s="188"/>
      <c r="SJ17" s="188"/>
      <c r="SK17" s="188"/>
      <c r="SL17" s="188"/>
      <c r="SM17" s="188"/>
      <c r="SN17" s="188"/>
      <c r="SO17" s="188"/>
      <c r="SP17" s="188"/>
      <c r="SQ17" s="188"/>
      <c r="SR17" s="188"/>
      <c r="SS17" s="188"/>
    </row>
    <row r="18" spans="1:513" ht="41.4" customHeight="1" x14ac:dyDescent="0.25">
      <c r="A18" s="211"/>
      <c r="B18" s="295"/>
      <c r="C18" s="296" t="s">
        <v>160</v>
      </c>
      <c r="D18" s="195">
        <v>10</v>
      </c>
      <c r="E18" s="195">
        <f>500/AO1</f>
        <v>166.66666666666666</v>
      </c>
      <c r="F18" s="195">
        <f>D18*E18</f>
        <v>1666.6666666666665</v>
      </c>
      <c r="G18" s="194" t="s">
        <v>56</v>
      </c>
      <c r="H18" s="194"/>
      <c r="I18" s="194"/>
      <c r="J18" s="194"/>
      <c r="K18" s="296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4"/>
      <c r="Y18" s="194"/>
      <c r="Z18" s="194"/>
      <c r="AA18" s="194"/>
      <c r="AB18" s="194"/>
      <c r="AC18" s="194"/>
      <c r="AD18" s="194"/>
      <c r="AE18" s="194"/>
      <c r="AF18" s="194"/>
      <c r="AG18" s="194"/>
      <c r="AH18" s="194"/>
      <c r="AI18" s="201"/>
      <c r="AJ18" s="113"/>
      <c r="AK18" s="114"/>
      <c r="AL18" s="202"/>
      <c r="AM18" s="85"/>
    </row>
    <row r="19" spans="1:513" ht="41.4" customHeight="1" x14ac:dyDescent="0.25">
      <c r="A19" s="211"/>
      <c r="B19" s="295"/>
      <c r="C19" s="296" t="s">
        <v>161</v>
      </c>
      <c r="D19" s="195">
        <v>300</v>
      </c>
      <c r="E19" s="195">
        <f>350/AO1</f>
        <v>116.66666666666667</v>
      </c>
      <c r="F19" s="195">
        <f>D19*E19</f>
        <v>35000</v>
      </c>
      <c r="G19" s="194" t="s">
        <v>151</v>
      </c>
      <c r="H19" s="194"/>
      <c r="I19" s="194"/>
      <c r="J19" s="194"/>
      <c r="K19" s="296"/>
      <c r="L19" s="194"/>
      <c r="M19" s="194"/>
      <c r="N19" s="194"/>
      <c r="O19" s="194"/>
      <c r="P19" s="194"/>
      <c r="Q19" s="194"/>
      <c r="R19" s="194"/>
      <c r="S19" s="194"/>
      <c r="T19" s="194"/>
      <c r="U19" s="194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  <c r="AF19" s="194"/>
      <c r="AG19" s="194"/>
      <c r="AH19" s="194"/>
      <c r="AI19" s="201"/>
      <c r="AJ19" s="113"/>
      <c r="AK19" s="114"/>
      <c r="AL19" s="202"/>
      <c r="AM19" s="85"/>
    </row>
    <row r="20" spans="1:513" ht="41.4" customHeight="1" x14ac:dyDescent="0.25">
      <c r="A20" s="211"/>
      <c r="B20" s="295"/>
      <c r="C20" s="296" t="s">
        <v>162</v>
      </c>
      <c r="D20" s="195">
        <v>500</v>
      </c>
      <c r="E20" s="195">
        <f>500/AO1</f>
        <v>166.66666666666666</v>
      </c>
      <c r="F20" s="195">
        <f>D20*E20</f>
        <v>83333.333333333328</v>
      </c>
      <c r="G20" s="194" t="s">
        <v>58</v>
      </c>
      <c r="H20" s="194"/>
      <c r="I20" s="194"/>
      <c r="J20" s="194"/>
      <c r="K20" s="296"/>
      <c r="L20" s="194"/>
      <c r="M20" s="194"/>
      <c r="N20" s="194"/>
      <c r="O20" s="194"/>
      <c r="P20" s="194"/>
      <c r="Q20" s="194"/>
      <c r="R20" s="194"/>
      <c r="S20" s="194"/>
      <c r="T20" s="194"/>
      <c r="U20" s="194"/>
      <c r="V20" s="194"/>
      <c r="W20" s="194"/>
      <c r="X20" s="194"/>
      <c r="Y20" s="194"/>
      <c r="Z20" s="194"/>
      <c r="AA20" s="194"/>
      <c r="AB20" s="194"/>
      <c r="AC20" s="194"/>
      <c r="AD20" s="194"/>
      <c r="AE20" s="194"/>
      <c r="AF20" s="194"/>
      <c r="AG20" s="194"/>
      <c r="AH20" s="194"/>
      <c r="AI20" s="201"/>
      <c r="AJ20" s="113"/>
      <c r="AK20" s="114"/>
      <c r="AL20" s="202"/>
      <c r="AM20" s="85"/>
    </row>
    <row r="21" spans="1:513" s="189" customFormat="1" ht="41.4" customHeight="1" x14ac:dyDescent="0.25">
      <c r="A21" s="190"/>
      <c r="B21" s="801" t="s">
        <v>74</v>
      </c>
      <c r="C21" s="802"/>
      <c r="D21" s="271"/>
      <c r="E21" s="285"/>
      <c r="F21" s="285">
        <f>SUM(F22:F23)</f>
        <v>116666.66666666667</v>
      </c>
      <c r="G21" s="288"/>
      <c r="H21" s="288"/>
      <c r="I21" s="288"/>
      <c r="J21" s="289"/>
      <c r="K21" s="289"/>
      <c r="L21" s="289"/>
      <c r="M21" s="289"/>
      <c r="N21" s="289"/>
      <c r="O21" s="289"/>
      <c r="P21" s="289"/>
      <c r="Q21" s="289"/>
      <c r="R21" s="289"/>
      <c r="S21" s="289"/>
      <c r="T21" s="289"/>
      <c r="U21" s="289"/>
      <c r="V21" s="289"/>
      <c r="W21" s="289"/>
      <c r="X21" s="289"/>
      <c r="Y21" s="289"/>
      <c r="Z21" s="289"/>
      <c r="AA21" s="289"/>
      <c r="AB21" s="289"/>
      <c r="AC21" s="289"/>
      <c r="AD21" s="289"/>
      <c r="AE21" s="289"/>
      <c r="AF21" s="289"/>
      <c r="AG21" s="289"/>
      <c r="AH21" s="289"/>
      <c r="AI21" s="185">
        <f>'PEP Av. Fin.'!P10</f>
        <v>52500.15</v>
      </c>
      <c r="AJ21" s="185">
        <f>'PEP Av. Fin.'!Q10</f>
        <v>0</v>
      </c>
      <c r="AK21" s="185">
        <f>'PEP Av. Fin.'!R10</f>
        <v>52500.15</v>
      </c>
      <c r="AL21" s="185">
        <f>'PEP Av. Fin.'!S10</f>
        <v>1.5685126826934324E-2</v>
      </c>
      <c r="AM21" s="187"/>
      <c r="AN21" s="188"/>
      <c r="AO21" s="188"/>
      <c r="AP21" s="188"/>
      <c r="AQ21" s="188"/>
      <c r="AR21" s="188"/>
      <c r="AS21" s="188"/>
      <c r="AT21" s="188"/>
      <c r="AU21" s="188"/>
      <c r="AV21" s="188"/>
      <c r="AW21" s="188"/>
      <c r="AX21" s="188"/>
      <c r="AY21" s="188"/>
      <c r="AZ21" s="188"/>
      <c r="BA21" s="188"/>
      <c r="BB21" s="188"/>
      <c r="BC21" s="188"/>
      <c r="BD21" s="188"/>
      <c r="BE21" s="188"/>
      <c r="BF21" s="188"/>
      <c r="BG21" s="188"/>
      <c r="BH21" s="188"/>
      <c r="BI21" s="188"/>
      <c r="BJ21" s="188"/>
      <c r="BK21" s="188"/>
      <c r="BL21" s="188"/>
      <c r="BM21" s="188"/>
      <c r="BN21" s="188"/>
      <c r="BO21" s="188"/>
      <c r="BP21" s="188"/>
      <c r="BQ21" s="188"/>
      <c r="BR21" s="188"/>
      <c r="BS21" s="188"/>
      <c r="BT21" s="188"/>
      <c r="BU21" s="188"/>
      <c r="BV21" s="188"/>
      <c r="BW21" s="188"/>
      <c r="BX21" s="188"/>
      <c r="BY21" s="188"/>
      <c r="BZ21" s="188"/>
      <c r="CA21" s="188"/>
      <c r="CB21" s="188"/>
      <c r="CC21" s="188"/>
      <c r="CD21" s="188"/>
      <c r="CE21" s="188"/>
      <c r="CF21" s="188"/>
      <c r="CG21" s="188"/>
      <c r="CH21" s="188"/>
      <c r="CI21" s="188"/>
      <c r="CJ21" s="188"/>
      <c r="CK21" s="188"/>
      <c r="CL21" s="188"/>
      <c r="CM21" s="188"/>
      <c r="CN21" s="188"/>
      <c r="CO21" s="188"/>
      <c r="CP21" s="188"/>
      <c r="CQ21" s="188"/>
      <c r="CR21" s="188"/>
      <c r="CS21" s="188"/>
      <c r="CT21" s="188"/>
      <c r="CU21" s="188"/>
      <c r="CV21" s="188"/>
      <c r="CW21" s="188"/>
      <c r="CX21" s="188"/>
      <c r="CY21" s="188"/>
      <c r="CZ21" s="188"/>
      <c r="DA21" s="188"/>
      <c r="DB21" s="188"/>
      <c r="DC21" s="188"/>
      <c r="DD21" s="188"/>
      <c r="DE21" s="188"/>
      <c r="DF21" s="188"/>
      <c r="DG21" s="188"/>
      <c r="DH21" s="188"/>
      <c r="DI21" s="188"/>
      <c r="DJ21" s="188"/>
      <c r="DK21" s="188"/>
      <c r="DL21" s="188"/>
      <c r="DM21" s="188"/>
      <c r="DN21" s="188"/>
      <c r="DO21" s="188"/>
      <c r="DP21" s="188"/>
      <c r="DQ21" s="188"/>
      <c r="DR21" s="188"/>
      <c r="DS21" s="188"/>
      <c r="DT21" s="188"/>
      <c r="DU21" s="188"/>
      <c r="DV21" s="188"/>
      <c r="DW21" s="188"/>
      <c r="DX21" s="188"/>
      <c r="DY21" s="188"/>
      <c r="DZ21" s="188"/>
      <c r="EA21" s="188"/>
      <c r="EB21" s="188"/>
      <c r="EC21" s="188"/>
      <c r="ED21" s="188"/>
      <c r="EE21" s="188"/>
      <c r="EF21" s="188"/>
      <c r="EG21" s="188"/>
      <c r="EH21" s="188"/>
      <c r="EI21" s="188"/>
      <c r="EJ21" s="188"/>
      <c r="EK21" s="188"/>
      <c r="EL21" s="188"/>
      <c r="EM21" s="188"/>
      <c r="EN21" s="188"/>
      <c r="EO21" s="188"/>
      <c r="EP21" s="188"/>
      <c r="EQ21" s="188"/>
      <c r="ER21" s="188"/>
      <c r="ES21" s="188"/>
      <c r="ET21" s="188"/>
      <c r="EU21" s="188"/>
      <c r="EV21" s="188"/>
      <c r="EW21" s="188"/>
      <c r="EX21" s="188"/>
      <c r="EY21" s="188"/>
      <c r="EZ21" s="188"/>
      <c r="FA21" s="188"/>
      <c r="FB21" s="188"/>
      <c r="FC21" s="188"/>
      <c r="FD21" s="188"/>
      <c r="FE21" s="188"/>
      <c r="FF21" s="188"/>
      <c r="FG21" s="188"/>
      <c r="FH21" s="188"/>
      <c r="FI21" s="188"/>
      <c r="FJ21" s="188"/>
      <c r="FK21" s="188"/>
      <c r="FL21" s="188"/>
      <c r="FM21" s="188"/>
      <c r="FN21" s="188"/>
      <c r="FO21" s="188"/>
      <c r="FP21" s="188"/>
      <c r="FQ21" s="188"/>
      <c r="FR21" s="188"/>
      <c r="FS21" s="188"/>
      <c r="FT21" s="188"/>
      <c r="FU21" s="188"/>
      <c r="FV21" s="188"/>
      <c r="FW21" s="188"/>
      <c r="FX21" s="188"/>
      <c r="FY21" s="188"/>
      <c r="FZ21" s="188"/>
      <c r="GA21" s="188"/>
      <c r="GB21" s="188"/>
      <c r="GC21" s="188"/>
      <c r="GD21" s="188"/>
      <c r="GE21" s="188"/>
      <c r="GF21" s="188"/>
      <c r="GG21" s="188"/>
      <c r="GH21" s="188"/>
      <c r="GI21" s="188"/>
      <c r="GJ21" s="188"/>
      <c r="GK21" s="188"/>
      <c r="GL21" s="188"/>
      <c r="GM21" s="188"/>
      <c r="GN21" s="188"/>
      <c r="GO21" s="188"/>
      <c r="GP21" s="188"/>
      <c r="GQ21" s="188"/>
      <c r="GR21" s="188"/>
      <c r="GS21" s="188"/>
      <c r="GT21" s="188"/>
      <c r="GU21" s="188"/>
      <c r="GV21" s="188"/>
      <c r="GW21" s="188"/>
      <c r="GX21" s="188"/>
      <c r="GY21" s="188"/>
      <c r="GZ21" s="188"/>
      <c r="HA21" s="188"/>
      <c r="HB21" s="188"/>
      <c r="HC21" s="188"/>
      <c r="HD21" s="188"/>
      <c r="HE21" s="188"/>
      <c r="HF21" s="188"/>
      <c r="HG21" s="188"/>
      <c r="HH21" s="188"/>
      <c r="HI21" s="188"/>
      <c r="HJ21" s="188"/>
      <c r="HK21" s="188"/>
      <c r="HL21" s="188"/>
      <c r="HM21" s="188"/>
      <c r="HN21" s="188"/>
      <c r="HO21" s="188"/>
      <c r="HP21" s="188"/>
      <c r="HQ21" s="188"/>
      <c r="HR21" s="188"/>
      <c r="HS21" s="188"/>
      <c r="HT21" s="188"/>
      <c r="HU21" s="188"/>
      <c r="HV21" s="188"/>
      <c r="HW21" s="188"/>
      <c r="HX21" s="188"/>
      <c r="HY21" s="188"/>
      <c r="HZ21" s="188"/>
      <c r="IA21" s="188"/>
      <c r="IB21" s="188"/>
      <c r="IC21" s="188"/>
      <c r="ID21" s="188"/>
      <c r="IE21" s="188"/>
      <c r="IF21" s="188"/>
      <c r="IG21" s="188"/>
      <c r="IH21" s="188"/>
      <c r="II21" s="188"/>
      <c r="IJ21" s="188"/>
      <c r="IK21" s="188"/>
      <c r="IL21" s="188"/>
      <c r="IM21" s="188"/>
      <c r="IN21" s="188"/>
      <c r="IO21" s="188"/>
      <c r="IP21" s="188"/>
      <c r="IQ21" s="188"/>
      <c r="IR21" s="188"/>
      <c r="IS21" s="188"/>
      <c r="IT21" s="188"/>
      <c r="IU21" s="188"/>
      <c r="IV21" s="188"/>
      <c r="IW21" s="188"/>
      <c r="IX21" s="188"/>
      <c r="IY21" s="188"/>
      <c r="IZ21" s="188"/>
      <c r="JA21" s="188"/>
      <c r="JB21" s="188"/>
      <c r="JC21" s="188"/>
      <c r="JD21" s="188"/>
      <c r="JE21" s="188"/>
      <c r="JF21" s="188"/>
      <c r="JG21" s="188"/>
      <c r="JH21" s="188"/>
      <c r="JI21" s="188"/>
      <c r="JJ21" s="188"/>
      <c r="JK21" s="188"/>
      <c r="JL21" s="188"/>
      <c r="JM21" s="188"/>
      <c r="JN21" s="188"/>
      <c r="JO21" s="188"/>
      <c r="JP21" s="188"/>
      <c r="JQ21" s="188"/>
      <c r="JR21" s="188"/>
      <c r="JS21" s="188"/>
      <c r="JT21" s="188"/>
      <c r="JU21" s="188"/>
      <c r="JV21" s="188"/>
      <c r="JW21" s="188"/>
      <c r="JX21" s="188"/>
      <c r="JY21" s="188"/>
      <c r="JZ21" s="188"/>
      <c r="KA21" s="188"/>
      <c r="KB21" s="188"/>
      <c r="KC21" s="188"/>
      <c r="KD21" s="188"/>
      <c r="KE21" s="188"/>
      <c r="KF21" s="188"/>
      <c r="KG21" s="188"/>
      <c r="KH21" s="188"/>
      <c r="KI21" s="188"/>
      <c r="KJ21" s="188"/>
      <c r="KK21" s="188"/>
      <c r="KL21" s="188"/>
      <c r="KM21" s="188"/>
      <c r="KN21" s="188"/>
      <c r="KO21" s="188"/>
      <c r="KP21" s="188"/>
      <c r="KQ21" s="188"/>
      <c r="KR21" s="188"/>
      <c r="KS21" s="188"/>
      <c r="KT21" s="188"/>
      <c r="KU21" s="188"/>
      <c r="KV21" s="188"/>
      <c r="KW21" s="188"/>
      <c r="KX21" s="188"/>
      <c r="KY21" s="188"/>
      <c r="KZ21" s="188"/>
      <c r="LA21" s="188"/>
      <c r="LB21" s="188"/>
      <c r="LC21" s="188"/>
      <c r="LD21" s="188"/>
      <c r="LE21" s="188"/>
      <c r="LF21" s="188"/>
      <c r="LG21" s="188"/>
      <c r="LH21" s="188"/>
      <c r="LI21" s="188"/>
      <c r="LJ21" s="188"/>
      <c r="LK21" s="188"/>
      <c r="LL21" s="188"/>
      <c r="LM21" s="188"/>
      <c r="LN21" s="188"/>
      <c r="LO21" s="188"/>
      <c r="LP21" s="188"/>
      <c r="LQ21" s="188"/>
      <c r="LR21" s="188"/>
      <c r="LS21" s="188"/>
      <c r="LT21" s="188"/>
      <c r="LU21" s="188"/>
      <c r="LV21" s="188"/>
      <c r="LW21" s="188"/>
      <c r="LX21" s="188"/>
      <c r="LY21" s="188"/>
      <c r="LZ21" s="188"/>
      <c r="MA21" s="188"/>
      <c r="MB21" s="188"/>
      <c r="MC21" s="188"/>
      <c r="MD21" s="188"/>
      <c r="ME21" s="188"/>
      <c r="MF21" s="188"/>
      <c r="MG21" s="188"/>
      <c r="MH21" s="188"/>
      <c r="MI21" s="188"/>
      <c r="MJ21" s="188"/>
      <c r="MK21" s="188"/>
      <c r="ML21" s="188"/>
      <c r="MM21" s="188"/>
      <c r="MN21" s="188"/>
      <c r="MO21" s="188"/>
      <c r="MP21" s="188"/>
      <c r="MQ21" s="188"/>
      <c r="MR21" s="188"/>
      <c r="MS21" s="188"/>
      <c r="MT21" s="188"/>
      <c r="MU21" s="188"/>
      <c r="MV21" s="188"/>
      <c r="MW21" s="188"/>
      <c r="MX21" s="188"/>
      <c r="MY21" s="188"/>
      <c r="MZ21" s="188"/>
      <c r="NA21" s="188"/>
      <c r="NB21" s="188"/>
      <c r="NC21" s="188"/>
      <c r="ND21" s="188"/>
      <c r="NE21" s="188"/>
      <c r="NF21" s="188"/>
      <c r="NG21" s="188"/>
      <c r="NH21" s="188"/>
      <c r="NI21" s="188"/>
      <c r="NJ21" s="188"/>
      <c r="NK21" s="188"/>
      <c r="NL21" s="188"/>
      <c r="NM21" s="188"/>
      <c r="NN21" s="188"/>
      <c r="NO21" s="188"/>
      <c r="NP21" s="188"/>
      <c r="NQ21" s="188"/>
      <c r="NR21" s="188"/>
      <c r="NS21" s="188"/>
      <c r="NT21" s="188"/>
      <c r="NU21" s="188"/>
      <c r="NV21" s="188"/>
      <c r="NW21" s="188"/>
      <c r="NX21" s="188"/>
      <c r="NY21" s="188"/>
      <c r="NZ21" s="188"/>
      <c r="OA21" s="188"/>
      <c r="OB21" s="188"/>
      <c r="OC21" s="188"/>
      <c r="OD21" s="188"/>
      <c r="OE21" s="188"/>
      <c r="OF21" s="188"/>
      <c r="OG21" s="188"/>
      <c r="OH21" s="188"/>
      <c r="OI21" s="188"/>
      <c r="OJ21" s="188"/>
      <c r="OK21" s="188"/>
      <c r="OL21" s="188"/>
      <c r="OM21" s="188"/>
      <c r="ON21" s="188"/>
      <c r="OO21" s="188"/>
      <c r="OP21" s="188"/>
      <c r="OQ21" s="188"/>
      <c r="OR21" s="188"/>
      <c r="OS21" s="188"/>
      <c r="OT21" s="188"/>
      <c r="OU21" s="188"/>
      <c r="OV21" s="188"/>
      <c r="OW21" s="188"/>
      <c r="OX21" s="188"/>
      <c r="OY21" s="188"/>
      <c r="OZ21" s="188"/>
      <c r="PA21" s="188"/>
      <c r="PB21" s="188"/>
      <c r="PC21" s="188"/>
      <c r="PD21" s="188"/>
      <c r="PE21" s="188"/>
      <c r="PF21" s="188"/>
      <c r="PG21" s="188"/>
      <c r="PH21" s="188"/>
      <c r="PI21" s="188"/>
      <c r="PJ21" s="188"/>
      <c r="PK21" s="188"/>
      <c r="PL21" s="188"/>
      <c r="PM21" s="188"/>
      <c r="PN21" s="188"/>
      <c r="PO21" s="188"/>
      <c r="PP21" s="188"/>
      <c r="PQ21" s="188"/>
      <c r="PR21" s="188"/>
      <c r="PS21" s="188"/>
      <c r="PT21" s="188"/>
      <c r="PU21" s="188"/>
      <c r="PV21" s="188"/>
      <c r="PW21" s="188"/>
      <c r="PX21" s="188"/>
      <c r="PY21" s="188"/>
      <c r="PZ21" s="188"/>
      <c r="QA21" s="188"/>
      <c r="QB21" s="188"/>
      <c r="QC21" s="188"/>
      <c r="QD21" s="188"/>
      <c r="QE21" s="188"/>
      <c r="QF21" s="188"/>
      <c r="QG21" s="188"/>
      <c r="QH21" s="188"/>
      <c r="QI21" s="188"/>
      <c r="QJ21" s="188"/>
      <c r="QK21" s="188"/>
      <c r="QL21" s="188"/>
      <c r="QM21" s="188"/>
      <c r="QN21" s="188"/>
      <c r="QO21" s="188"/>
      <c r="QP21" s="188"/>
      <c r="QQ21" s="188"/>
      <c r="QR21" s="188"/>
      <c r="QS21" s="188"/>
      <c r="QT21" s="188"/>
      <c r="QU21" s="188"/>
      <c r="QV21" s="188"/>
      <c r="QW21" s="188"/>
      <c r="QX21" s="188"/>
      <c r="QY21" s="188"/>
      <c r="QZ21" s="188"/>
      <c r="RA21" s="188"/>
      <c r="RB21" s="188"/>
      <c r="RC21" s="188"/>
      <c r="RD21" s="188"/>
      <c r="RE21" s="188"/>
      <c r="RF21" s="188"/>
      <c r="RG21" s="188"/>
      <c r="RH21" s="188"/>
      <c r="RI21" s="188"/>
      <c r="RJ21" s="188"/>
      <c r="RK21" s="188"/>
      <c r="RL21" s="188"/>
      <c r="RM21" s="188"/>
      <c r="RN21" s="188"/>
      <c r="RO21" s="188"/>
      <c r="RP21" s="188"/>
      <c r="RQ21" s="188"/>
      <c r="RR21" s="188"/>
      <c r="RS21" s="188"/>
      <c r="RT21" s="188"/>
      <c r="RU21" s="188"/>
      <c r="RV21" s="188"/>
      <c r="RW21" s="188"/>
      <c r="RX21" s="188"/>
      <c r="RY21" s="188"/>
      <c r="RZ21" s="188"/>
      <c r="SA21" s="188"/>
      <c r="SB21" s="188"/>
      <c r="SC21" s="188"/>
      <c r="SD21" s="188"/>
      <c r="SE21" s="188"/>
      <c r="SF21" s="188"/>
      <c r="SG21" s="188"/>
      <c r="SH21" s="188"/>
      <c r="SI21" s="188"/>
      <c r="SJ21" s="188"/>
      <c r="SK21" s="188"/>
      <c r="SL21" s="188"/>
      <c r="SM21" s="188"/>
      <c r="SN21" s="188"/>
      <c r="SO21" s="188"/>
      <c r="SP21" s="188"/>
      <c r="SQ21" s="188"/>
      <c r="SR21" s="188"/>
      <c r="SS21" s="188"/>
    </row>
    <row r="22" spans="1:513" s="3" customFormat="1" ht="41.4" customHeight="1" x14ac:dyDescent="0.25">
      <c r="A22" s="213"/>
      <c r="B22" s="292"/>
      <c r="C22" s="293" t="s">
        <v>167</v>
      </c>
      <c r="D22" s="108">
        <v>500</v>
      </c>
      <c r="E22" s="195">
        <f>350/3</f>
        <v>116.66666666666667</v>
      </c>
      <c r="F22" s="195">
        <f>D22*E22</f>
        <v>58333.333333333336</v>
      </c>
      <c r="G22" s="204" t="s">
        <v>151</v>
      </c>
      <c r="H22" s="194"/>
      <c r="I22" s="204"/>
      <c r="J22" s="204"/>
      <c r="K22" s="293"/>
      <c r="L22" s="204"/>
      <c r="M22" s="204"/>
      <c r="N22" s="204"/>
      <c r="O22" s="204"/>
      <c r="P22" s="204"/>
      <c r="Q22" s="204"/>
      <c r="R22" s="204"/>
      <c r="S22" s="204"/>
      <c r="T22" s="204"/>
      <c r="U22" s="204"/>
      <c r="V22" s="204"/>
      <c r="W22" s="204"/>
      <c r="X22" s="204"/>
      <c r="Y22" s="204"/>
      <c r="Z22" s="204"/>
      <c r="AA22" s="204"/>
      <c r="AB22" s="204"/>
      <c r="AC22" s="204"/>
      <c r="AD22" s="204"/>
      <c r="AE22" s="204"/>
      <c r="AF22" s="204"/>
      <c r="AG22" s="204"/>
      <c r="AH22" s="204"/>
      <c r="AI22" s="182"/>
      <c r="AJ22" s="182"/>
      <c r="AK22" s="103"/>
      <c r="AL22" s="205"/>
      <c r="AM22" s="7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</row>
    <row r="23" spans="1:513" s="3" customFormat="1" ht="41.4" customHeight="1" x14ac:dyDescent="0.25">
      <c r="A23" s="213"/>
      <c r="B23" s="292"/>
      <c r="C23" s="293" t="s">
        <v>168</v>
      </c>
      <c r="D23" s="108">
        <v>500</v>
      </c>
      <c r="E23" s="195">
        <f>350/AO1</f>
        <v>116.66666666666667</v>
      </c>
      <c r="F23" s="195">
        <f>E23*D23</f>
        <v>58333.333333333336</v>
      </c>
      <c r="G23" s="204" t="s">
        <v>151</v>
      </c>
      <c r="H23" s="194"/>
      <c r="I23" s="204"/>
      <c r="J23" s="204"/>
      <c r="K23" s="293"/>
      <c r="L23" s="204"/>
      <c r="M23" s="204"/>
      <c r="N23" s="204"/>
      <c r="O23" s="204"/>
      <c r="P23" s="204"/>
      <c r="Q23" s="204"/>
      <c r="R23" s="204"/>
      <c r="S23" s="204"/>
      <c r="T23" s="204"/>
      <c r="U23" s="204"/>
      <c r="V23" s="204"/>
      <c r="W23" s="204"/>
      <c r="X23" s="204"/>
      <c r="Y23" s="204"/>
      <c r="Z23" s="204"/>
      <c r="AA23" s="204"/>
      <c r="AB23" s="204"/>
      <c r="AC23" s="204"/>
      <c r="AD23" s="204"/>
      <c r="AE23" s="204"/>
      <c r="AF23" s="204"/>
      <c r="AG23" s="204"/>
      <c r="AH23" s="204"/>
      <c r="AI23" s="182"/>
      <c r="AJ23" s="182"/>
      <c r="AK23" s="103"/>
      <c r="AL23" s="205"/>
      <c r="AM23" s="7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</row>
    <row r="24" spans="1:513" s="189" customFormat="1" ht="41.4" customHeight="1" x14ac:dyDescent="0.25">
      <c r="A24" s="190"/>
      <c r="B24" s="801" t="s">
        <v>75</v>
      </c>
      <c r="C24" s="802"/>
      <c r="D24" s="271"/>
      <c r="E24" s="285"/>
      <c r="F24" s="285">
        <f>SUM(F25:F27)</f>
        <v>101666.66666666667</v>
      </c>
      <c r="G24" s="288"/>
      <c r="H24" s="288"/>
      <c r="I24" s="288"/>
      <c r="J24" s="289"/>
      <c r="K24" s="289"/>
      <c r="L24" s="289"/>
      <c r="M24" s="289"/>
      <c r="N24" s="289"/>
      <c r="O24" s="289"/>
      <c r="P24" s="289"/>
      <c r="Q24" s="289"/>
      <c r="R24" s="289"/>
      <c r="S24" s="289"/>
      <c r="T24" s="289"/>
      <c r="U24" s="289"/>
      <c r="V24" s="289"/>
      <c r="W24" s="289"/>
      <c r="X24" s="289"/>
      <c r="Y24" s="289"/>
      <c r="Z24" s="289"/>
      <c r="AA24" s="289"/>
      <c r="AB24" s="289"/>
      <c r="AC24" s="289"/>
      <c r="AD24" s="289"/>
      <c r="AE24" s="289"/>
      <c r="AF24" s="289"/>
      <c r="AG24" s="289"/>
      <c r="AH24" s="289"/>
      <c r="AI24" s="185">
        <f>'PEP Av. Fin.'!P11</f>
        <v>45750.15</v>
      </c>
      <c r="AJ24" s="185">
        <f>'PEP Av. Fin.'!Q11</f>
        <v>0</v>
      </c>
      <c r="AK24" s="185">
        <f>'PEP Av. Fin.'!R11</f>
        <v>45750.15</v>
      </c>
      <c r="AL24" s="185">
        <f>'PEP Av. Fin.'!S11</f>
        <v>1.3668473425338199E-2</v>
      </c>
      <c r="AM24" s="187"/>
      <c r="AN24" s="188"/>
      <c r="AO24" s="188"/>
      <c r="AP24" s="188"/>
      <c r="AQ24" s="188"/>
      <c r="AR24" s="188"/>
      <c r="AS24" s="188"/>
      <c r="AT24" s="188"/>
      <c r="AU24" s="188"/>
      <c r="AV24" s="188"/>
      <c r="AW24" s="188"/>
      <c r="AX24" s="188"/>
      <c r="AY24" s="188"/>
      <c r="AZ24" s="188"/>
      <c r="BA24" s="188"/>
      <c r="BB24" s="188"/>
      <c r="BC24" s="188"/>
      <c r="BD24" s="188"/>
      <c r="BE24" s="188"/>
      <c r="BF24" s="188"/>
      <c r="BG24" s="188"/>
      <c r="BH24" s="188"/>
      <c r="BI24" s="188"/>
      <c r="BJ24" s="188"/>
      <c r="BK24" s="188"/>
      <c r="BL24" s="188"/>
      <c r="BM24" s="188"/>
      <c r="BN24" s="188"/>
      <c r="BO24" s="188"/>
      <c r="BP24" s="188"/>
      <c r="BQ24" s="188"/>
      <c r="BR24" s="188"/>
      <c r="BS24" s="188"/>
      <c r="BT24" s="188"/>
      <c r="BU24" s="188"/>
      <c r="BV24" s="188"/>
      <c r="BW24" s="188"/>
      <c r="BX24" s="188"/>
      <c r="BY24" s="188"/>
      <c r="BZ24" s="188"/>
      <c r="CA24" s="188"/>
      <c r="CB24" s="188"/>
      <c r="CC24" s="188"/>
      <c r="CD24" s="188"/>
      <c r="CE24" s="188"/>
      <c r="CF24" s="188"/>
      <c r="CG24" s="188"/>
      <c r="CH24" s="188"/>
      <c r="CI24" s="188"/>
      <c r="CJ24" s="188"/>
      <c r="CK24" s="188"/>
      <c r="CL24" s="188"/>
      <c r="CM24" s="188"/>
      <c r="CN24" s="188"/>
      <c r="CO24" s="188"/>
      <c r="CP24" s="188"/>
      <c r="CQ24" s="188"/>
      <c r="CR24" s="188"/>
      <c r="CS24" s="188"/>
      <c r="CT24" s="188"/>
      <c r="CU24" s="188"/>
      <c r="CV24" s="188"/>
      <c r="CW24" s="188"/>
      <c r="CX24" s="188"/>
      <c r="CY24" s="188"/>
      <c r="CZ24" s="188"/>
      <c r="DA24" s="188"/>
      <c r="DB24" s="188"/>
      <c r="DC24" s="188"/>
      <c r="DD24" s="188"/>
      <c r="DE24" s="188"/>
      <c r="DF24" s="188"/>
      <c r="DG24" s="188"/>
      <c r="DH24" s="188"/>
      <c r="DI24" s="188"/>
      <c r="DJ24" s="188"/>
      <c r="DK24" s="188"/>
      <c r="DL24" s="188"/>
      <c r="DM24" s="188"/>
      <c r="DN24" s="188"/>
      <c r="DO24" s="188"/>
      <c r="DP24" s="188"/>
      <c r="DQ24" s="188"/>
      <c r="DR24" s="188"/>
      <c r="DS24" s="188"/>
      <c r="DT24" s="188"/>
      <c r="DU24" s="188"/>
      <c r="DV24" s="188"/>
      <c r="DW24" s="188"/>
      <c r="DX24" s="188"/>
      <c r="DY24" s="188"/>
      <c r="DZ24" s="188"/>
      <c r="EA24" s="188"/>
      <c r="EB24" s="188"/>
      <c r="EC24" s="188"/>
      <c r="ED24" s="188"/>
      <c r="EE24" s="188"/>
      <c r="EF24" s="188"/>
      <c r="EG24" s="188"/>
      <c r="EH24" s="188"/>
      <c r="EI24" s="188"/>
      <c r="EJ24" s="188"/>
      <c r="EK24" s="188"/>
      <c r="EL24" s="188"/>
      <c r="EM24" s="188"/>
      <c r="EN24" s="188"/>
      <c r="EO24" s="188"/>
      <c r="EP24" s="188"/>
      <c r="EQ24" s="188"/>
      <c r="ER24" s="188"/>
      <c r="ES24" s="188"/>
      <c r="ET24" s="188"/>
      <c r="EU24" s="188"/>
      <c r="EV24" s="188"/>
      <c r="EW24" s="188"/>
      <c r="EX24" s="188"/>
      <c r="EY24" s="188"/>
      <c r="EZ24" s="188"/>
      <c r="FA24" s="188"/>
      <c r="FB24" s="188"/>
      <c r="FC24" s="188"/>
      <c r="FD24" s="188"/>
      <c r="FE24" s="188"/>
      <c r="FF24" s="188"/>
      <c r="FG24" s="188"/>
      <c r="FH24" s="188"/>
      <c r="FI24" s="188"/>
      <c r="FJ24" s="188"/>
      <c r="FK24" s="188"/>
      <c r="FL24" s="188"/>
      <c r="FM24" s="188"/>
      <c r="FN24" s="188"/>
      <c r="FO24" s="188"/>
      <c r="FP24" s="188"/>
      <c r="FQ24" s="188"/>
      <c r="FR24" s="188"/>
      <c r="FS24" s="188"/>
      <c r="FT24" s="188"/>
      <c r="FU24" s="188"/>
      <c r="FV24" s="188"/>
      <c r="FW24" s="188"/>
      <c r="FX24" s="188"/>
      <c r="FY24" s="188"/>
      <c r="FZ24" s="188"/>
      <c r="GA24" s="188"/>
      <c r="GB24" s="188"/>
      <c r="GC24" s="188"/>
      <c r="GD24" s="188"/>
      <c r="GE24" s="188"/>
      <c r="GF24" s="188"/>
      <c r="GG24" s="188"/>
      <c r="GH24" s="188"/>
      <c r="GI24" s="188"/>
      <c r="GJ24" s="188"/>
      <c r="GK24" s="188"/>
      <c r="GL24" s="188"/>
      <c r="GM24" s="188"/>
      <c r="GN24" s="188"/>
      <c r="GO24" s="188"/>
      <c r="GP24" s="188"/>
      <c r="GQ24" s="188"/>
      <c r="GR24" s="188"/>
      <c r="GS24" s="188"/>
      <c r="GT24" s="188"/>
      <c r="GU24" s="188"/>
      <c r="GV24" s="188"/>
      <c r="GW24" s="188"/>
      <c r="GX24" s="188"/>
      <c r="GY24" s="188"/>
      <c r="GZ24" s="188"/>
      <c r="HA24" s="188"/>
      <c r="HB24" s="188"/>
      <c r="HC24" s="188"/>
      <c r="HD24" s="188"/>
      <c r="HE24" s="188"/>
      <c r="HF24" s="188"/>
      <c r="HG24" s="188"/>
      <c r="HH24" s="188"/>
      <c r="HI24" s="188"/>
      <c r="HJ24" s="188"/>
      <c r="HK24" s="188"/>
      <c r="HL24" s="188"/>
      <c r="HM24" s="188"/>
      <c r="HN24" s="188"/>
      <c r="HO24" s="188"/>
      <c r="HP24" s="188"/>
      <c r="HQ24" s="188"/>
      <c r="HR24" s="188"/>
      <c r="HS24" s="188"/>
      <c r="HT24" s="188"/>
      <c r="HU24" s="188"/>
      <c r="HV24" s="188"/>
      <c r="HW24" s="188"/>
      <c r="HX24" s="188"/>
      <c r="HY24" s="188"/>
      <c r="HZ24" s="188"/>
      <c r="IA24" s="188"/>
      <c r="IB24" s="188"/>
      <c r="IC24" s="188"/>
      <c r="ID24" s="188"/>
      <c r="IE24" s="188"/>
      <c r="IF24" s="188"/>
      <c r="IG24" s="188"/>
      <c r="IH24" s="188"/>
      <c r="II24" s="188"/>
      <c r="IJ24" s="188"/>
      <c r="IK24" s="188"/>
      <c r="IL24" s="188"/>
      <c r="IM24" s="188"/>
      <c r="IN24" s="188"/>
      <c r="IO24" s="188"/>
      <c r="IP24" s="188"/>
      <c r="IQ24" s="188"/>
      <c r="IR24" s="188"/>
      <c r="IS24" s="188"/>
      <c r="IT24" s="188"/>
      <c r="IU24" s="188"/>
      <c r="IV24" s="188"/>
      <c r="IW24" s="188"/>
      <c r="IX24" s="188"/>
      <c r="IY24" s="188"/>
      <c r="IZ24" s="188"/>
      <c r="JA24" s="188"/>
      <c r="JB24" s="188"/>
      <c r="JC24" s="188"/>
      <c r="JD24" s="188"/>
      <c r="JE24" s="188"/>
      <c r="JF24" s="188"/>
      <c r="JG24" s="188"/>
      <c r="JH24" s="188"/>
      <c r="JI24" s="188"/>
      <c r="JJ24" s="188"/>
      <c r="JK24" s="188"/>
      <c r="JL24" s="188"/>
      <c r="JM24" s="188"/>
      <c r="JN24" s="188"/>
      <c r="JO24" s="188"/>
      <c r="JP24" s="188"/>
      <c r="JQ24" s="188"/>
      <c r="JR24" s="188"/>
      <c r="JS24" s="188"/>
      <c r="JT24" s="188"/>
      <c r="JU24" s="188"/>
      <c r="JV24" s="188"/>
      <c r="JW24" s="188"/>
      <c r="JX24" s="188"/>
      <c r="JY24" s="188"/>
      <c r="JZ24" s="188"/>
      <c r="KA24" s="188"/>
      <c r="KB24" s="188"/>
      <c r="KC24" s="188"/>
      <c r="KD24" s="188"/>
      <c r="KE24" s="188"/>
      <c r="KF24" s="188"/>
      <c r="KG24" s="188"/>
      <c r="KH24" s="188"/>
      <c r="KI24" s="188"/>
      <c r="KJ24" s="188"/>
      <c r="KK24" s="188"/>
      <c r="KL24" s="188"/>
      <c r="KM24" s="188"/>
      <c r="KN24" s="188"/>
      <c r="KO24" s="188"/>
      <c r="KP24" s="188"/>
      <c r="KQ24" s="188"/>
      <c r="KR24" s="188"/>
      <c r="KS24" s="188"/>
      <c r="KT24" s="188"/>
      <c r="KU24" s="188"/>
      <c r="KV24" s="188"/>
      <c r="KW24" s="188"/>
      <c r="KX24" s="188"/>
      <c r="KY24" s="188"/>
      <c r="KZ24" s="188"/>
      <c r="LA24" s="188"/>
      <c r="LB24" s="188"/>
      <c r="LC24" s="188"/>
      <c r="LD24" s="188"/>
      <c r="LE24" s="188"/>
      <c r="LF24" s="188"/>
      <c r="LG24" s="188"/>
      <c r="LH24" s="188"/>
      <c r="LI24" s="188"/>
      <c r="LJ24" s="188"/>
      <c r="LK24" s="188"/>
      <c r="LL24" s="188"/>
      <c r="LM24" s="188"/>
      <c r="LN24" s="188"/>
      <c r="LO24" s="188"/>
      <c r="LP24" s="188"/>
      <c r="LQ24" s="188"/>
      <c r="LR24" s="188"/>
      <c r="LS24" s="188"/>
      <c r="LT24" s="188"/>
      <c r="LU24" s="188"/>
      <c r="LV24" s="188"/>
      <c r="LW24" s="188"/>
      <c r="LX24" s="188"/>
      <c r="LY24" s="188"/>
      <c r="LZ24" s="188"/>
      <c r="MA24" s="188"/>
      <c r="MB24" s="188"/>
      <c r="MC24" s="188"/>
      <c r="MD24" s="188"/>
      <c r="ME24" s="188"/>
      <c r="MF24" s="188"/>
      <c r="MG24" s="188"/>
      <c r="MH24" s="188"/>
      <c r="MI24" s="188"/>
      <c r="MJ24" s="188"/>
      <c r="MK24" s="188"/>
      <c r="ML24" s="188"/>
      <c r="MM24" s="188"/>
      <c r="MN24" s="188"/>
      <c r="MO24" s="188"/>
      <c r="MP24" s="188"/>
      <c r="MQ24" s="188"/>
      <c r="MR24" s="188"/>
      <c r="MS24" s="188"/>
      <c r="MT24" s="188"/>
      <c r="MU24" s="188"/>
      <c r="MV24" s="188"/>
      <c r="MW24" s="188"/>
      <c r="MX24" s="188"/>
      <c r="MY24" s="188"/>
      <c r="MZ24" s="188"/>
      <c r="NA24" s="188"/>
      <c r="NB24" s="188"/>
      <c r="NC24" s="188"/>
      <c r="ND24" s="188"/>
      <c r="NE24" s="188"/>
      <c r="NF24" s="188"/>
      <c r="NG24" s="188"/>
      <c r="NH24" s="188"/>
      <c r="NI24" s="188"/>
      <c r="NJ24" s="188"/>
      <c r="NK24" s="188"/>
      <c r="NL24" s="188"/>
      <c r="NM24" s="188"/>
      <c r="NN24" s="188"/>
      <c r="NO24" s="188"/>
      <c r="NP24" s="188"/>
      <c r="NQ24" s="188"/>
      <c r="NR24" s="188"/>
      <c r="NS24" s="188"/>
      <c r="NT24" s="188"/>
      <c r="NU24" s="188"/>
      <c r="NV24" s="188"/>
      <c r="NW24" s="188"/>
      <c r="NX24" s="188"/>
      <c r="NY24" s="188"/>
      <c r="NZ24" s="188"/>
      <c r="OA24" s="188"/>
      <c r="OB24" s="188"/>
      <c r="OC24" s="188"/>
      <c r="OD24" s="188"/>
      <c r="OE24" s="188"/>
      <c r="OF24" s="188"/>
      <c r="OG24" s="188"/>
      <c r="OH24" s="188"/>
      <c r="OI24" s="188"/>
      <c r="OJ24" s="188"/>
      <c r="OK24" s="188"/>
      <c r="OL24" s="188"/>
      <c r="OM24" s="188"/>
      <c r="ON24" s="188"/>
      <c r="OO24" s="188"/>
      <c r="OP24" s="188"/>
      <c r="OQ24" s="188"/>
      <c r="OR24" s="188"/>
      <c r="OS24" s="188"/>
      <c r="OT24" s="188"/>
      <c r="OU24" s="188"/>
      <c r="OV24" s="188"/>
      <c r="OW24" s="188"/>
      <c r="OX24" s="188"/>
      <c r="OY24" s="188"/>
      <c r="OZ24" s="188"/>
      <c r="PA24" s="188"/>
      <c r="PB24" s="188"/>
      <c r="PC24" s="188"/>
      <c r="PD24" s="188"/>
      <c r="PE24" s="188"/>
      <c r="PF24" s="188"/>
      <c r="PG24" s="188"/>
      <c r="PH24" s="188"/>
      <c r="PI24" s="188"/>
      <c r="PJ24" s="188"/>
      <c r="PK24" s="188"/>
      <c r="PL24" s="188"/>
      <c r="PM24" s="188"/>
      <c r="PN24" s="188"/>
      <c r="PO24" s="188"/>
      <c r="PP24" s="188"/>
      <c r="PQ24" s="188"/>
      <c r="PR24" s="188"/>
      <c r="PS24" s="188"/>
      <c r="PT24" s="188"/>
      <c r="PU24" s="188"/>
      <c r="PV24" s="188"/>
      <c r="PW24" s="188"/>
      <c r="PX24" s="188"/>
      <c r="PY24" s="188"/>
      <c r="PZ24" s="188"/>
      <c r="QA24" s="188"/>
      <c r="QB24" s="188"/>
      <c r="QC24" s="188"/>
      <c r="QD24" s="188"/>
      <c r="QE24" s="188"/>
      <c r="QF24" s="188"/>
      <c r="QG24" s="188"/>
      <c r="QH24" s="188"/>
      <c r="QI24" s="188"/>
      <c r="QJ24" s="188"/>
      <c r="QK24" s="188"/>
      <c r="QL24" s="188"/>
      <c r="QM24" s="188"/>
      <c r="QN24" s="188"/>
      <c r="QO24" s="188"/>
      <c r="QP24" s="188"/>
      <c r="QQ24" s="188"/>
      <c r="QR24" s="188"/>
      <c r="QS24" s="188"/>
      <c r="QT24" s="188"/>
      <c r="QU24" s="188"/>
      <c r="QV24" s="188"/>
      <c r="QW24" s="188"/>
      <c r="QX24" s="188"/>
      <c r="QY24" s="188"/>
      <c r="QZ24" s="188"/>
      <c r="RA24" s="188"/>
      <c r="RB24" s="188"/>
      <c r="RC24" s="188"/>
      <c r="RD24" s="188"/>
      <c r="RE24" s="188"/>
      <c r="RF24" s="188"/>
      <c r="RG24" s="188"/>
      <c r="RH24" s="188"/>
      <c r="RI24" s="188"/>
      <c r="RJ24" s="188"/>
      <c r="RK24" s="188"/>
      <c r="RL24" s="188"/>
      <c r="RM24" s="188"/>
      <c r="RN24" s="188"/>
      <c r="RO24" s="188"/>
      <c r="RP24" s="188"/>
      <c r="RQ24" s="188"/>
      <c r="RR24" s="188"/>
      <c r="RS24" s="188"/>
      <c r="RT24" s="188"/>
      <c r="RU24" s="188"/>
      <c r="RV24" s="188"/>
      <c r="RW24" s="188"/>
      <c r="RX24" s="188"/>
      <c r="RY24" s="188"/>
      <c r="RZ24" s="188"/>
      <c r="SA24" s="188"/>
      <c r="SB24" s="188"/>
      <c r="SC24" s="188"/>
      <c r="SD24" s="188"/>
      <c r="SE24" s="188"/>
      <c r="SF24" s="188"/>
      <c r="SG24" s="188"/>
      <c r="SH24" s="188"/>
      <c r="SI24" s="188"/>
      <c r="SJ24" s="188"/>
      <c r="SK24" s="188"/>
      <c r="SL24" s="188"/>
      <c r="SM24" s="188"/>
      <c r="SN24" s="188"/>
      <c r="SO24" s="188"/>
      <c r="SP24" s="188"/>
      <c r="SQ24" s="188"/>
      <c r="SR24" s="188"/>
      <c r="SS24" s="188"/>
    </row>
    <row r="25" spans="1:513" s="3" customFormat="1" ht="41.4" customHeight="1" x14ac:dyDescent="0.25">
      <c r="A25" s="213"/>
      <c r="B25" s="292"/>
      <c r="C25" s="293" t="s">
        <v>163</v>
      </c>
      <c r="D25" s="108">
        <v>100</v>
      </c>
      <c r="E25" s="195">
        <f>350/AO1</f>
        <v>116.66666666666667</v>
      </c>
      <c r="F25" s="195">
        <f>D25*E25</f>
        <v>11666.666666666668</v>
      </c>
      <c r="G25" s="204" t="s">
        <v>151</v>
      </c>
      <c r="H25" s="194"/>
      <c r="I25" s="204"/>
      <c r="J25" s="204"/>
      <c r="K25" s="293"/>
      <c r="L25" s="204"/>
      <c r="M25" s="204"/>
      <c r="N25" s="204"/>
      <c r="O25" s="204"/>
      <c r="P25" s="204"/>
      <c r="Q25" s="204"/>
      <c r="R25" s="204"/>
      <c r="S25" s="204"/>
      <c r="T25" s="204"/>
      <c r="U25" s="204"/>
      <c r="V25" s="204"/>
      <c r="W25" s="204"/>
      <c r="X25" s="204"/>
      <c r="Y25" s="204"/>
      <c r="Z25" s="204"/>
      <c r="AA25" s="204"/>
      <c r="AB25" s="204"/>
      <c r="AC25" s="204"/>
      <c r="AD25" s="204"/>
      <c r="AE25" s="204"/>
      <c r="AF25" s="204"/>
      <c r="AG25" s="204"/>
      <c r="AH25" s="204"/>
      <c r="AI25" s="182"/>
      <c r="AJ25" s="182"/>
      <c r="AK25" s="103"/>
      <c r="AL25" s="205"/>
      <c r="AM25" s="7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</row>
    <row r="26" spans="1:513" s="3" customFormat="1" ht="41.4" customHeight="1" x14ac:dyDescent="0.25">
      <c r="A26" s="213"/>
      <c r="B26" s="292"/>
      <c r="C26" s="293" t="s">
        <v>164</v>
      </c>
      <c r="D26" s="108">
        <v>1</v>
      </c>
      <c r="E26" s="195">
        <f>250000/AO1</f>
        <v>83333.333333333328</v>
      </c>
      <c r="F26" s="195">
        <f>D26*E26</f>
        <v>83333.333333333328</v>
      </c>
      <c r="G26" s="204" t="s">
        <v>58</v>
      </c>
      <c r="H26" s="194"/>
      <c r="I26" s="204"/>
      <c r="J26" s="204"/>
      <c r="K26" s="293"/>
      <c r="L26" s="204"/>
      <c r="M26" s="204"/>
      <c r="N26" s="204"/>
      <c r="O26" s="204"/>
      <c r="P26" s="204"/>
      <c r="Q26" s="204"/>
      <c r="R26" s="204"/>
      <c r="S26" s="204"/>
      <c r="T26" s="204"/>
      <c r="U26" s="204"/>
      <c r="V26" s="204"/>
      <c r="W26" s="204"/>
      <c r="X26" s="204"/>
      <c r="Y26" s="204"/>
      <c r="Z26" s="204"/>
      <c r="AA26" s="204"/>
      <c r="AB26" s="204"/>
      <c r="AC26" s="204"/>
      <c r="AD26" s="204"/>
      <c r="AE26" s="204"/>
      <c r="AF26" s="204"/>
      <c r="AG26" s="204"/>
      <c r="AH26" s="204"/>
      <c r="AI26" s="182"/>
      <c r="AJ26" s="182"/>
      <c r="AK26" s="103"/>
      <c r="AL26" s="205"/>
      <c r="AM26" s="7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</row>
    <row r="27" spans="1:513" s="3" customFormat="1" ht="41.4" customHeight="1" x14ac:dyDescent="0.25">
      <c r="A27" s="213"/>
      <c r="B27" s="292"/>
      <c r="C27" s="293" t="s">
        <v>165</v>
      </c>
      <c r="D27" s="108">
        <v>2</v>
      </c>
      <c r="E27" s="195">
        <f>10000/AO1</f>
        <v>3333.3333333333335</v>
      </c>
      <c r="F27" s="195">
        <f>E27*D27</f>
        <v>6666.666666666667</v>
      </c>
      <c r="G27" s="204" t="s">
        <v>58</v>
      </c>
      <c r="H27" s="194"/>
      <c r="I27" s="204"/>
      <c r="J27" s="204"/>
      <c r="K27" s="293"/>
      <c r="L27" s="204"/>
      <c r="M27" s="204"/>
      <c r="N27" s="204"/>
      <c r="O27" s="204"/>
      <c r="P27" s="204"/>
      <c r="Q27" s="204"/>
      <c r="R27" s="204"/>
      <c r="S27" s="204"/>
      <c r="T27" s="204"/>
      <c r="U27" s="204"/>
      <c r="V27" s="204"/>
      <c r="W27" s="204"/>
      <c r="X27" s="204"/>
      <c r="Y27" s="204"/>
      <c r="Z27" s="204"/>
      <c r="AA27" s="204"/>
      <c r="AB27" s="204"/>
      <c r="AC27" s="204"/>
      <c r="AD27" s="204"/>
      <c r="AE27" s="204"/>
      <c r="AF27" s="204"/>
      <c r="AG27" s="204"/>
      <c r="AH27" s="204"/>
      <c r="AI27" s="182"/>
      <c r="AJ27" s="182"/>
      <c r="AK27" s="103"/>
      <c r="AL27" s="205"/>
      <c r="AM27" s="7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</row>
    <row r="28" spans="1:513" s="189" customFormat="1" ht="41.4" customHeight="1" x14ac:dyDescent="0.25">
      <c r="A28" s="190"/>
      <c r="B28" s="801" t="s">
        <v>76</v>
      </c>
      <c r="C28" s="802"/>
      <c r="D28" s="271"/>
      <c r="E28" s="285"/>
      <c r="F28" s="285">
        <f>SUM(F29)</f>
        <v>233333.33333333334</v>
      </c>
      <c r="G28" s="288"/>
      <c r="H28" s="288"/>
      <c r="I28" s="288"/>
      <c r="J28" s="289"/>
      <c r="K28" s="289"/>
      <c r="L28" s="289"/>
      <c r="M28" s="289"/>
      <c r="N28" s="289"/>
      <c r="O28" s="289"/>
      <c r="P28" s="289"/>
      <c r="Q28" s="289"/>
      <c r="R28" s="289"/>
      <c r="S28" s="289"/>
      <c r="T28" s="289"/>
      <c r="U28" s="289"/>
      <c r="V28" s="289"/>
      <c r="W28" s="289"/>
      <c r="X28" s="289"/>
      <c r="Y28" s="289"/>
      <c r="Z28" s="289"/>
      <c r="AA28" s="289"/>
      <c r="AB28" s="289"/>
      <c r="AC28" s="289"/>
      <c r="AD28" s="289"/>
      <c r="AE28" s="289"/>
      <c r="AF28" s="289"/>
      <c r="AG28" s="289"/>
      <c r="AH28" s="289"/>
      <c r="AI28" s="185">
        <f>'PEP Av. Fin.'!P12</f>
        <v>105000.3</v>
      </c>
      <c r="AJ28" s="185">
        <f>'PEP Av. Fin.'!Q12</f>
        <v>0</v>
      </c>
      <c r="AK28" s="186">
        <f>'PEP Av. Fin.'!R12</f>
        <v>105000.3</v>
      </c>
      <c r="AL28" s="200">
        <f>'PEP Av. Fin.'!S12</f>
        <v>3.1370253653868647E-2</v>
      </c>
      <c r="AM28" s="187"/>
      <c r="AN28" s="188"/>
      <c r="AO28" s="188"/>
      <c r="AP28" s="188"/>
      <c r="AQ28" s="188"/>
      <c r="AR28" s="188"/>
      <c r="AS28" s="188"/>
      <c r="AT28" s="188"/>
      <c r="AU28" s="188"/>
      <c r="AV28" s="188"/>
      <c r="AW28" s="188"/>
      <c r="AX28" s="188"/>
      <c r="AY28" s="188"/>
      <c r="AZ28" s="188"/>
      <c r="BA28" s="188"/>
      <c r="BB28" s="188"/>
      <c r="BC28" s="188"/>
      <c r="BD28" s="188"/>
      <c r="BE28" s="188"/>
      <c r="BF28" s="188"/>
      <c r="BG28" s="188"/>
      <c r="BH28" s="188"/>
      <c r="BI28" s="188"/>
      <c r="BJ28" s="188"/>
      <c r="BK28" s="188"/>
      <c r="BL28" s="188"/>
      <c r="BM28" s="188"/>
      <c r="BN28" s="188"/>
      <c r="BO28" s="188"/>
      <c r="BP28" s="188"/>
      <c r="BQ28" s="188"/>
      <c r="BR28" s="188"/>
      <c r="BS28" s="188"/>
      <c r="BT28" s="188"/>
      <c r="BU28" s="188"/>
      <c r="BV28" s="188"/>
      <c r="BW28" s="188"/>
      <c r="BX28" s="188"/>
      <c r="BY28" s="188"/>
      <c r="BZ28" s="188"/>
      <c r="CA28" s="188"/>
      <c r="CB28" s="188"/>
      <c r="CC28" s="188"/>
      <c r="CD28" s="188"/>
      <c r="CE28" s="188"/>
      <c r="CF28" s="188"/>
      <c r="CG28" s="188"/>
      <c r="CH28" s="188"/>
      <c r="CI28" s="188"/>
      <c r="CJ28" s="188"/>
      <c r="CK28" s="188"/>
      <c r="CL28" s="188"/>
      <c r="CM28" s="188"/>
      <c r="CN28" s="188"/>
      <c r="CO28" s="188"/>
      <c r="CP28" s="188"/>
      <c r="CQ28" s="188"/>
      <c r="CR28" s="188"/>
      <c r="CS28" s="188"/>
      <c r="CT28" s="188"/>
      <c r="CU28" s="188"/>
      <c r="CV28" s="188"/>
      <c r="CW28" s="188"/>
      <c r="CX28" s="188"/>
      <c r="CY28" s="188"/>
      <c r="CZ28" s="188"/>
      <c r="DA28" s="188"/>
      <c r="DB28" s="188"/>
      <c r="DC28" s="188"/>
      <c r="DD28" s="188"/>
      <c r="DE28" s="188"/>
      <c r="DF28" s="188"/>
      <c r="DG28" s="188"/>
      <c r="DH28" s="188"/>
      <c r="DI28" s="188"/>
      <c r="DJ28" s="188"/>
      <c r="DK28" s="188"/>
      <c r="DL28" s="188"/>
      <c r="DM28" s="188"/>
      <c r="DN28" s="188"/>
      <c r="DO28" s="188"/>
      <c r="DP28" s="188"/>
      <c r="DQ28" s="188"/>
      <c r="DR28" s="188"/>
      <c r="DS28" s="188"/>
      <c r="DT28" s="188"/>
      <c r="DU28" s="188"/>
      <c r="DV28" s="188"/>
      <c r="DW28" s="188"/>
      <c r="DX28" s="188"/>
      <c r="DY28" s="188"/>
      <c r="DZ28" s="188"/>
      <c r="EA28" s="188"/>
      <c r="EB28" s="188"/>
      <c r="EC28" s="188"/>
      <c r="ED28" s="188"/>
      <c r="EE28" s="188"/>
      <c r="EF28" s="188"/>
      <c r="EG28" s="188"/>
      <c r="EH28" s="188"/>
      <c r="EI28" s="188"/>
      <c r="EJ28" s="188"/>
      <c r="EK28" s="188"/>
      <c r="EL28" s="188"/>
      <c r="EM28" s="188"/>
      <c r="EN28" s="188"/>
      <c r="EO28" s="188"/>
      <c r="EP28" s="188"/>
      <c r="EQ28" s="188"/>
      <c r="ER28" s="188"/>
      <c r="ES28" s="188"/>
      <c r="ET28" s="188"/>
      <c r="EU28" s="188"/>
      <c r="EV28" s="188"/>
      <c r="EW28" s="188"/>
      <c r="EX28" s="188"/>
      <c r="EY28" s="188"/>
      <c r="EZ28" s="188"/>
      <c r="FA28" s="188"/>
      <c r="FB28" s="188"/>
      <c r="FC28" s="188"/>
      <c r="FD28" s="188"/>
      <c r="FE28" s="188"/>
      <c r="FF28" s="188"/>
      <c r="FG28" s="188"/>
      <c r="FH28" s="188"/>
      <c r="FI28" s="188"/>
      <c r="FJ28" s="188"/>
      <c r="FK28" s="188"/>
      <c r="FL28" s="188"/>
      <c r="FM28" s="188"/>
      <c r="FN28" s="188"/>
      <c r="FO28" s="188"/>
      <c r="FP28" s="188"/>
      <c r="FQ28" s="188"/>
      <c r="FR28" s="188"/>
      <c r="FS28" s="188"/>
      <c r="FT28" s="188"/>
      <c r="FU28" s="188"/>
      <c r="FV28" s="188"/>
      <c r="FW28" s="188"/>
      <c r="FX28" s="188"/>
      <c r="FY28" s="188"/>
      <c r="FZ28" s="188"/>
      <c r="GA28" s="188"/>
      <c r="GB28" s="188"/>
      <c r="GC28" s="188"/>
      <c r="GD28" s="188"/>
      <c r="GE28" s="188"/>
      <c r="GF28" s="188"/>
      <c r="GG28" s="188"/>
      <c r="GH28" s="188"/>
      <c r="GI28" s="188"/>
      <c r="GJ28" s="188"/>
      <c r="GK28" s="188"/>
      <c r="GL28" s="188"/>
      <c r="GM28" s="188"/>
      <c r="GN28" s="188"/>
      <c r="GO28" s="188"/>
      <c r="GP28" s="188"/>
      <c r="GQ28" s="188"/>
      <c r="GR28" s="188"/>
      <c r="GS28" s="188"/>
      <c r="GT28" s="188"/>
      <c r="GU28" s="188"/>
      <c r="GV28" s="188"/>
      <c r="GW28" s="188"/>
      <c r="GX28" s="188"/>
      <c r="GY28" s="188"/>
      <c r="GZ28" s="188"/>
      <c r="HA28" s="188"/>
      <c r="HB28" s="188"/>
      <c r="HC28" s="188"/>
      <c r="HD28" s="188"/>
      <c r="HE28" s="188"/>
      <c r="HF28" s="188"/>
      <c r="HG28" s="188"/>
      <c r="HH28" s="188"/>
      <c r="HI28" s="188"/>
      <c r="HJ28" s="188"/>
      <c r="HK28" s="188"/>
      <c r="HL28" s="188"/>
      <c r="HM28" s="188"/>
      <c r="HN28" s="188"/>
      <c r="HO28" s="188"/>
      <c r="HP28" s="188"/>
      <c r="HQ28" s="188"/>
      <c r="HR28" s="188"/>
      <c r="HS28" s="188"/>
      <c r="HT28" s="188"/>
      <c r="HU28" s="188"/>
      <c r="HV28" s="188"/>
      <c r="HW28" s="188"/>
      <c r="HX28" s="188"/>
      <c r="HY28" s="188"/>
      <c r="HZ28" s="188"/>
      <c r="IA28" s="188"/>
      <c r="IB28" s="188"/>
      <c r="IC28" s="188"/>
      <c r="ID28" s="188"/>
      <c r="IE28" s="188"/>
      <c r="IF28" s="188"/>
      <c r="IG28" s="188"/>
      <c r="IH28" s="188"/>
      <c r="II28" s="188"/>
      <c r="IJ28" s="188"/>
      <c r="IK28" s="188"/>
      <c r="IL28" s="188"/>
      <c r="IM28" s="188"/>
      <c r="IN28" s="188"/>
      <c r="IO28" s="188"/>
      <c r="IP28" s="188"/>
      <c r="IQ28" s="188"/>
      <c r="IR28" s="188"/>
      <c r="IS28" s="188"/>
      <c r="IT28" s="188"/>
      <c r="IU28" s="188"/>
      <c r="IV28" s="188"/>
      <c r="IW28" s="188"/>
      <c r="IX28" s="188"/>
      <c r="IY28" s="188"/>
      <c r="IZ28" s="188"/>
      <c r="JA28" s="188"/>
      <c r="JB28" s="188"/>
      <c r="JC28" s="188"/>
      <c r="JD28" s="188"/>
      <c r="JE28" s="188"/>
      <c r="JF28" s="188"/>
      <c r="JG28" s="188"/>
      <c r="JH28" s="188"/>
      <c r="JI28" s="188"/>
      <c r="JJ28" s="188"/>
      <c r="JK28" s="188"/>
      <c r="JL28" s="188"/>
      <c r="JM28" s="188"/>
      <c r="JN28" s="188"/>
      <c r="JO28" s="188"/>
      <c r="JP28" s="188"/>
      <c r="JQ28" s="188"/>
      <c r="JR28" s="188"/>
      <c r="JS28" s="188"/>
      <c r="JT28" s="188"/>
      <c r="JU28" s="188"/>
      <c r="JV28" s="188"/>
      <c r="JW28" s="188"/>
      <c r="JX28" s="188"/>
      <c r="JY28" s="188"/>
      <c r="JZ28" s="188"/>
      <c r="KA28" s="188"/>
      <c r="KB28" s="188"/>
      <c r="KC28" s="188"/>
      <c r="KD28" s="188"/>
      <c r="KE28" s="188"/>
      <c r="KF28" s="188"/>
      <c r="KG28" s="188"/>
      <c r="KH28" s="188"/>
      <c r="KI28" s="188"/>
      <c r="KJ28" s="188"/>
      <c r="KK28" s="188"/>
      <c r="KL28" s="188"/>
      <c r="KM28" s="188"/>
      <c r="KN28" s="188"/>
      <c r="KO28" s="188"/>
      <c r="KP28" s="188"/>
      <c r="KQ28" s="188"/>
      <c r="KR28" s="188"/>
      <c r="KS28" s="188"/>
      <c r="KT28" s="188"/>
      <c r="KU28" s="188"/>
      <c r="KV28" s="188"/>
      <c r="KW28" s="188"/>
      <c r="KX28" s="188"/>
      <c r="KY28" s="188"/>
      <c r="KZ28" s="188"/>
      <c r="LA28" s="188"/>
      <c r="LB28" s="188"/>
      <c r="LC28" s="188"/>
      <c r="LD28" s="188"/>
      <c r="LE28" s="188"/>
      <c r="LF28" s="188"/>
      <c r="LG28" s="188"/>
      <c r="LH28" s="188"/>
      <c r="LI28" s="188"/>
      <c r="LJ28" s="188"/>
      <c r="LK28" s="188"/>
      <c r="LL28" s="188"/>
      <c r="LM28" s="188"/>
      <c r="LN28" s="188"/>
      <c r="LO28" s="188"/>
      <c r="LP28" s="188"/>
      <c r="LQ28" s="188"/>
      <c r="LR28" s="188"/>
      <c r="LS28" s="188"/>
      <c r="LT28" s="188"/>
      <c r="LU28" s="188"/>
      <c r="LV28" s="188"/>
      <c r="LW28" s="188"/>
      <c r="LX28" s="188"/>
      <c r="LY28" s="188"/>
      <c r="LZ28" s="188"/>
      <c r="MA28" s="188"/>
      <c r="MB28" s="188"/>
      <c r="MC28" s="188"/>
      <c r="MD28" s="188"/>
      <c r="ME28" s="188"/>
      <c r="MF28" s="188"/>
      <c r="MG28" s="188"/>
      <c r="MH28" s="188"/>
      <c r="MI28" s="188"/>
      <c r="MJ28" s="188"/>
      <c r="MK28" s="188"/>
      <c r="ML28" s="188"/>
      <c r="MM28" s="188"/>
      <c r="MN28" s="188"/>
      <c r="MO28" s="188"/>
      <c r="MP28" s="188"/>
      <c r="MQ28" s="188"/>
      <c r="MR28" s="188"/>
      <c r="MS28" s="188"/>
      <c r="MT28" s="188"/>
      <c r="MU28" s="188"/>
      <c r="MV28" s="188"/>
      <c r="MW28" s="188"/>
      <c r="MX28" s="188"/>
      <c r="MY28" s="188"/>
      <c r="MZ28" s="188"/>
      <c r="NA28" s="188"/>
      <c r="NB28" s="188"/>
      <c r="NC28" s="188"/>
      <c r="ND28" s="188"/>
      <c r="NE28" s="188"/>
      <c r="NF28" s="188"/>
      <c r="NG28" s="188"/>
      <c r="NH28" s="188"/>
      <c r="NI28" s="188"/>
      <c r="NJ28" s="188"/>
      <c r="NK28" s="188"/>
      <c r="NL28" s="188"/>
      <c r="NM28" s="188"/>
      <c r="NN28" s="188"/>
      <c r="NO28" s="188"/>
      <c r="NP28" s="188"/>
      <c r="NQ28" s="188"/>
      <c r="NR28" s="188"/>
      <c r="NS28" s="188"/>
      <c r="NT28" s="188"/>
      <c r="NU28" s="188"/>
      <c r="NV28" s="188"/>
      <c r="NW28" s="188"/>
      <c r="NX28" s="188"/>
      <c r="NY28" s="188"/>
      <c r="NZ28" s="188"/>
      <c r="OA28" s="188"/>
      <c r="OB28" s="188"/>
      <c r="OC28" s="188"/>
      <c r="OD28" s="188"/>
      <c r="OE28" s="188"/>
      <c r="OF28" s="188"/>
      <c r="OG28" s="188"/>
      <c r="OH28" s="188"/>
      <c r="OI28" s="188"/>
      <c r="OJ28" s="188"/>
      <c r="OK28" s="188"/>
      <c r="OL28" s="188"/>
      <c r="OM28" s="188"/>
      <c r="ON28" s="188"/>
      <c r="OO28" s="188"/>
      <c r="OP28" s="188"/>
      <c r="OQ28" s="188"/>
      <c r="OR28" s="188"/>
      <c r="OS28" s="188"/>
      <c r="OT28" s="188"/>
      <c r="OU28" s="188"/>
      <c r="OV28" s="188"/>
      <c r="OW28" s="188"/>
      <c r="OX28" s="188"/>
      <c r="OY28" s="188"/>
      <c r="OZ28" s="188"/>
      <c r="PA28" s="188"/>
      <c r="PB28" s="188"/>
      <c r="PC28" s="188"/>
      <c r="PD28" s="188"/>
      <c r="PE28" s="188"/>
      <c r="PF28" s="188"/>
      <c r="PG28" s="188"/>
      <c r="PH28" s="188"/>
      <c r="PI28" s="188"/>
      <c r="PJ28" s="188"/>
      <c r="PK28" s="188"/>
      <c r="PL28" s="188"/>
      <c r="PM28" s="188"/>
      <c r="PN28" s="188"/>
      <c r="PO28" s="188"/>
      <c r="PP28" s="188"/>
      <c r="PQ28" s="188"/>
      <c r="PR28" s="188"/>
      <c r="PS28" s="188"/>
      <c r="PT28" s="188"/>
      <c r="PU28" s="188"/>
      <c r="PV28" s="188"/>
      <c r="PW28" s="188"/>
      <c r="PX28" s="188"/>
      <c r="PY28" s="188"/>
      <c r="PZ28" s="188"/>
      <c r="QA28" s="188"/>
      <c r="QB28" s="188"/>
      <c r="QC28" s="188"/>
      <c r="QD28" s="188"/>
      <c r="QE28" s="188"/>
      <c r="QF28" s="188"/>
      <c r="QG28" s="188"/>
      <c r="QH28" s="188"/>
      <c r="QI28" s="188"/>
      <c r="QJ28" s="188"/>
      <c r="QK28" s="188"/>
      <c r="QL28" s="188"/>
      <c r="QM28" s="188"/>
      <c r="QN28" s="188"/>
      <c r="QO28" s="188"/>
      <c r="QP28" s="188"/>
      <c r="QQ28" s="188"/>
      <c r="QR28" s="188"/>
      <c r="QS28" s="188"/>
      <c r="QT28" s="188"/>
      <c r="QU28" s="188"/>
      <c r="QV28" s="188"/>
      <c r="QW28" s="188"/>
      <c r="QX28" s="188"/>
      <c r="QY28" s="188"/>
      <c r="QZ28" s="188"/>
      <c r="RA28" s="188"/>
      <c r="RB28" s="188"/>
      <c r="RC28" s="188"/>
      <c r="RD28" s="188"/>
      <c r="RE28" s="188"/>
      <c r="RF28" s="188"/>
      <c r="RG28" s="188"/>
      <c r="RH28" s="188"/>
      <c r="RI28" s="188"/>
      <c r="RJ28" s="188"/>
      <c r="RK28" s="188"/>
      <c r="RL28" s="188"/>
      <c r="RM28" s="188"/>
      <c r="RN28" s="188"/>
      <c r="RO28" s="188"/>
      <c r="RP28" s="188"/>
      <c r="RQ28" s="188"/>
      <c r="RR28" s="188"/>
      <c r="RS28" s="188"/>
      <c r="RT28" s="188"/>
      <c r="RU28" s="188"/>
      <c r="RV28" s="188"/>
      <c r="RW28" s="188"/>
      <c r="RX28" s="188"/>
      <c r="RY28" s="188"/>
      <c r="RZ28" s="188"/>
      <c r="SA28" s="188"/>
      <c r="SB28" s="188"/>
      <c r="SC28" s="188"/>
      <c r="SD28" s="188"/>
      <c r="SE28" s="188"/>
      <c r="SF28" s="188"/>
      <c r="SG28" s="188"/>
      <c r="SH28" s="188"/>
      <c r="SI28" s="188"/>
      <c r="SJ28" s="188"/>
      <c r="SK28" s="188"/>
      <c r="SL28" s="188"/>
      <c r="SM28" s="188"/>
      <c r="SN28" s="188"/>
      <c r="SO28" s="188"/>
      <c r="SP28" s="188"/>
      <c r="SQ28" s="188"/>
      <c r="SR28" s="188"/>
      <c r="SS28" s="188"/>
    </row>
    <row r="29" spans="1:513" s="3" customFormat="1" ht="41.4" customHeight="1" x14ac:dyDescent="0.25">
      <c r="A29" s="213"/>
      <c r="B29" s="292"/>
      <c r="C29" s="293" t="s">
        <v>166</v>
      </c>
      <c r="D29" s="108">
        <v>2000</v>
      </c>
      <c r="E29" s="195">
        <f>350/3</f>
        <v>116.66666666666667</v>
      </c>
      <c r="F29" s="195">
        <f>D29*E29</f>
        <v>233333.33333333334</v>
      </c>
      <c r="G29" s="204" t="s">
        <v>151</v>
      </c>
      <c r="H29" s="194"/>
      <c r="I29" s="204"/>
      <c r="J29" s="204"/>
      <c r="K29" s="293"/>
      <c r="L29" s="204"/>
      <c r="M29" s="204"/>
      <c r="N29" s="204"/>
      <c r="O29" s="204"/>
      <c r="P29" s="204"/>
      <c r="Q29" s="204"/>
      <c r="R29" s="204"/>
      <c r="S29" s="204"/>
      <c r="T29" s="204"/>
      <c r="U29" s="204"/>
      <c r="V29" s="204"/>
      <c r="W29" s="204"/>
      <c r="X29" s="204"/>
      <c r="Y29" s="204"/>
      <c r="Z29" s="204"/>
      <c r="AA29" s="204"/>
      <c r="AB29" s="204"/>
      <c r="AC29" s="204"/>
      <c r="AD29" s="204"/>
      <c r="AE29" s="204"/>
      <c r="AF29" s="204"/>
      <c r="AG29" s="204"/>
      <c r="AH29" s="204"/>
      <c r="AI29" s="182"/>
      <c r="AJ29" s="182"/>
      <c r="AK29" s="103"/>
      <c r="AL29" s="205"/>
      <c r="AM29" s="7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</row>
    <row r="30" spans="1:513" s="6" customFormat="1" ht="41.4" customHeight="1" x14ac:dyDescent="0.25">
      <c r="A30" s="795" t="s">
        <v>77</v>
      </c>
      <c r="B30" s="783"/>
      <c r="C30" s="784"/>
      <c r="D30" s="195"/>
      <c r="E30" s="195"/>
      <c r="F30" s="195"/>
      <c r="G30" s="196"/>
      <c r="H30" s="196"/>
      <c r="I30" s="196"/>
      <c r="J30" s="196"/>
      <c r="K30" s="290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  <c r="AF30" s="196"/>
      <c r="AG30" s="196"/>
      <c r="AH30" s="196"/>
      <c r="AI30" s="112">
        <f>'PEP Av. Fin.'!P13</f>
        <v>238233.20000000004</v>
      </c>
      <c r="AJ30" s="112">
        <f>'PEP Av. Fin.'!Q13</f>
        <v>41333.4</v>
      </c>
      <c r="AK30" s="112">
        <f>'PEP Av. Fin.'!R13</f>
        <v>279566.59999999998</v>
      </c>
      <c r="AL30" s="112">
        <f>'PEP Av. Fin.'!S13</f>
        <v>0.2</v>
      </c>
      <c r="AM30" s="4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  <c r="OS30" s="5"/>
      <c r="OT30" s="5"/>
      <c r="OU30" s="5"/>
      <c r="OV30" s="5"/>
      <c r="OW30" s="5"/>
      <c r="OX30" s="5"/>
      <c r="OY30" s="5"/>
      <c r="OZ30" s="5"/>
      <c r="PA30" s="5"/>
      <c r="PB30" s="5"/>
      <c r="PC30" s="5"/>
      <c r="PD30" s="5"/>
      <c r="PE30" s="5"/>
      <c r="PF30" s="5"/>
      <c r="PG30" s="5"/>
      <c r="PH30" s="5"/>
      <c r="PI30" s="5"/>
      <c r="PJ30" s="5"/>
      <c r="PK30" s="5"/>
      <c r="PL30" s="5"/>
      <c r="PM30" s="5"/>
      <c r="PN30" s="5"/>
      <c r="PO30" s="5"/>
      <c r="PP30" s="5"/>
      <c r="PQ30" s="5"/>
      <c r="PR30" s="5"/>
      <c r="PS30" s="5"/>
      <c r="PT30" s="5"/>
      <c r="PU30" s="5"/>
      <c r="PV30" s="5"/>
      <c r="PW30" s="5"/>
      <c r="PX30" s="5"/>
      <c r="PY30" s="5"/>
      <c r="PZ30" s="5"/>
      <c r="QA30" s="5"/>
      <c r="QB30" s="5"/>
      <c r="QC30" s="5"/>
      <c r="QD30" s="5"/>
      <c r="QE30" s="5"/>
      <c r="QF30" s="5"/>
      <c r="QG30" s="5"/>
      <c r="QH30" s="5"/>
      <c r="QI30" s="5"/>
      <c r="QJ30" s="5"/>
      <c r="QK30" s="5"/>
      <c r="QL30" s="5"/>
      <c r="QM30" s="5"/>
      <c r="QN30" s="5"/>
      <c r="QO30" s="5"/>
      <c r="QP30" s="5"/>
      <c r="QQ30" s="5"/>
      <c r="QR30" s="5"/>
      <c r="QS30" s="5"/>
      <c r="QT30" s="5"/>
      <c r="QU30" s="5"/>
      <c r="QV30" s="5"/>
      <c r="QW30" s="5"/>
      <c r="QX30" s="5"/>
      <c r="QY30" s="5"/>
      <c r="QZ30" s="5"/>
      <c r="RA30" s="5"/>
      <c r="RB30" s="5"/>
      <c r="RC30" s="5"/>
      <c r="RD30" s="5"/>
      <c r="RE30" s="5"/>
      <c r="RF30" s="5"/>
      <c r="RG30" s="5"/>
      <c r="RH30" s="5"/>
      <c r="RI30" s="5"/>
      <c r="RJ30" s="5"/>
      <c r="RK30" s="5"/>
      <c r="RL30" s="5"/>
      <c r="RM30" s="5"/>
      <c r="RN30" s="5"/>
      <c r="RO30" s="5"/>
      <c r="RP30" s="5"/>
      <c r="RQ30" s="5"/>
      <c r="RR30" s="5"/>
      <c r="RS30" s="5"/>
      <c r="RT30" s="5"/>
      <c r="RU30" s="5"/>
      <c r="RV30" s="5"/>
      <c r="RW30" s="5"/>
      <c r="RX30" s="5"/>
      <c r="RY30" s="5"/>
      <c r="RZ30" s="5"/>
      <c r="SA30" s="5"/>
      <c r="SB30" s="5"/>
      <c r="SC30" s="5"/>
      <c r="SD30" s="5"/>
      <c r="SE30" s="5"/>
      <c r="SF30" s="5"/>
      <c r="SG30" s="5"/>
      <c r="SH30" s="5"/>
      <c r="SI30" s="5"/>
      <c r="SJ30" s="5"/>
      <c r="SK30" s="5"/>
      <c r="SL30" s="5"/>
      <c r="SM30" s="5"/>
      <c r="SN30" s="5"/>
      <c r="SO30" s="5"/>
      <c r="SP30" s="5"/>
      <c r="SQ30" s="5"/>
      <c r="SR30" s="5"/>
      <c r="SS30" s="5"/>
    </row>
    <row r="31" spans="1:513" s="189" customFormat="1" ht="41.4" customHeight="1" x14ac:dyDescent="0.25">
      <c r="A31" s="190"/>
      <c r="B31" s="801" t="s">
        <v>78</v>
      </c>
      <c r="C31" s="802"/>
      <c r="D31" s="198"/>
      <c r="E31" s="195"/>
      <c r="F31" s="195"/>
      <c r="G31" s="199"/>
      <c r="H31" s="199"/>
      <c r="I31" s="199"/>
      <c r="J31" s="199"/>
      <c r="K31" s="28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85">
        <f>'PEP Av. Fin.'!P14</f>
        <v>80833.400000000009</v>
      </c>
      <c r="AJ31" s="185">
        <f>'PEP Av. Fin.'!Q14</f>
        <v>0</v>
      </c>
      <c r="AK31" s="186">
        <f>'PEP Av. Fin.'!R14</f>
        <v>80833.400000000009</v>
      </c>
      <c r="AL31" s="200">
        <f>'PEP Av. Fin.'!S14</f>
        <v>0.2891382590051888</v>
      </c>
      <c r="AM31" s="187"/>
      <c r="AN31" s="188"/>
      <c r="AO31" s="188"/>
      <c r="AP31" s="188"/>
      <c r="AQ31" s="188"/>
      <c r="AR31" s="188"/>
      <c r="AS31" s="188"/>
      <c r="AT31" s="188"/>
      <c r="AU31" s="188"/>
      <c r="AV31" s="188"/>
      <c r="AW31" s="188"/>
      <c r="AX31" s="188"/>
      <c r="AY31" s="188"/>
      <c r="AZ31" s="188"/>
      <c r="BA31" s="188"/>
      <c r="BB31" s="188"/>
      <c r="BC31" s="188"/>
      <c r="BD31" s="188"/>
      <c r="BE31" s="188"/>
      <c r="BF31" s="188"/>
      <c r="BG31" s="188"/>
      <c r="BH31" s="188"/>
      <c r="BI31" s="188"/>
      <c r="BJ31" s="188"/>
      <c r="BK31" s="188"/>
      <c r="BL31" s="188"/>
      <c r="BM31" s="188"/>
      <c r="BN31" s="188"/>
      <c r="BO31" s="188"/>
      <c r="BP31" s="188"/>
      <c r="BQ31" s="188"/>
      <c r="BR31" s="188"/>
      <c r="BS31" s="188"/>
      <c r="BT31" s="188"/>
      <c r="BU31" s="188"/>
      <c r="BV31" s="188"/>
      <c r="BW31" s="188"/>
      <c r="BX31" s="188"/>
      <c r="BY31" s="188"/>
      <c r="BZ31" s="188"/>
      <c r="CA31" s="188"/>
      <c r="CB31" s="188"/>
      <c r="CC31" s="188"/>
      <c r="CD31" s="188"/>
      <c r="CE31" s="188"/>
      <c r="CF31" s="188"/>
      <c r="CG31" s="188"/>
      <c r="CH31" s="188"/>
      <c r="CI31" s="188"/>
      <c r="CJ31" s="188"/>
      <c r="CK31" s="188"/>
      <c r="CL31" s="188"/>
      <c r="CM31" s="188"/>
      <c r="CN31" s="188"/>
      <c r="CO31" s="188"/>
      <c r="CP31" s="188"/>
      <c r="CQ31" s="188"/>
      <c r="CR31" s="188"/>
      <c r="CS31" s="188"/>
      <c r="CT31" s="188"/>
      <c r="CU31" s="188"/>
      <c r="CV31" s="188"/>
      <c r="CW31" s="188"/>
      <c r="CX31" s="188"/>
      <c r="CY31" s="188"/>
      <c r="CZ31" s="188"/>
      <c r="DA31" s="188"/>
      <c r="DB31" s="188"/>
      <c r="DC31" s="188"/>
      <c r="DD31" s="188"/>
      <c r="DE31" s="188"/>
      <c r="DF31" s="188"/>
      <c r="DG31" s="188"/>
      <c r="DH31" s="188"/>
      <c r="DI31" s="188"/>
      <c r="DJ31" s="188"/>
      <c r="DK31" s="188"/>
      <c r="DL31" s="188"/>
      <c r="DM31" s="188"/>
      <c r="DN31" s="188"/>
      <c r="DO31" s="188"/>
      <c r="DP31" s="188"/>
      <c r="DQ31" s="188"/>
      <c r="DR31" s="188"/>
      <c r="DS31" s="188"/>
      <c r="DT31" s="188"/>
      <c r="DU31" s="188"/>
      <c r="DV31" s="188"/>
      <c r="DW31" s="188"/>
      <c r="DX31" s="188"/>
      <c r="DY31" s="188"/>
      <c r="DZ31" s="188"/>
      <c r="EA31" s="188"/>
      <c r="EB31" s="188"/>
      <c r="EC31" s="188"/>
      <c r="ED31" s="188"/>
      <c r="EE31" s="188"/>
      <c r="EF31" s="188"/>
      <c r="EG31" s="188"/>
      <c r="EH31" s="188"/>
      <c r="EI31" s="188"/>
      <c r="EJ31" s="188"/>
      <c r="EK31" s="188"/>
      <c r="EL31" s="188"/>
      <c r="EM31" s="188"/>
      <c r="EN31" s="188"/>
      <c r="EO31" s="188"/>
      <c r="EP31" s="188"/>
      <c r="EQ31" s="188"/>
      <c r="ER31" s="188"/>
      <c r="ES31" s="188"/>
      <c r="ET31" s="188"/>
      <c r="EU31" s="188"/>
      <c r="EV31" s="188"/>
      <c r="EW31" s="188"/>
      <c r="EX31" s="188"/>
      <c r="EY31" s="188"/>
      <c r="EZ31" s="188"/>
      <c r="FA31" s="188"/>
      <c r="FB31" s="188"/>
      <c r="FC31" s="188"/>
      <c r="FD31" s="188"/>
      <c r="FE31" s="188"/>
      <c r="FF31" s="188"/>
      <c r="FG31" s="188"/>
      <c r="FH31" s="188"/>
      <c r="FI31" s="188"/>
      <c r="FJ31" s="188"/>
      <c r="FK31" s="188"/>
      <c r="FL31" s="188"/>
      <c r="FM31" s="188"/>
      <c r="FN31" s="188"/>
      <c r="FO31" s="188"/>
      <c r="FP31" s="188"/>
      <c r="FQ31" s="188"/>
      <c r="FR31" s="188"/>
      <c r="FS31" s="188"/>
      <c r="FT31" s="188"/>
      <c r="FU31" s="188"/>
      <c r="FV31" s="188"/>
      <c r="FW31" s="188"/>
      <c r="FX31" s="188"/>
      <c r="FY31" s="188"/>
      <c r="FZ31" s="188"/>
      <c r="GA31" s="188"/>
      <c r="GB31" s="188"/>
      <c r="GC31" s="188"/>
      <c r="GD31" s="188"/>
      <c r="GE31" s="188"/>
      <c r="GF31" s="188"/>
      <c r="GG31" s="188"/>
      <c r="GH31" s="188"/>
      <c r="GI31" s="188"/>
      <c r="GJ31" s="188"/>
      <c r="GK31" s="188"/>
      <c r="GL31" s="188"/>
      <c r="GM31" s="188"/>
      <c r="GN31" s="188"/>
      <c r="GO31" s="188"/>
      <c r="GP31" s="188"/>
      <c r="GQ31" s="188"/>
      <c r="GR31" s="188"/>
      <c r="GS31" s="188"/>
      <c r="GT31" s="188"/>
      <c r="GU31" s="188"/>
      <c r="GV31" s="188"/>
      <c r="GW31" s="188"/>
      <c r="GX31" s="188"/>
      <c r="GY31" s="188"/>
      <c r="GZ31" s="188"/>
      <c r="HA31" s="188"/>
      <c r="HB31" s="188"/>
      <c r="HC31" s="188"/>
      <c r="HD31" s="188"/>
      <c r="HE31" s="188"/>
      <c r="HF31" s="188"/>
      <c r="HG31" s="188"/>
      <c r="HH31" s="188"/>
      <c r="HI31" s="188"/>
      <c r="HJ31" s="188"/>
      <c r="HK31" s="188"/>
      <c r="HL31" s="188"/>
      <c r="HM31" s="188"/>
      <c r="HN31" s="188"/>
      <c r="HO31" s="188"/>
      <c r="HP31" s="188"/>
      <c r="HQ31" s="188"/>
      <c r="HR31" s="188"/>
      <c r="HS31" s="188"/>
      <c r="HT31" s="188"/>
      <c r="HU31" s="188"/>
      <c r="HV31" s="188"/>
      <c r="HW31" s="188"/>
      <c r="HX31" s="188"/>
      <c r="HY31" s="188"/>
      <c r="HZ31" s="188"/>
      <c r="IA31" s="188"/>
      <c r="IB31" s="188"/>
      <c r="IC31" s="188"/>
      <c r="ID31" s="188"/>
      <c r="IE31" s="188"/>
      <c r="IF31" s="188"/>
      <c r="IG31" s="188"/>
      <c r="IH31" s="188"/>
      <c r="II31" s="188"/>
      <c r="IJ31" s="188"/>
      <c r="IK31" s="188"/>
      <c r="IL31" s="188"/>
      <c r="IM31" s="188"/>
      <c r="IN31" s="188"/>
      <c r="IO31" s="188"/>
      <c r="IP31" s="188"/>
      <c r="IQ31" s="188"/>
      <c r="IR31" s="188"/>
      <c r="IS31" s="188"/>
      <c r="IT31" s="188"/>
      <c r="IU31" s="188"/>
      <c r="IV31" s="188"/>
      <c r="IW31" s="188"/>
      <c r="IX31" s="188"/>
      <c r="IY31" s="188"/>
      <c r="IZ31" s="188"/>
      <c r="JA31" s="188"/>
      <c r="JB31" s="188"/>
      <c r="JC31" s="188"/>
      <c r="JD31" s="188"/>
      <c r="JE31" s="188"/>
      <c r="JF31" s="188"/>
      <c r="JG31" s="188"/>
      <c r="JH31" s="188"/>
      <c r="JI31" s="188"/>
      <c r="JJ31" s="188"/>
      <c r="JK31" s="188"/>
      <c r="JL31" s="188"/>
      <c r="JM31" s="188"/>
      <c r="JN31" s="188"/>
      <c r="JO31" s="188"/>
      <c r="JP31" s="188"/>
      <c r="JQ31" s="188"/>
      <c r="JR31" s="188"/>
      <c r="JS31" s="188"/>
      <c r="JT31" s="188"/>
      <c r="JU31" s="188"/>
      <c r="JV31" s="188"/>
      <c r="JW31" s="188"/>
      <c r="JX31" s="188"/>
      <c r="JY31" s="188"/>
      <c r="JZ31" s="188"/>
      <c r="KA31" s="188"/>
      <c r="KB31" s="188"/>
      <c r="KC31" s="188"/>
      <c r="KD31" s="188"/>
      <c r="KE31" s="188"/>
      <c r="KF31" s="188"/>
      <c r="KG31" s="188"/>
      <c r="KH31" s="188"/>
      <c r="KI31" s="188"/>
      <c r="KJ31" s="188"/>
      <c r="KK31" s="188"/>
      <c r="KL31" s="188"/>
      <c r="KM31" s="188"/>
      <c r="KN31" s="188"/>
      <c r="KO31" s="188"/>
      <c r="KP31" s="188"/>
      <c r="KQ31" s="188"/>
      <c r="KR31" s="188"/>
      <c r="KS31" s="188"/>
      <c r="KT31" s="188"/>
      <c r="KU31" s="188"/>
      <c r="KV31" s="188"/>
      <c r="KW31" s="188"/>
      <c r="KX31" s="188"/>
      <c r="KY31" s="188"/>
      <c r="KZ31" s="188"/>
      <c r="LA31" s="188"/>
      <c r="LB31" s="188"/>
      <c r="LC31" s="188"/>
      <c r="LD31" s="188"/>
      <c r="LE31" s="188"/>
      <c r="LF31" s="188"/>
      <c r="LG31" s="188"/>
      <c r="LH31" s="188"/>
      <c r="LI31" s="188"/>
      <c r="LJ31" s="188"/>
      <c r="LK31" s="188"/>
      <c r="LL31" s="188"/>
      <c r="LM31" s="188"/>
      <c r="LN31" s="188"/>
      <c r="LO31" s="188"/>
      <c r="LP31" s="188"/>
      <c r="LQ31" s="188"/>
      <c r="LR31" s="188"/>
      <c r="LS31" s="188"/>
      <c r="LT31" s="188"/>
      <c r="LU31" s="188"/>
      <c r="LV31" s="188"/>
      <c r="LW31" s="188"/>
      <c r="LX31" s="188"/>
      <c r="LY31" s="188"/>
      <c r="LZ31" s="188"/>
      <c r="MA31" s="188"/>
      <c r="MB31" s="188"/>
      <c r="MC31" s="188"/>
      <c r="MD31" s="188"/>
      <c r="ME31" s="188"/>
      <c r="MF31" s="188"/>
      <c r="MG31" s="188"/>
      <c r="MH31" s="188"/>
      <c r="MI31" s="188"/>
      <c r="MJ31" s="188"/>
      <c r="MK31" s="188"/>
      <c r="ML31" s="188"/>
      <c r="MM31" s="188"/>
      <c r="MN31" s="188"/>
      <c r="MO31" s="188"/>
      <c r="MP31" s="188"/>
      <c r="MQ31" s="188"/>
      <c r="MR31" s="188"/>
      <c r="MS31" s="188"/>
      <c r="MT31" s="188"/>
      <c r="MU31" s="188"/>
      <c r="MV31" s="188"/>
      <c r="MW31" s="188"/>
      <c r="MX31" s="188"/>
      <c r="MY31" s="188"/>
      <c r="MZ31" s="188"/>
      <c r="NA31" s="188"/>
      <c r="NB31" s="188"/>
      <c r="NC31" s="188"/>
      <c r="ND31" s="188"/>
      <c r="NE31" s="188"/>
      <c r="NF31" s="188"/>
      <c r="NG31" s="188"/>
      <c r="NH31" s="188"/>
      <c r="NI31" s="188"/>
      <c r="NJ31" s="188"/>
      <c r="NK31" s="188"/>
      <c r="NL31" s="188"/>
      <c r="NM31" s="188"/>
      <c r="NN31" s="188"/>
      <c r="NO31" s="188"/>
      <c r="NP31" s="188"/>
      <c r="NQ31" s="188"/>
      <c r="NR31" s="188"/>
      <c r="NS31" s="188"/>
      <c r="NT31" s="188"/>
      <c r="NU31" s="188"/>
      <c r="NV31" s="188"/>
      <c r="NW31" s="188"/>
      <c r="NX31" s="188"/>
      <c r="NY31" s="188"/>
      <c r="NZ31" s="188"/>
      <c r="OA31" s="188"/>
      <c r="OB31" s="188"/>
      <c r="OC31" s="188"/>
      <c r="OD31" s="188"/>
      <c r="OE31" s="188"/>
      <c r="OF31" s="188"/>
      <c r="OG31" s="188"/>
      <c r="OH31" s="188"/>
      <c r="OI31" s="188"/>
      <c r="OJ31" s="188"/>
      <c r="OK31" s="188"/>
      <c r="OL31" s="188"/>
      <c r="OM31" s="188"/>
      <c r="ON31" s="188"/>
      <c r="OO31" s="188"/>
      <c r="OP31" s="188"/>
      <c r="OQ31" s="188"/>
      <c r="OR31" s="188"/>
      <c r="OS31" s="188"/>
      <c r="OT31" s="188"/>
      <c r="OU31" s="188"/>
      <c r="OV31" s="188"/>
      <c r="OW31" s="188"/>
      <c r="OX31" s="188"/>
      <c r="OY31" s="188"/>
      <c r="OZ31" s="188"/>
      <c r="PA31" s="188"/>
      <c r="PB31" s="188"/>
      <c r="PC31" s="188"/>
      <c r="PD31" s="188"/>
      <c r="PE31" s="188"/>
      <c r="PF31" s="188"/>
      <c r="PG31" s="188"/>
      <c r="PH31" s="188"/>
      <c r="PI31" s="188"/>
      <c r="PJ31" s="188"/>
      <c r="PK31" s="188"/>
      <c r="PL31" s="188"/>
      <c r="PM31" s="188"/>
      <c r="PN31" s="188"/>
      <c r="PO31" s="188"/>
      <c r="PP31" s="188"/>
      <c r="PQ31" s="188"/>
      <c r="PR31" s="188"/>
      <c r="PS31" s="188"/>
      <c r="PT31" s="188"/>
      <c r="PU31" s="188"/>
      <c r="PV31" s="188"/>
      <c r="PW31" s="188"/>
      <c r="PX31" s="188"/>
      <c r="PY31" s="188"/>
      <c r="PZ31" s="188"/>
      <c r="QA31" s="188"/>
      <c r="QB31" s="188"/>
      <c r="QC31" s="188"/>
      <c r="QD31" s="188"/>
      <c r="QE31" s="188"/>
      <c r="QF31" s="188"/>
      <c r="QG31" s="188"/>
      <c r="QH31" s="188"/>
      <c r="QI31" s="188"/>
      <c r="QJ31" s="188"/>
      <c r="QK31" s="188"/>
      <c r="QL31" s="188"/>
      <c r="QM31" s="188"/>
      <c r="QN31" s="188"/>
      <c r="QO31" s="188"/>
      <c r="QP31" s="188"/>
      <c r="QQ31" s="188"/>
      <c r="QR31" s="188"/>
      <c r="QS31" s="188"/>
      <c r="QT31" s="188"/>
      <c r="QU31" s="188"/>
      <c r="QV31" s="188"/>
      <c r="QW31" s="188"/>
      <c r="QX31" s="188"/>
      <c r="QY31" s="188"/>
      <c r="QZ31" s="188"/>
      <c r="RA31" s="188"/>
      <c r="RB31" s="188"/>
      <c r="RC31" s="188"/>
      <c r="RD31" s="188"/>
      <c r="RE31" s="188"/>
      <c r="RF31" s="188"/>
      <c r="RG31" s="188"/>
      <c r="RH31" s="188"/>
      <c r="RI31" s="188"/>
      <c r="RJ31" s="188"/>
      <c r="RK31" s="188"/>
      <c r="RL31" s="188"/>
      <c r="RM31" s="188"/>
      <c r="RN31" s="188"/>
      <c r="RO31" s="188"/>
      <c r="RP31" s="188"/>
      <c r="RQ31" s="188"/>
      <c r="RR31" s="188"/>
      <c r="RS31" s="188"/>
      <c r="RT31" s="188"/>
      <c r="RU31" s="188"/>
      <c r="RV31" s="188"/>
      <c r="RW31" s="188"/>
      <c r="RX31" s="188"/>
      <c r="RY31" s="188"/>
      <c r="RZ31" s="188"/>
      <c r="SA31" s="188"/>
      <c r="SB31" s="188"/>
      <c r="SC31" s="188"/>
      <c r="SD31" s="188"/>
      <c r="SE31" s="188"/>
      <c r="SF31" s="188"/>
      <c r="SG31" s="188"/>
      <c r="SH31" s="188"/>
      <c r="SI31" s="188"/>
      <c r="SJ31" s="188"/>
      <c r="SK31" s="188"/>
      <c r="SL31" s="188"/>
      <c r="SM31" s="188"/>
      <c r="SN31" s="188"/>
      <c r="SO31" s="188"/>
      <c r="SP31" s="188"/>
      <c r="SQ31" s="188"/>
      <c r="SR31" s="188"/>
      <c r="SS31" s="188"/>
    </row>
    <row r="32" spans="1:513" s="3" customFormat="1" ht="41.4" customHeight="1" x14ac:dyDescent="0.25">
      <c r="A32" s="213"/>
      <c r="B32" s="292"/>
      <c r="C32" s="293" t="s">
        <v>177</v>
      </c>
      <c r="D32" s="108">
        <v>1</v>
      </c>
      <c r="E32" s="195">
        <f>122500/AO1</f>
        <v>40833.333333333336</v>
      </c>
      <c r="F32" s="195">
        <f>E32*D32</f>
        <v>40833.333333333336</v>
      </c>
      <c r="G32" s="204" t="s">
        <v>151</v>
      </c>
      <c r="H32" s="194"/>
      <c r="I32" s="204"/>
      <c r="J32" s="204"/>
      <c r="K32" s="293"/>
      <c r="L32" s="204"/>
      <c r="M32" s="204"/>
      <c r="N32" s="204"/>
      <c r="O32" s="204"/>
      <c r="P32" s="204"/>
      <c r="Q32" s="204"/>
      <c r="R32" s="204"/>
      <c r="S32" s="204"/>
      <c r="T32" s="204"/>
      <c r="U32" s="204"/>
      <c r="V32" s="204"/>
      <c r="W32" s="204"/>
      <c r="X32" s="204"/>
      <c r="Y32" s="204"/>
      <c r="Z32" s="204"/>
      <c r="AA32" s="204"/>
      <c r="AB32" s="204"/>
      <c r="AC32" s="204"/>
      <c r="AD32" s="204"/>
      <c r="AE32" s="204"/>
      <c r="AF32" s="204"/>
      <c r="AG32" s="204"/>
      <c r="AH32" s="204"/>
      <c r="AI32" s="182"/>
      <c r="AJ32" s="182"/>
      <c r="AK32" s="103"/>
      <c r="AL32" s="205"/>
      <c r="AM32" s="7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</row>
    <row r="33" spans="1:513" s="189" customFormat="1" ht="41.4" customHeight="1" x14ac:dyDescent="0.25">
      <c r="A33" s="190"/>
      <c r="B33" s="801" t="s">
        <v>79</v>
      </c>
      <c r="C33" s="802"/>
      <c r="D33" s="198"/>
      <c r="E33" s="195"/>
      <c r="F33" s="195"/>
      <c r="G33" s="199"/>
      <c r="H33" s="199"/>
      <c r="I33" s="199"/>
      <c r="J33" s="199"/>
      <c r="K33" s="28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85">
        <f>'PEP Av. Fin.'!P15</f>
        <v>135133.20000000001</v>
      </c>
      <c r="AJ33" s="185">
        <f>'PEP Av. Fin.'!Q15</f>
        <v>41333.4</v>
      </c>
      <c r="AK33" s="186">
        <f>'PEP Av. Fin.'!R15</f>
        <v>176466.6</v>
      </c>
      <c r="AL33" s="200">
        <f>'PEP Av. Fin.'!S15</f>
        <v>0.6312148876153304</v>
      </c>
      <c r="AM33" s="187"/>
      <c r="AN33" s="188"/>
      <c r="AO33" s="188"/>
      <c r="AP33" s="188"/>
      <c r="AQ33" s="188"/>
      <c r="AR33" s="188"/>
      <c r="AS33" s="188"/>
      <c r="AT33" s="188"/>
      <c r="AU33" s="188"/>
      <c r="AV33" s="188"/>
      <c r="AW33" s="188"/>
      <c r="AX33" s="188"/>
      <c r="AY33" s="188"/>
      <c r="AZ33" s="188"/>
      <c r="BA33" s="188"/>
      <c r="BB33" s="188"/>
      <c r="BC33" s="188"/>
      <c r="BD33" s="188"/>
      <c r="BE33" s="188"/>
      <c r="BF33" s="188"/>
      <c r="BG33" s="188"/>
      <c r="BH33" s="188"/>
      <c r="BI33" s="188"/>
      <c r="BJ33" s="188"/>
      <c r="BK33" s="188"/>
      <c r="BL33" s="188"/>
      <c r="BM33" s="188"/>
      <c r="BN33" s="188"/>
      <c r="BO33" s="188"/>
      <c r="BP33" s="188"/>
      <c r="BQ33" s="188"/>
      <c r="BR33" s="188"/>
      <c r="BS33" s="188"/>
      <c r="BT33" s="188"/>
      <c r="BU33" s="188"/>
      <c r="BV33" s="188"/>
      <c r="BW33" s="188"/>
      <c r="BX33" s="188"/>
      <c r="BY33" s="188"/>
      <c r="BZ33" s="188"/>
      <c r="CA33" s="188"/>
      <c r="CB33" s="188"/>
      <c r="CC33" s="188"/>
      <c r="CD33" s="188"/>
      <c r="CE33" s="188"/>
      <c r="CF33" s="188"/>
      <c r="CG33" s="188"/>
      <c r="CH33" s="188"/>
      <c r="CI33" s="188"/>
      <c r="CJ33" s="188"/>
      <c r="CK33" s="188"/>
      <c r="CL33" s="188"/>
      <c r="CM33" s="188"/>
      <c r="CN33" s="188"/>
      <c r="CO33" s="188"/>
      <c r="CP33" s="188"/>
      <c r="CQ33" s="188"/>
      <c r="CR33" s="188"/>
      <c r="CS33" s="188"/>
      <c r="CT33" s="188"/>
      <c r="CU33" s="188"/>
      <c r="CV33" s="188"/>
      <c r="CW33" s="188"/>
      <c r="CX33" s="188"/>
      <c r="CY33" s="188"/>
      <c r="CZ33" s="188"/>
      <c r="DA33" s="188"/>
      <c r="DB33" s="188"/>
      <c r="DC33" s="188"/>
      <c r="DD33" s="188"/>
      <c r="DE33" s="188"/>
      <c r="DF33" s="188"/>
      <c r="DG33" s="188"/>
      <c r="DH33" s="188"/>
      <c r="DI33" s="188"/>
      <c r="DJ33" s="188"/>
      <c r="DK33" s="188"/>
      <c r="DL33" s="188"/>
      <c r="DM33" s="188"/>
      <c r="DN33" s="188"/>
      <c r="DO33" s="188"/>
      <c r="DP33" s="188"/>
      <c r="DQ33" s="188"/>
      <c r="DR33" s="188"/>
      <c r="DS33" s="188"/>
      <c r="DT33" s="188"/>
      <c r="DU33" s="188"/>
      <c r="DV33" s="188"/>
      <c r="DW33" s="188"/>
      <c r="DX33" s="188"/>
      <c r="DY33" s="188"/>
      <c r="DZ33" s="188"/>
      <c r="EA33" s="188"/>
      <c r="EB33" s="188"/>
      <c r="EC33" s="188"/>
      <c r="ED33" s="188"/>
      <c r="EE33" s="188"/>
      <c r="EF33" s="188"/>
      <c r="EG33" s="188"/>
      <c r="EH33" s="188"/>
      <c r="EI33" s="188"/>
      <c r="EJ33" s="188"/>
      <c r="EK33" s="188"/>
      <c r="EL33" s="188"/>
      <c r="EM33" s="188"/>
      <c r="EN33" s="188"/>
      <c r="EO33" s="188"/>
      <c r="EP33" s="188"/>
      <c r="EQ33" s="188"/>
      <c r="ER33" s="188"/>
      <c r="ES33" s="188"/>
      <c r="ET33" s="188"/>
      <c r="EU33" s="188"/>
      <c r="EV33" s="188"/>
      <c r="EW33" s="188"/>
      <c r="EX33" s="188"/>
      <c r="EY33" s="188"/>
      <c r="EZ33" s="188"/>
      <c r="FA33" s="188"/>
      <c r="FB33" s="188"/>
      <c r="FC33" s="188"/>
      <c r="FD33" s="188"/>
      <c r="FE33" s="188"/>
      <c r="FF33" s="188"/>
      <c r="FG33" s="188"/>
      <c r="FH33" s="188"/>
      <c r="FI33" s="188"/>
      <c r="FJ33" s="188"/>
      <c r="FK33" s="188"/>
      <c r="FL33" s="188"/>
      <c r="FM33" s="188"/>
      <c r="FN33" s="188"/>
      <c r="FO33" s="188"/>
      <c r="FP33" s="188"/>
      <c r="FQ33" s="188"/>
      <c r="FR33" s="188"/>
      <c r="FS33" s="188"/>
      <c r="FT33" s="188"/>
      <c r="FU33" s="188"/>
      <c r="FV33" s="188"/>
      <c r="FW33" s="188"/>
      <c r="FX33" s="188"/>
      <c r="FY33" s="188"/>
      <c r="FZ33" s="188"/>
      <c r="GA33" s="188"/>
      <c r="GB33" s="188"/>
      <c r="GC33" s="188"/>
      <c r="GD33" s="188"/>
      <c r="GE33" s="188"/>
      <c r="GF33" s="188"/>
      <c r="GG33" s="188"/>
      <c r="GH33" s="188"/>
      <c r="GI33" s="188"/>
      <c r="GJ33" s="188"/>
      <c r="GK33" s="188"/>
      <c r="GL33" s="188"/>
      <c r="GM33" s="188"/>
      <c r="GN33" s="188"/>
      <c r="GO33" s="188"/>
      <c r="GP33" s="188"/>
      <c r="GQ33" s="188"/>
      <c r="GR33" s="188"/>
      <c r="GS33" s="188"/>
      <c r="GT33" s="188"/>
      <c r="GU33" s="188"/>
      <c r="GV33" s="188"/>
      <c r="GW33" s="188"/>
      <c r="GX33" s="188"/>
      <c r="GY33" s="188"/>
      <c r="GZ33" s="188"/>
      <c r="HA33" s="188"/>
      <c r="HB33" s="188"/>
      <c r="HC33" s="188"/>
      <c r="HD33" s="188"/>
      <c r="HE33" s="188"/>
      <c r="HF33" s="188"/>
      <c r="HG33" s="188"/>
      <c r="HH33" s="188"/>
      <c r="HI33" s="188"/>
      <c r="HJ33" s="188"/>
      <c r="HK33" s="188"/>
      <c r="HL33" s="188"/>
      <c r="HM33" s="188"/>
      <c r="HN33" s="188"/>
      <c r="HO33" s="188"/>
      <c r="HP33" s="188"/>
      <c r="HQ33" s="188"/>
      <c r="HR33" s="188"/>
      <c r="HS33" s="188"/>
      <c r="HT33" s="188"/>
      <c r="HU33" s="188"/>
      <c r="HV33" s="188"/>
      <c r="HW33" s="188"/>
      <c r="HX33" s="188"/>
      <c r="HY33" s="188"/>
      <c r="HZ33" s="188"/>
      <c r="IA33" s="188"/>
      <c r="IB33" s="188"/>
      <c r="IC33" s="188"/>
      <c r="ID33" s="188"/>
      <c r="IE33" s="188"/>
      <c r="IF33" s="188"/>
      <c r="IG33" s="188"/>
      <c r="IH33" s="188"/>
      <c r="II33" s="188"/>
      <c r="IJ33" s="188"/>
      <c r="IK33" s="188"/>
      <c r="IL33" s="188"/>
      <c r="IM33" s="188"/>
      <c r="IN33" s="188"/>
      <c r="IO33" s="188"/>
      <c r="IP33" s="188"/>
      <c r="IQ33" s="188"/>
      <c r="IR33" s="188"/>
      <c r="IS33" s="188"/>
      <c r="IT33" s="188"/>
      <c r="IU33" s="188"/>
      <c r="IV33" s="188"/>
      <c r="IW33" s="188"/>
      <c r="IX33" s="188"/>
      <c r="IY33" s="188"/>
      <c r="IZ33" s="188"/>
      <c r="JA33" s="188"/>
      <c r="JB33" s="188"/>
      <c r="JC33" s="188"/>
      <c r="JD33" s="188"/>
      <c r="JE33" s="188"/>
      <c r="JF33" s="188"/>
      <c r="JG33" s="188"/>
      <c r="JH33" s="188"/>
      <c r="JI33" s="188"/>
      <c r="JJ33" s="188"/>
      <c r="JK33" s="188"/>
      <c r="JL33" s="188"/>
      <c r="JM33" s="188"/>
      <c r="JN33" s="188"/>
      <c r="JO33" s="188"/>
      <c r="JP33" s="188"/>
      <c r="JQ33" s="188"/>
      <c r="JR33" s="188"/>
      <c r="JS33" s="188"/>
      <c r="JT33" s="188"/>
      <c r="JU33" s="188"/>
      <c r="JV33" s="188"/>
      <c r="JW33" s="188"/>
      <c r="JX33" s="188"/>
      <c r="JY33" s="188"/>
      <c r="JZ33" s="188"/>
      <c r="KA33" s="188"/>
      <c r="KB33" s="188"/>
      <c r="KC33" s="188"/>
      <c r="KD33" s="188"/>
      <c r="KE33" s="188"/>
      <c r="KF33" s="188"/>
      <c r="KG33" s="188"/>
      <c r="KH33" s="188"/>
      <c r="KI33" s="188"/>
      <c r="KJ33" s="188"/>
      <c r="KK33" s="188"/>
      <c r="KL33" s="188"/>
      <c r="KM33" s="188"/>
      <c r="KN33" s="188"/>
      <c r="KO33" s="188"/>
      <c r="KP33" s="188"/>
      <c r="KQ33" s="188"/>
      <c r="KR33" s="188"/>
      <c r="KS33" s="188"/>
      <c r="KT33" s="188"/>
      <c r="KU33" s="188"/>
      <c r="KV33" s="188"/>
      <c r="KW33" s="188"/>
      <c r="KX33" s="188"/>
      <c r="KY33" s="188"/>
      <c r="KZ33" s="188"/>
      <c r="LA33" s="188"/>
      <c r="LB33" s="188"/>
      <c r="LC33" s="188"/>
      <c r="LD33" s="188"/>
      <c r="LE33" s="188"/>
      <c r="LF33" s="188"/>
      <c r="LG33" s="188"/>
      <c r="LH33" s="188"/>
      <c r="LI33" s="188"/>
      <c r="LJ33" s="188"/>
      <c r="LK33" s="188"/>
      <c r="LL33" s="188"/>
      <c r="LM33" s="188"/>
      <c r="LN33" s="188"/>
      <c r="LO33" s="188"/>
      <c r="LP33" s="188"/>
      <c r="LQ33" s="188"/>
      <c r="LR33" s="188"/>
      <c r="LS33" s="188"/>
      <c r="LT33" s="188"/>
      <c r="LU33" s="188"/>
      <c r="LV33" s="188"/>
      <c r="LW33" s="188"/>
      <c r="LX33" s="188"/>
      <c r="LY33" s="188"/>
      <c r="LZ33" s="188"/>
      <c r="MA33" s="188"/>
      <c r="MB33" s="188"/>
      <c r="MC33" s="188"/>
      <c r="MD33" s="188"/>
      <c r="ME33" s="188"/>
      <c r="MF33" s="188"/>
      <c r="MG33" s="188"/>
      <c r="MH33" s="188"/>
      <c r="MI33" s="188"/>
      <c r="MJ33" s="188"/>
      <c r="MK33" s="188"/>
      <c r="ML33" s="188"/>
      <c r="MM33" s="188"/>
      <c r="MN33" s="188"/>
      <c r="MO33" s="188"/>
      <c r="MP33" s="188"/>
      <c r="MQ33" s="188"/>
      <c r="MR33" s="188"/>
      <c r="MS33" s="188"/>
      <c r="MT33" s="188"/>
      <c r="MU33" s="188"/>
      <c r="MV33" s="188"/>
      <c r="MW33" s="188"/>
      <c r="MX33" s="188"/>
      <c r="MY33" s="188"/>
      <c r="MZ33" s="188"/>
      <c r="NA33" s="188"/>
      <c r="NB33" s="188"/>
      <c r="NC33" s="188"/>
      <c r="ND33" s="188"/>
      <c r="NE33" s="188"/>
      <c r="NF33" s="188"/>
      <c r="NG33" s="188"/>
      <c r="NH33" s="188"/>
      <c r="NI33" s="188"/>
      <c r="NJ33" s="188"/>
      <c r="NK33" s="188"/>
      <c r="NL33" s="188"/>
      <c r="NM33" s="188"/>
      <c r="NN33" s="188"/>
      <c r="NO33" s="188"/>
      <c r="NP33" s="188"/>
      <c r="NQ33" s="188"/>
      <c r="NR33" s="188"/>
      <c r="NS33" s="188"/>
      <c r="NT33" s="188"/>
      <c r="NU33" s="188"/>
      <c r="NV33" s="188"/>
      <c r="NW33" s="188"/>
      <c r="NX33" s="188"/>
      <c r="NY33" s="188"/>
      <c r="NZ33" s="188"/>
      <c r="OA33" s="188"/>
      <c r="OB33" s="188"/>
      <c r="OC33" s="188"/>
      <c r="OD33" s="188"/>
      <c r="OE33" s="188"/>
      <c r="OF33" s="188"/>
      <c r="OG33" s="188"/>
      <c r="OH33" s="188"/>
      <c r="OI33" s="188"/>
      <c r="OJ33" s="188"/>
      <c r="OK33" s="188"/>
      <c r="OL33" s="188"/>
      <c r="OM33" s="188"/>
      <c r="ON33" s="188"/>
      <c r="OO33" s="188"/>
      <c r="OP33" s="188"/>
      <c r="OQ33" s="188"/>
      <c r="OR33" s="188"/>
      <c r="OS33" s="188"/>
      <c r="OT33" s="188"/>
      <c r="OU33" s="188"/>
      <c r="OV33" s="188"/>
      <c r="OW33" s="188"/>
      <c r="OX33" s="188"/>
      <c r="OY33" s="188"/>
      <c r="OZ33" s="188"/>
      <c r="PA33" s="188"/>
      <c r="PB33" s="188"/>
      <c r="PC33" s="188"/>
      <c r="PD33" s="188"/>
      <c r="PE33" s="188"/>
      <c r="PF33" s="188"/>
      <c r="PG33" s="188"/>
      <c r="PH33" s="188"/>
      <c r="PI33" s="188"/>
      <c r="PJ33" s="188"/>
      <c r="PK33" s="188"/>
      <c r="PL33" s="188"/>
      <c r="PM33" s="188"/>
      <c r="PN33" s="188"/>
      <c r="PO33" s="188"/>
      <c r="PP33" s="188"/>
      <c r="PQ33" s="188"/>
      <c r="PR33" s="188"/>
      <c r="PS33" s="188"/>
      <c r="PT33" s="188"/>
      <c r="PU33" s="188"/>
      <c r="PV33" s="188"/>
      <c r="PW33" s="188"/>
      <c r="PX33" s="188"/>
      <c r="PY33" s="188"/>
      <c r="PZ33" s="188"/>
      <c r="QA33" s="188"/>
      <c r="QB33" s="188"/>
      <c r="QC33" s="188"/>
      <c r="QD33" s="188"/>
      <c r="QE33" s="188"/>
      <c r="QF33" s="188"/>
      <c r="QG33" s="188"/>
      <c r="QH33" s="188"/>
      <c r="QI33" s="188"/>
      <c r="QJ33" s="188"/>
      <c r="QK33" s="188"/>
      <c r="QL33" s="188"/>
      <c r="QM33" s="188"/>
      <c r="QN33" s="188"/>
      <c r="QO33" s="188"/>
      <c r="QP33" s="188"/>
      <c r="QQ33" s="188"/>
      <c r="QR33" s="188"/>
      <c r="QS33" s="188"/>
      <c r="QT33" s="188"/>
      <c r="QU33" s="188"/>
      <c r="QV33" s="188"/>
      <c r="QW33" s="188"/>
      <c r="QX33" s="188"/>
      <c r="QY33" s="188"/>
      <c r="QZ33" s="188"/>
      <c r="RA33" s="188"/>
      <c r="RB33" s="188"/>
      <c r="RC33" s="188"/>
      <c r="RD33" s="188"/>
      <c r="RE33" s="188"/>
      <c r="RF33" s="188"/>
      <c r="RG33" s="188"/>
      <c r="RH33" s="188"/>
      <c r="RI33" s="188"/>
      <c r="RJ33" s="188"/>
      <c r="RK33" s="188"/>
      <c r="RL33" s="188"/>
      <c r="RM33" s="188"/>
      <c r="RN33" s="188"/>
      <c r="RO33" s="188"/>
      <c r="RP33" s="188"/>
      <c r="RQ33" s="188"/>
      <c r="RR33" s="188"/>
      <c r="RS33" s="188"/>
      <c r="RT33" s="188"/>
      <c r="RU33" s="188"/>
      <c r="RV33" s="188"/>
      <c r="RW33" s="188"/>
      <c r="RX33" s="188"/>
      <c r="RY33" s="188"/>
      <c r="RZ33" s="188"/>
      <c r="SA33" s="188"/>
      <c r="SB33" s="188"/>
      <c r="SC33" s="188"/>
      <c r="SD33" s="188"/>
      <c r="SE33" s="188"/>
      <c r="SF33" s="188"/>
      <c r="SG33" s="188"/>
      <c r="SH33" s="188"/>
      <c r="SI33" s="188"/>
      <c r="SJ33" s="188"/>
      <c r="SK33" s="188"/>
      <c r="SL33" s="188"/>
      <c r="SM33" s="188"/>
      <c r="SN33" s="188"/>
      <c r="SO33" s="188"/>
      <c r="SP33" s="188"/>
      <c r="SQ33" s="188"/>
      <c r="SR33" s="188"/>
      <c r="SS33" s="188"/>
    </row>
    <row r="34" spans="1:513" s="3" customFormat="1" ht="41.4" customHeight="1" x14ac:dyDescent="0.25">
      <c r="A34" s="213"/>
      <c r="B34" s="292"/>
      <c r="C34" s="293"/>
      <c r="D34" s="108"/>
      <c r="E34" s="195"/>
      <c r="F34" s="195"/>
      <c r="G34" s="204"/>
      <c r="H34" s="194"/>
      <c r="I34" s="204"/>
      <c r="J34" s="204"/>
      <c r="K34" s="293"/>
      <c r="L34" s="204"/>
      <c r="M34" s="204"/>
      <c r="N34" s="204"/>
      <c r="O34" s="204"/>
      <c r="P34" s="204"/>
      <c r="Q34" s="204"/>
      <c r="R34" s="204"/>
      <c r="S34" s="204"/>
      <c r="T34" s="204"/>
      <c r="U34" s="204"/>
      <c r="V34" s="204"/>
      <c r="W34" s="204"/>
      <c r="X34" s="204"/>
      <c r="Y34" s="204"/>
      <c r="Z34" s="204"/>
      <c r="AA34" s="204"/>
      <c r="AB34" s="204"/>
      <c r="AC34" s="204"/>
      <c r="AD34" s="204"/>
      <c r="AE34" s="204"/>
      <c r="AF34" s="204"/>
      <c r="AG34" s="204"/>
      <c r="AH34" s="204"/>
      <c r="AI34" s="182"/>
      <c r="AJ34" s="182"/>
      <c r="AK34" s="103"/>
      <c r="AL34" s="205"/>
      <c r="AM34" s="7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</row>
    <row r="35" spans="1:513" s="3" customFormat="1" ht="41.4" customHeight="1" x14ac:dyDescent="0.25">
      <c r="A35" s="213"/>
      <c r="B35" s="292"/>
      <c r="C35" s="293"/>
      <c r="D35" s="108"/>
      <c r="E35" s="195"/>
      <c r="F35" s="195"/>
      <c r="G35" s="204"/>
      <c r="H35" s="194"/>
      <c r="I35" s="204"/>
      <c r="J35" s="204"/>
      <c r="K35" s="293"/>
      <c r="L35" s="204"/>
      <c r="M35" s="204"/>
      <c r="N35" s="204"/>
      <c r="O35" s="204"/>
      <c r="P35" s="204"/>
      <c r="Q35" s="204"/>
      <c r="R35" s="204"/>
      <c r="S35" s="204"/>
      <c r="T35" s="204"/>
      <c r="U35" s="204"/>
      <c r="V35" s="204"/>
      <c r="W35" s="204"/>
      <c r="X35" s="204"/>
      <c r="Y35" s="204"/>
      <c r="Z35" s="204"/>
      <c r="AA35" s="204"/>
      <c r="AB35" s="204"/>
      <c r="AC35" s="204"/>
      <c r="AD35" s="204"/>
      <c r="AE35" s="204"/>
      <c r="AF35" s="204"/>
      <c r="AG35" s="204"/>
      <c r="AH35" s="204"/>
      <c r="AI35" s="182"/>
      <c r="AJ35" s="182"/>
      <c r="AK35" s="103"/>
      <c r="AL35" s="205"/>
      <c r="AM35" s="7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</row>
    <row r="36" spans="1:513" s="189" customFormat="1" ht="41.4" customHeight="1" x14ac:dyDescent="0.25">
      <c r="A36" s="190"/>
      <c r="B36" s="801" t="s">
        <v>80</v>
      </c>
      <c r="C36" s="802"/>
      <c r="D36" s="198"/>
      <c r="E36" s="195"/>
      <c r="F36" s="195"/>
      <c r="G36" s="199"/>
      <c r="H36" s="199"/>
      <c r="I36" s="199"/>
      <c r="J36" s="199"/>
      <c r="K36" s="28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85">
        <f>'PEP Av. Fin.'!P16</f>
        <v>19466.600000000002</v>
      </c>
      <c r="AJ36" s="185">
        <f>'PEP Av. Fin.'!Q16</f>
        <v>0</v>
      </c>
      <c r="AK36" s="186">
        <f>'PEP Av. Fin.'!R16</f>
        <v>19466.600000000002</v>
      </c>
      <c r="AL36" s="200">
        <f>'PEP Av. Fin.'!S16</f>
        <v>6.9631350812293047E-2</v>
      </c>
      <c r="AM36" s="187"/>
      <c r="AN36" s="188"/>
      <c r="AO36" s="188"/>
      <c r="AP36" s="188"/>
      <c r="AQ36" s="188"/>
      <c r="AR36" s="188"/>
      <c r="AS36" s="188"/>
      <c r="AT36" s="188"/>
      <c r="AU36" s="188"/>
      <c r="AV36" s="188"/>
      <c r="AW36" s="188"/>
      <c r="AX36" s="188"/>
      <c r="AY36" s="188"/>
      <c r="AZ36" s="188"/>
      <c r="BA36" s="188"/>
      <c r="BB36" s="188"/>
      <c r="BC36" s="188"/>
      <c r="BD36" s="188"/>
      <c r="BE36" s="188"/>
      <c r="BF36" s="188"/>
      <c r="BG36" s="188"/>
      <c r="BH36" s="188"/>
      <c r="BI36" s="188"/>
      <c r="BJ36" s="188"/>
      <c r="BK36" s="188"/>
      <c r="BL36" s="188"/>
      <c r="BM36" s="188"/>
      <c r="BN36" s="188"/>
      <c r="BO36" s="188"/>
      <c r="BP36" s="188"/>
      <c r="BQ36" s="188"/>
      <c r="BR36" s="188"/>
      <c r="BS36" s="188"/>
      <c r="BT36" s="188"/>
      <c r="BU36" s="188"/>
      <c r="BV36" s="188"/>
      <c r="BW36" s="188"/>
      <c r="BX36" s="188"/>
      <c r="BY36" s="188"/>
      <c r="BZ36" s="188"/>
      <c r="CA36" s="188"/>
      <c r="CB36" s="188"/>
      <c r="CC36" s="188"/>
      <c r="CD36" s="188"/>
      <c r="CE36" s="188"/>
      <c r="CF36" s="188"/>
      <c r="CG36" s="188"/>
      <c r="CH36" s="188"/>
      <c r="CI36" s="188"/>
      <c r="CJ36" s="188"/>
      <c r="CK36" s="188"/>
      <c r="CL36" s="188"/>
      <c r="CM36" s="188"/>
      <c r="CN36" s="188"/>
      <c r="CO36" s="188"/>
      <c r="CP36" s="188"/>
      <c r="CQ36" s="188"/>
      <c r="CR36" s="188"/>
      <c r="CS36" s="188"/>
      <c r="CT36" s="188"/>
      <c r="CU36" s="188"/>
      <c r="CV36" s="188"/>
      <c r="CW36" s="188"/>
      <c r="CX36" s="188"/>
      <c r="CY36" s="188"/>
      <c r="CZ36" s="188"/>
      <c r="DA36" s="188"/>
      <c r="DB36" s="188"/>
      <c r="DC36" s="188"/>
      <c r="DD36" s="188"/>
      <c r="DE36" s="188"/>
      <c r="DF36" s="188"/>
      <c r="DG36" s="188"/>
      <c r="DH36" s="188"/>
      <c r="DI36" s="188"/>
      <c r="DJ36" s="188"/>
      <c r="DK36" s="188"/>
      <c r="DL36" s="188"/>
      <c r="DM36" s="188"/>
      <c r="DN36" s="188"/>
      <c r="DO36" s="188"/>
      <c r="DP36" s="188"/>
      <c r="DQ36" s="188"/>
      <c r="DR36" s="188"/>
      <c r="DS36" s="188"/>
      <c r="DT36" s="188"/>
      <c r="DU36" s="188"/>
      <c r="DV36" s="188"/>
      <c r="DW36" s="188"/>
      <c r="DX36" s="188"/>
      <c r="DY36" s="188"/>
      <c r="DZ36" s="188"/>
      <c r="EA36" s="188"/>
      <c r="EB36" s="188"/>
      <c r="EC36" s="188"/>
      <c r="ED36" s="188"/>
      <c r="EE36" s="188"/>
      <c r="EF36" s="188"/>
      <c r="EG36" s="188"/>
      <c r="EH36" s="188"/>
      <c r="EI36" s="188"/>
      <c r="EJ36" s="188"/>
      <c r="EK36" s="188"/>
      <c r="EL36" s="188"/>
      <c r="EM36" s="188"/>
      <c r="EN36" s="188"/>
      <c r="EO36" s="188"/>
      <c r="EP36" s="188"/>
      <c r="EQ36" s="188"/>
      <c r="ER36" s="188"/>
      <c r="ES36" s="188"/>
      <c r="ET36" s="188"/>
      <c r="EU36" s="188"/>
      <c r="EV36" s="188"/>
      <c r="EW36" s="188"/>
      <c r="EX36" s="188"/>
      <c r="EY36" s="188"/>
      <c r="EZ36" s="188"/>
      <c r="FA36" s="188"/>
      <c r="FB36" s="188"/>
      <c r="FC36" s="188"/>
      <c r="FD36" s="188"/>
      <c r="FE36" s="188"/>
      <c r="FF36" s="188"/>
      <c r="FG36" s="188"/>
      <c r="FH36" s="188"/>
      <c r="FI36" s="188"/>
      <c r="FJ36" s="188"/>
      <c r="FK36" s="188"/>
      <c r="FL36" s="188"/>
      <c r="FM36" s="188"/>
      <c r="FN36" s="188"/>
      <c r="FO36" s="188"/>
      <c r="FP36" s="188"/>
      <c r="FQ36" s="188"/>
      <c r="FR36" s="188"/>
      <c r="FS36" s="188"/>
      <c r="FT36" s="188"/>
      <c r="FU36" s="188"/>
      <c r="FV36" s="188"/>
      <c r="FW36" s="188"/>
      <c r="FX36" s="188"/>
      <c r="FY36" s="188"/>
      <c r="FZ36" s="188"/>
      <c r="GA36" s="188"/>
      <c r="GB36" s="188"/>
      <c r="GC36" s="188"/>
      <c r="GD36" s="188"/>
      <c r="GE36" s="188"/>
      <c r="GF36" s="188"/>
      <c r="GG36" s="188"/>
      <c r="GH36" s="188"/>
      <c r="GI36" s="188"/>
      <c r="GJ36" s="188"/>
      <c r="GK36" s="188"/>
      <c r="GL36" s="188"/>
      <c r="GM36" s="188"/>
      <c r="GN36" s="188"/>
      <c r="GO36" s="188"/>
      <c r="GP36" s="188"/>
      <c r="GQ36" s="188"/>
      <c r="GR36" s="188"/>
      <c r="GS36" s="188"/>
      <c r="GT36" s="188"/>
      <c r="GU36" s="188"/>
      <c r="GV36" s="188"/>
      <c r="GW36" s="188"/>
      <c r="GX36" s="188"/>
      <c r="GY36" s="188"/>
      <c r="GZ36" s="188"/>
      <c r="HA36" s="188"/>
      <c r="HB36" s="188"/>
      <c r="HC36" s="188"/>
      <c r="HD36" s="188"/>
      <c r="HE36" s="188"/>
      <c r="HF36" s="188"/>
      <c r="HG36" s="188"/>
      <c r="HH36" s="188"/>
      <c r="HI36" s="188"/>
      <c r="HJ36" s="188"/>
      <c r="HK36" s="188"/>
      <c r="HL36" s="188"/>
      <c r="HM36" s="188"/>
      <c r="HN36" s="188"/>
      <c r="HO36" s="188"/>
      <c r="HP36" s="188"/>
      <c r="HQ36" s="188"/>
      <c r="HR36" s="188"/>
      <c r="HS36" s="188"/>
      <c r="HT36" s="188"/>
      <c r="HU36" s="188"/>
      <c r="HV36" s="188"/>
      <c r="HW36" s="188"/>
      <c r="HX36" s="188"/>
      <c r="HY36" s="188"/>
      <c r="HZ36" s="188"/>
      <c r="IA36" s="188"/>
      <c r="IB36" s="188"/>
      <c r="IC36" s="188"/>
      <c r="ID36" s="188"/>
      <c r="IE36" s="188"/>
      <c r="IF36" s="188"/>
      <c r="IG36" s="188"/>
      <c r="IH36" s="188"/>
      <c r="II36" s="188"/>
      <c r="IJ36" s="188"/>
      <c r="IK36" s="188"/>
      <c r="IL36" s="188"/>
      <c r="IM36" s="188"/>
      <c r="IN36" s="188"/>
      <c r="IO36" s="188"/>
      <c r="IP36" s="188"/>
      <c r="IQ36" s="188"/>
      <c r="IR36" s="188"/>
      <c r="IS36" s="188"/>
      <c r="IT36" s="188"/>
      <c r="IU36" s="188"/>
      <c r="IV36" s="188"/>
      <c r="IW36" s="188"/>
      <c r="IX36" s="188"/>
      <c r="IY36" s="188"/>
      <c r="IZ36" s="188"/>
      <c r="JA36" s="188"/>
      <c r="JB36" s="188"/>
      <c r="JC36" s="188"/>
      <c r="JD36" s="188"/>
      <c r="JE36" s="188"/>
      <c r="JF36" s="188"/>
      <c r="JG36" s="188"/>
      <c r="JH36" s="188"/>
      <c r="JI36" s="188"/>
      <c r="JJ36" s="188"/>
      <c r="JK36" s="188"/>
      <c r="JL36" s="188"/>
      <c r="JM36" s="188"/>
      <c r="JN36" s="188"/>
      <c r="JO36" s="188"/>
      <c r="JP36" s="188"/>
      <c r="JQ36" s="188"/>
      <c r="JR36" s="188"/>
      <c r="JS36" s="188"/>
      <c r="JT36" s="188"/>
      <c r="JU36" s="188"/>
      <c r="JV36" s="188"/>
      <c r="JW36" s="188"/>
      <c r="JX36" s="188"/>
      <c r="JY36" s="188"/>
      <c r="JZ36" s="188"/>
      <c r="KA36" s="188"/>
      <c r="KB36" s="188"/>
      <c r="KC36" s="188"/>
      <c r="KD36" s="188"/>
      <c r="KE36" s="188"/>
      <c r="KF36" s="188"/>
      <c r="KG36" s="188"/>
      <c r="KH36" s="188"/>
      <c r="KI36" s="188"/>
      <c r="KJ36" s="188"/>
      <c r="KK36" s="188"/>
      <c r="KL36" s="188"/>
      <c r="KM36" s="188"/>
      <c r="KN36" s="188"/>
      <c r="KO36" s="188"/>
      <c r="KP36" s="188"/>
      <c r="KQ36" s="188"/>
      <c r="KR36" s="188"/>
      <c r="KS36" s="188"/>
      <c r="KT36" s="188"/>
      <c r="KU36" s="188"/>
      <c r="KV36" s="188"/>
      <c r="KW36" s="188"/>
      <c r="KX36" s="188"/>
      <c r="KY36" s="188"/>
      <c r="KZ36" s="188"/>
      <c r="LA36" s="188"/>
      <c r="LB36" s="188"/>
      <c r="LC36" s="188"/>
      <c r="LD36" s="188"/>
      <c r="LE36" s="188"/>
      <c r="LF36" s="188"/>
      <c r="LG36" s="188"/>
      <c r="LH36" s="188"/>
      <c r="LI36" s="188"/>
      <c r="LJ36" s="188"/>
      <c r="LK36" s="188"/>
      <c r="LL36" s="188"/>
      <c r="LM36" s="188"/>
      <c r="LN36" s="188"/>
      <c r="LO36" s="188"/>
      <c r="LP36" s="188"/>
      <c r="LQ36" s="188"/>
      <c r="LR36" s="188"/>
      <c r="LS36" s="188"/>
      <c r="LT36" s="188"/>
      <c r="LU36" s="188"/>
      <c r="LV36" s="188"/>
      <c r="LW36" s="188"/>
      <c r="LX36" s="188"/>
      <c r="LY36" s="188"/>
      <c r="LZ36" s="188"/>
      <c r="MA36" s="188"/>
      <c r="MB36" s="188"/>
      <c r="MC36" s="188"/>
      <c r="MD36" s="188"/>
      <c r="ME36" s="188"/>
      <c r="MF36" s="188"/>
      <c r="MG36" s="188"/>
      <c r="MH36" s="188"/>
      <c r="MI36" s="188"/>
      <c r="MJ36" s="188"/>
      <c r="MK36" s="188"/>
      <c r="ML36" s="188"/>
      <c r="MM36" s="188"/>
      <c r="MN36" s="188"/>
      <c r="MO36" s="188"/>
      <c r="MP36" s="188"/>
      <c r="MQ36" s="188"/>
      <c r="MR36" s="188"/>
      <c r="MS36" s="188"/>
      <c r="MT36" s="188"/>
      <c r="MU36" s="188"/>
      <c r="MV36" s="188"/>
      <c r="MW36" s="188"/>
      <c r="MX36" s="188"/>
      <c r="MY36" s="188"/>
      <c r="MZ36" s="188"/>
      <c r="NA36" s="188"/>
      <c r="NB36" s="188"/>
      <c r="NC36" s="188"/>
      <c r="ND36" s="188"/>
      <c r="NE36" s="188"/>
      <c r="NF36" s="188"/>
      <c r="NG36" s="188"/>
      <c r="NH36" s="188"/>
      <c r="NI36" s="188"/>
      <c r="NJ36" s="188"/>
      <c r="NK36" s="188"/>
      <c r="NL36" s="188"/>
      <c r="NM36" s="188"/>
      <c r="NN36" s="188"/>
      <c r="NO36" s="188"/>
      <c r="NP36" s="188"/>
      <c r="NQ36" s="188"/>
      <c r="NR36" s="188"/>
      <c r="NS36" s="188"/>
      <c r="NT36" s="188"/>
      <c r="NU36" s="188"/>
      <c r="NV36" s="188"/>
      <c r="NW36" s="188"/>
      <c r="NX36" s="188"/>
      <c r="NY36" s="188"/>
      <c r="NZ36" s="188"/>
      <c r="OA36" s="188"/>
      <c r="OB36" s="188"/>
      <c r="OC36" s="188"/>
      <c r="OD36" s="188"/>
      <c r="OE36" s="188"/>
      <c r="OF36" s="188"/>
      <c r="OG36" s="188"/>
      <c r="OH36" s="188"/>
      <c r="OI36" s="188"/>
      <c r="OJ36" s="188"/>
      <c r="OK36" s="188"/>
      <c r="OL36" s="188"/>
      <c r="OM36" s="188"/>
      <c r="ON36" s="188"/>
      <c r="OO36" s="188"/>
      <c r="OP36" s="188"/>
      <c r="OQ36" s="188"/>
      <c r="OR36" s="188"/>
      <c r="OS36" s="188"/>
      <c r="OT36" s="188"/>
      <c r="OU36" s="188"/>
      <c r="OV36" s="188"/>
      <c r="OW36" s="188"/>
      <c r="OX36" s="188"/>
      <c r="OY36" s="188"/>
      <c r="OZ36" s="188"/>
      <c r="PA36" s="188"/>
      <c r="PB36" s="188"/>
      <c r="PC36" s="188"/>
      <c r="PD36" s="188"/>
      <c r="PE36" s="188"/>
      <c r="PF36" s="188"/>
      <c r="PG36" s="188"/>
      <c r="PH36" s="188"/>
      <c r="PI36" s="188"/>
      <c r="PJ36" s="188"/>
      <c r="PK36" s="188"/>
      <c r="PL36" s="188"/>
      <c r="PM36" s="188"/>
      <c r="PN36" s="188"/>
      <c r="PO36" s="188"/>
      <c r="PP36" s="188"/>
      <c r="PQ36" s="188"/>
      <c r="PR36" s="188"/>
      <c r="PS36" s="188"/>
      <c r="PT36" s="188"/>
      <c r="PU36" s="188"/>
      <c r="PV36" s="188"/>
      <c r="PW36" s="188"/>
      <c r="PX36" s="188"/>
      <c r="PY36" s="188"/>
      <c r="PZ36" s="188"/>
      <c r="QA36" s="188"/>
      <c r="QB36" s="188"/>
      <c r="QC36" s="188"/>
      <c r="QD36" s="188"/>
      <c r="QE36" s="188"/>
      <c r="QF36" s="188"/>
      <c r="QG36" s="188"/>
      <c r="QH36" s="188"/>
      <c r="QI36" s="188"/>
      <c r="QJ36" s="188"/>
      <c r="QK36" s="188"/>
      <c r="QL36" s="188"/>
      <c r="QM36" s="188"/>
      <c r="QN36" s="188"/>
      <c r="QO36" s="188"/>
      <c r="QP36" s="188"/>
      <c r="QQ36" s="188"/>
      <c r="QR36" s="188"/>
      <c r="QS36" s="188"/>
      <c r="QT36" s="188"/>
      <c r="QU36" s="188"/>
      <c r="QV36" s="188"/>
      <c r="QW36" s="188"/>
      <c r="QX36" s="188"/>
      <c r="QY36" s="188"/>
      <c r="QZ36" s="188"/>
      <c r="RA36" s="188"/>
      <c r="RB36" s="188"/>
      <c r="RC36" s="188"/>
      <c r="RD36" s="188"/>
      <c r="RE36" s="188"/>
      <c r="RF36" s="188"/>
      <c r="RG36" s="188"/>
      <c r="RH36" s="188"/>
      <c r="RI36" s="188"/>
      <c r="RJ36" s="188"/>
      <c r="RK36" s="188"/>
      <c r="RL36" s="188"/>
      <c r="RM36" s="188"/>
      <c r="RN36" s="188"/>
      <c r="RO36" s="188"/>
      <c r="RP36" s="188"/>
      <c r="RQ36" s="188"/>
      <c r="RR36" s="188"/>
      <c r="RS36" s="188"/>
      <c r="RT36" s="188"/>
      <c r="RU36" s="188"/>
      <c r="RV36" s="188"/>
      <c r="RW36" s="188"/>
      <c r="RX36" s="188"/>
      <c r="RY36" s="188"/>
      <c r="RZ36" s="188"/>
      <c r="SA36" s="188"/>
      <c r="SB36" s="188"/>
      <c r="SC36" s="188"/>
      <c r="SD36" s="188"/>
      <c r="SE36" s="188"/>
      <c r="SF36" s="188"/>
      <c r="SG36" s="188"/>
      <c r="SH36" s="188"/>
      <c r="SI36" s="188"/>
      <c r="SJ36" s="188"/>
      <c r="SK36" s="188"/>
      <c r="SL36" s="188"/>
      <c r="SM36" s="188"/>
      <c r="SN36" s="188"/>
      <c r="SO36" s="188"/>
      <c r="SP36" s="188"/>
      <c r="SQ36" s="188"/>
      <c r="SR36" s="188"/>
      <c r="SS36" s="188"/>
    </row>
    <row r="37" spans="1:513" s="3" customFormat="1" ht="41.4" customHeight="1" x14ac:dyDescent="0.25">
      <c r="A37" s="213"/>
      <c r="B37" s="292"/>
      <c r="C37" s="293"/>
      <c r="D37" s="108"/>
      <c r="E37" s="195"/>
      <c r="F37" s="195"/>
      <c r="G37" s="204"/>
      <c r="H37" s="194"/>
      <c r="I37" s="204"/>
      <c r="J37" s="204"/>
      <c r="K37" s="293"/>
      <c r="L37" s="204"/>
      <c r="M37" s="204"/>
      <c r="N37" s="204"/>
      <c r="O37" s="204"/>
      <c r="P37" s="204"/>
      <c r="Q37" s="204"/>
      <c r="R37" s="204"/>
      <c r="S37" s="204"/>
      <c r="T37" s="204"/>
      <c r="U37" s="204"/>
      <c r="V37" s="204"/>
      <c r="W37" s="204"/>
      <c r="X37" s="204"/>
      <c r="Y37" s="204"/>
      <c r="Z37" s="204"/>
      <c r="AA37" s="204"/>
      <c r="AB37" s="204"/>
      <c r="AC37" s="204"/>
      <c r="AD37" s="204"/>
      <c r="AE37" s="204"/>
      <c r="AF37" s="204"/>
      <c r="AG37" s="204"/>
      <c r="AH37" s="204"/>
      <c r="AI37" s="182"/>
      <c r="AJ37" s="182"/>
      <c r="AK37" s="103"/>
      <c r="AL37" s="205"/>
      <c r="AM37" s="7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</row>
    <row r="38" spans="1:513" s="3" customFormat="1" ht="41.4" customHeight="1" x14ac:dyDescent="0.25">
      <c r="A38" s="213"/>
      <c r="B38" s="292"/>
      <c r="C38" s="293"/>
      <c r="D38" s="108"/>
      <c r="E38" s="195"/>
      <c r="F38" s="195"/>
      <c r="G38" s="204"/>
      <c r="H38" s="194"/>
      <c r="I38" s="204"/>
      <c r="J38" s="204"/>
      <c r="K38" s="293"/>
      <c r="L38" s="204"/>
      <c r="M38" s="204"/>
      <c r="N38" s="204"/>
      <c r="O38" s="204"/>
      <c r="P38" s="204"/>
      <c r="Q38" s="204"/>
      <c r="R38" s="204"/>
      <c r="S38" s="204"/>
      <c r="T38" s="204"/>
      <c r="U38" s="204"/>
      <c r="V38" s="204"/>
      <c r="W38" s="204"/>
      <c r="X38" s="204"/>
      <c r="Y38" s="204"/>
      <c r="Z38" s="204"/>
      <c r="AA38" s="204"/>
      <c r="AB38" s="204"/>
      <c r="AC38" s="204"/>
      <c r="AD38" s="204"/>
      <c r="AE38" s="204"/>
      <c r="AF38" s="204"/>
      <c r="AG38" s="204"/>
      <c r="AH38" s="204"/>
      <c r="AI38" s="182"/>
      <c r="AJ38" s="182"/>
      <c r="AK38" s="103"/>
      <c r="AL38" s="205"/>
      <c r="AM38" s="7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</row>
    <row r="39" spans="1:513" s="189" customFormat="1" ht="41.4" customHeight="1" x14ac:dyDescent="0.25">
      <c r="A39" s="190"/>
      <c r="B39" s="801" t="s">
        <v>81</v>
      </c>
      <c r="C39" s="802"/>
      <c r="D39" s="198"/>
      <c r="E39" s="195"/>
      <c r="F39" s="195"/>
      <c r="G39" s="199"/>
      <c r="H39" s="199"/>
      <c r="I39" s="199"/>
      <c r="J39" s="199"/>
      <c r="K39" s="28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85">
        <f>'PEP Av. Fin.'!P17</f>
        <v>2800</v>
      </c>
      <c r="AJ39" s="185">
        <f>'PEP Av. Fin.'!Q17</f>
        <v>0</v>
      </c>
      <c r="AK39" s="186">
        <f>'PEP Av. Fin.'!R17</f>
        <v>2800</v>
      </c>
      <c r="AL39" s="200">
        <f>'PEP Av. Fin.'!S17</f>
        <v>1.0015502567187926E-2</v>
      </c>
      <c r="AM39" s="187"/>
      <c r="AN39" s="188"/>
      <c r="AO39" s="188"/>
      <c r="AP39" s="188"/>
      <c r="AQ39" s="188"/>
      <c r="AR39" s="188"/>
      <c r="AS39" s="188"/>
      <c r="AT39" s="188"/>
      <c r="AU39" s="188"/>
      <c r="AV39" s="188"/>
      <c r="AW39" s="188"/>
      <c r="AX39" s="188"/>
      <c r="AY39" s="188"/>
      <c r="AZ39" s="188"/>
      <c r="BA39" s="188"/>
      <c r="BB39" s="188"/>
      <c r="BC39" s="188"/>
      <c r="BD39" s="188"/>
      <c r="BE39" s="188"/>
      <c r="BF39" s="188"/>
      <c r="BG39" s="188"/>
      <c r="BH39" s="188"/>
      <c r="BI39" s="188"/>
      <c r="BJ39" s="188"/>
      <c r="BK39" s="188"/>
      <c r="BL39" s="188"/>
      <c r="BM39" s="188"/>
      <c r="BN39" s="188"/>
      <c r="BO39" s="188"/>
      <c r="BP39" s="188"/>
      <c r="BQ39" s="188"/>
      <c r="BR39" s="188"/>
      <c r="BS39" s="188"/>
      <c r="BT39" s="188"/>
      <c r="BU39" s="188"/>
      <c r="BV39" s="188"/>
      <c r="BW39" s="188"/>
      <c r="BX39" s="188"/>
      <c r="BY39" s="188"/>
      <c r="BZ39" s="188"/>
      <c r="CA39" s="188"/>
      <c r="CB39" s="188"/>
      <c r="CC39" s="188"/>
      <c r="CD39" s="188"/>
      <c r="CE39" s="188"/>
      <c r="CF39" s="188"/>
      <c r="CG39" s="188"/>
      <c r="CH39" s="188"/>
      <c r="CI39" s="188"/>
      <c r="CJ39" s="188"/>
      <c r="CK39" s="188"/>
      <c r="CL39" s="188"/>
      <c r="CM39" s="188"/>
      <c r="CN39" s="188"/>
      <c r="CO39" s="188"/>
      <c r="CP39" s="188"/>
      <c r="CQ39" s="188"/>
      <c r="CR39" s="188"/>
      <c r="CS39" s="188"/>
      <c r="CT39" s="188"/>
      <c r="CU39" s="188"/>
      <c r="CV39" s="188"/>
      <c r="CW39" s="188"/>
      <c r="CX39" s="188"/>
      <c r="CY39" s="188"/>
      <c r="CZ39" s="188"/>
      <c r="DA39" s="188"/>
      <c r="DB39" s="188"/>
      <c r="DC39" s="188"/>
      <c r="DD39" s="188"/>
      <c r="DE39" s="188"/>
      <c r="DF39" s="188"/>
      <c r="DG39" s="188"/>
      <c r="DH39" s="188"/>
      <c r="DI39" s="188"/>
      <c r="DJ39" s="188"/>
      <c r="DK39" s="188"/>
      <c r="DL39" s="188"/>
      <c r="DM39" s="188"/>
      <c r="DN39" s="188"/>
      <c r="DO39" s="188"/>
      <c r="DP39" s="188"/>
      <c r="DQ39" s="188"/>
      <c r="DR39" s="188"/>
      <c r="DS39" s="188"/>
      <c r="DT39" s="188"/>
      <c r="DU39" s="188"/>
      <c r="DV39" s="188"/>
      <c r="DW39" s="188"/>
      <c r="DX39" s="188"/>
      <c r="DY39" s="188"/>
      <c r="DZ39" s="188"/>
      <c r="EA39" s="188"/>
      <c r="EB39" s="188"/>
      <c r="EC39" s="188"/>
      <c r="ED39" s="188"/>
      <c r="EE39" s="188"/>
      <c r="EF39" s="188"/>
      <c r="EG39" s="188"/>
      <c r="EH39" s="188"/>
      <c r="EI39" s="188"/>
      <c r="EJ39" s="188"/>
      <c r="EK39" s="188"/>
      <c r="EL39" s="188"/>
      <c r="EM39" s="188"/>
      <c r="EN39" s="188"/>
      <c r="EO39" s="188"/>
      <c r="EP39" s="188"/>
      <c r="EQ39" s="188"/>
      <c r="ER39" s="188"/>
      <c r="ES39" s="188"/>
      <c r="ET39" s="188"/>
      <c r="EU39" s="188"/>
      <c r="EV39" s="188"/>
      <c r="EW39" s="188"/>
      <c r="EX39" s="188"/>
      <c r="EY39" s="188"/>
      <c r="EZ39" s="188"/>
      <c r="FA39" s="188"/>
      <c r="FB39" s="188"/>
      <c r="FC39" s="188"/>
      <c r="FD39" s="188"/>
      <c r="FE39" s="188"/>
      <c r="FF39" s="188"/>
      <c r="FG39" s="188"/>
      <c r="FH39" s="188"/>
      <c r="FI39" s="188"/>
      <c r="FJ39" s="188"/>
      <c r="FK39" s="188"/>
      <c r="FL39" s="188"/>
      <c r="FM39" s="188"/>
      <c r="FN39" s="188"/>
      <c r="FO39" s="188"/>
      <c r="FP39" s="188"/>
      <c r="FQ39" s="188"/>
      <c r="FR39" s="188"/>
      <c r="FS39" s="188"/>
      <c r="FT39" s="188"/>
      <c r="FU39" s="188"/>
      <c r="FV39" s="188"/>
      <c r="FW39" s="188"/>
      <c r="FX39" s="188"/>
      <c r="FY39" s="188"/>
      <c r="FZ39" s="188"/>
      <c r="GA39" s="188"/>
      <c r="GB39" s="188"/>
      <c r="GC39" s="188"/>
      <c r="GD39" s="188"/>
      <c r="GE39" s="188"/>
      <c r="GF39" s="188"/>
      <c r="GG39" s="188"/>
      <c r="GH39" s="188"/>
      <c r="GI39" s="188"/>
      <c r="GJ39" s="188"/>
      <c r="GK39" s="188"/>
      <c r="GL39" s="188"/>
      <c r="GM39" s="188"/>
      <c r="GN39" s="188"/>
      <c r="GO39" s="188"/>
      <c r="GP39" s="188"/>
      <c r="GQ39" s="188"/>
      <c r="GR39" s="188"/>
      <c r="GS39" s="188"/>
      <c r="GT39" s="188"/>
      <c r="GU39" s="188"/>
      <c r="GV39" s="188"/>
      <c r="GW39" s="188"/>
      <c r="GX39" s="188"/>
      <c r="GY39" s="188"/>
      <c r="GZ39" s="188"/>
      <c r="HA39" s="188"/>
      <c r="HB39" s="188"/>
      <c r="HC39" s="188"/>
      <c r="HD39" s="188"/>
      <c r="HE39" s="188"/>
      <c r="HF39" s="188"/>
      <c r="HG39" s="188"/>
      <c r="HH39" s="188"/>
      <c r="HI39" s="188"/>
      <c r="HJ39" s="188"/>
      <c r="HK39" s="188"/>
      <c r="HL39" s="188"/>
      <c r="HM39" s="188"/>
      <c r="HN39" s="188"/>
      <c r="HO39" s="188"/>
      <c r="HP39" s="188"/>
      <c r="HQ39" s="188"/>
      <c r="HR39" s="188"/>
      <c r="HS39" s="188"/>
      <c r="HT39" s="188"/>
      <c r="HU39" s="188"/>
      <c r="HV39" s="188"/>
      <c r="HW39" s="188"/>
      <c r="HX39" s="188"/>
      <c r="HY39" s="188"/>
      <c r="HZ39" s="188"/>
      <c r="IA39" s="188"/>
      <c r="IB39" s="188"/>
      <c r="IC39" s="188"/>
      <c r="ID39" s="188"/>
      <c r="IE39" s="188"/>
      <c r="IF39" s="188"/>
      <c r="IG39" s="188"/>
      <c r="IH39" s="188"/>
      <c r="II39" s="188"/>
      <c r="IJ39" s="188"/>
      <c r="IK39" s="188"/>
      <c r="IL39" s="188"/>
      <c r="IM39" s="188"/>
      <c r="IN39" s="188"/>
      <c r="IO39" s="188"/>
      <c r="IP39" s="188"/>
      <c r="IQ39" s="188"/>
      <c r="IR39" s="188"/>
      <c r="IS39" s="188"/>
      <c r="IT39" s="188"/>
      <c r="IU39" s="188"/>
      <c r="IV39" s="188"/>
      <c r="IW39" s="188"/>
      <c r="IX39" s="188"/>
      <c r="IY39" s="188"/>
      <c r="IZ39" s="188"/>
      <c r="JA39" s="188"/>
      <c r="JB39" s="188"/>
      <c r="JC39" s="188"/>
      <c r="JD39" s="188"/>
      <c r="JE39" s="188"/>
      <c r="JF39" s="188"/>
      <c r="JG39" s="188"/>
      <c r="JH39" s="188"/>
      <c r="JI39" s="188"/>
      <c r="JJ39" s="188"/>
      <c r="JK39" s="188"/>
      <c r="JL39" s="188"/>
      <c r="JM39" s="188"/>
      <c r="JN39" s="188"/>
      <c r="JO39" s="188"/>
      <c r="JP39" s="188"/>
      <c r="JQ39" s="188"/>
      <c r="JR39" s="188"/>
      <c r="JS39" s="188"/>
      <c r="JT39" s="188"/>
      <c r="JU39" s="188"/>
      <c r="JV39" s="188"/>
      <c r="JW39" s="188"/>
      <c r="JX39" s="188"/>
      <c r="JY39" s="188"/>
      <c r="JZ39" s="188"/>
      <c r="KA39" s="188"/>
      <c r="KB39" s="188"/>
      <c r="KC39" s="188"/>
      <c r="KD39" s="188"/>
      <c r="KE39" s="188"/>
      <c r="KF39" s="188"/>
      <c r="KG39" s="188"/>
      <c r="KH39" s="188"/>
      <c r="KI39" s="188"/>
      <c r="KJ39" s="188"/>
      <c r="KK39" s="188"/>
      <c r="KL39" s="188"/>
      <c r="KM39" s="188"/>
      <c r="KN39" s="188"/>
      <c r="KO39" s="188"/>
      <c r="KP39" s="188"/>
      <c r="KQ39" s="188"/>
      <c r="KR39" s="188"/>
      <c r="KS39" s="188"/>
      <c r="KT39" s="188"/>
      <c r="KU39" s="188"/>
      <c r="KV39" s="188"/>
      <c r="KW39" s="188"/>
      <c r="KX39" s="188"/>
      <c r="KY39" s="188"/>
      <c r="KZ39" s="188"/>
      <c r="LA39" s="188"/>
      <c r="LB39" s="188"/>
      <c r="LC39" s="188"/>
      <c r="LD39" s="188"/>
      <c r="LE39" s="188"/>
      <c r="LF39" s="188"/>
      <c r="LG39" s="188"/>
      <c r="LH39" s="188"/>
      <c r="LI39" s="188"/>
      <c r="LJ39" s="188"/>
      <c r="LK39" s="188"/>
      <c r="LL39" s="188"/>
      <c r="LM39" s="188"/>
      <c r="LN39" s="188"/>
      <c r="LO39" s="188"/>
      <c r="LP39" s="188"/>
      <c r="LQ39" s="188"/>
      <c r="LR39" s="188"/>
      <c r="LS39" s="188"/>
      <c r="LT39" s="188"/>
      <c r="LU39" s="188"/>
      <c r="LV39" s="188"/>
      <c r="LW39" s="188"/>
      <c r="LX39" s="188"/>
      <c r="LY39" s="188"/>
      <c r="LZ39" s="188"/>
      <c r="MA39" s="188"/>
      <c r="MB39" s="188"/>
      <c r="MC39" s="188"/>
      <c r="MD39" s="188"/>
      <c r="ME39" s="188"/>
      <c r="MF39" s="188"/>
      <c r="MG39" s="188"/>
      <c r="MH39" s="188"/>
      <c r="MI39" s="188"/>
      <c r="MJ39" s="188"/>
      <c r="MK39" s="188"/>
      <c r="ML39" s="188"/>
      <c r="MM39" s="188"/>
      <c r="MN39" s="188"/>
      <c r="MO39" s="188"/>
      <c r="MP39" s="188"/>
      <c r="MQ39" s="188"/>
      <c r="MR39" s="188"/>
      <c r="MS39" s="188"/>
      <c r="MT39" s="188"/>
      <c r="MU39" s="188"/>
      <c r="MV39" s="188"/>
      <c r="MW39" s="188"/>
      <c r="MX39" s="188"/>
      <c r="MY39" s="188"/>
      <c r="MZ39" s="188"/>
      <c r="NA39" s="188"/>
      <c r="NB39" s="188"/>
      <c r="NC39" s="188"/>
      <c r="ND39" s="188"/>
      <c r="NE39" s="188"/>
      <c r="NF39" s="188"/>
      <c r="NG39" s="188"/>
      <c r="NH39" s="188"/>
      <c r="NI39" s="188"/>
      <c r="NJ39" s="188"/>
      <c r="NK39" s="188"/>
      <c r="NL39" s="188"/>
      <c r="NM39" s="188"/>
      <c r="NN39" s="188"/>
      <c r="NO39" s="188"/>
      <c r="NP39" s="188"/>
      <c r="NQ39" s="188"/>
      <c r="NR39" s="188"/>
      <c r="NS39" s="188"/>
      <c r="NT39" s="188"/>
      <c r="NU39" s="188"/>
      <c r="NV39" s="188"/>
      <c r="NW39" s="188"/>
      <c r="NX39" s="188"/>
      <c r="NY39" s="188"/>
      <c r="NZ39" s="188"/>
      <c r="OA39" s="188"/>
      <c r="OB39" s="188"/>
      <c r="OC39" s="188"/>
      <c r="OD39" s="188"/>
      <c r="OE39" s="188"/>
      <c r="OF39" s="188"/>
      <c r="OG39" s="188"/>
      <c r="OH39" s="188"/>
      <c r="OI39" s="188"/>
      <c r="OJ39" s="188"/>
      <c r="OK39" s="188"/>
      <c r="OL39" s="188"/>
      <c r="OM39" s="188"/>
      <c r="ON39" s="188"/>
      <c r="OO39" s="188"/>
      <c r="OP39" s="188"/>
      <c r="OQ39" s="188"/>
      <c r="OR39" s="188"/>
      <c r="OS39" s="188"/>
      <c r="OT39" s="188"/>
      <c r="OU39" s="188"/>
      <c r="OV39" s="188"/>
      <c r="OW39" s="188"/>
      <c r="OX39" s="188"/>
      <c r="OY39" s="188"/>
      <c r="OZ39" s="188"/>
      <c r="PA39" s="188"/>
      <c r="PB39" s="188"/>
      <c r="PC39" s="188"/>
      <c r="PD39" s="188"/>
      <c r="PE39" s="188"/>
      <c r="PF39" s="188"/>
      <c r="PG39" s="188"/>
      <c r="PH39" s="188"/>
      <c r="PI39" s="188"/>
      <c r="PJ39" s="188"/>
      <c r="PK39" s="188"/>
      <c r="PL39" s="188"/>
      <c r="PM39" s="188"/>
      <c r="PN39" s="188"/>
      <c r="PO39" s="188"/>
      <c r="PP39" s="188"/>
      <c r="PQ39" s="188"/>
      <c r="PR39" s="188"/>
      <c r="PS39" s="188"/>
      <c r="PT39" s="188"/>
      <c r="PU39" s="188"/>
      <c r="PV39" s="188"/>
      <c r="PW39" s="188"/>
      <c r="PX39" s="188"/>
      <c r="PY39" s="188"/>
      <c r="PZ39" s="188"/>
      <c r="QA39" s="188"/>
      <c r="QB39" s="188"/>
      <c r="QC39" s="188"/>
      <c r="QD39" s="188"/>
      <c r="QE39" s="188"/>
      <c r="QF39" s="188"/>
      <c r="QG39" s="188"/>
      <c r="QH39" s="188"/>
      <c r="QI39" s="188"/>
      <c r="QJ39" s="188"/>
      <c r="QK39" s="188"/>
      <c r="QL39" s="188"/>
      <c r="QM39" s="188"/>
      <c r="QN39" s="188"/>
      <c r="QO39" s="188"/>
      <c r="QP39" s="188"/>
      <c r="QQ39" s="188"/>
      <c r="QR39" s="188"/>
      <c r="QS39" s="188"/>
      <c r="QT39" s="188"/>
      <c r="QU39" s="188"/>
      <c r="QV39" s="188"/>
      <c r="QW39" s="188"/>
      <c r="QX39" s="188"/>
      <c r="QY39" s="188"/>
      <c r="QZ39" s="188"/>
      <c r="RA39" s="188"/>
      <c r="RB39" s="188"/>
      <c r="RC39" s="188"/>
      <c r="RD39" s="188"/>
      <c r="RE39" s="188"/>
      <c r="RF39" s="188"/>
      <c r="RG39" s="188"/>
      <c r="RH39" s="188"/>
      <c r="RI39" s="188"/>
      <c r="RJ39" s="188"/>
      <c r="RK39" s="188"/>
      <c r="RL39" s="188"/>
      <c r="RM39" s="188"/>
      <c r="RN39" s="188"/>
      <c r="RO39" s="188"/>
      <c r="RP39" s="188"/>
      <c r="RQ39" s="188"/>
      <c r="RR39" s="188"/>
      <c r="RS39" s="188"/>
      <c r="RT39" s="188"/>
      <c r="RU39" s="188"/>
      <c r="RV39" s="188"/>
      <c r="RW39" s="188"/>
      <c r="RX39" s="188"/>
      <c r="RY39" s="188"/>
      <c r="RZ39" s="188"/>
      <c r="SA39" s="188"/>
      <c r="SB39" s="188"/>
      <c r="SC39" s="188"/>
      <c r="SD39" s="188"/>
      <c r="SE39" s="188"/>
      <c r="SF39" s="188"/>
      <c r="SG39" s="188"/>
      <c r="SH39" s="188"/>
      <c r="SI39" s="188"/>
      <c r="SJ39" s="188"/>
      <c r="SK39" s="188"/>
      <c r="SL39" s="188"/>
      <c r="SM39" s="188"/>
      <c r="SN39" s="188"/>
      <c r="SO39" s="188"/>
      <c r="SP39" s="188"/>
      <c r="SQ39" s="188"/>
      <c r="SR39" s="188"/>
      <c r="SS39" s="188"/>
    </row>
    <row r="40" spans="1:513" s="189" customFormat="1" ht="41.4" customHeight="1" x14ac:dyDescent="0.25">
      <c r="A40" s="190"/>
      <c r="B40" s="288"/>
      <c r="C40" s="289"/>
      <c r="D40" s="198"/>
      <c r="E40" s="195"/>
      <c r="F40" s="195"/>
      <c r="G40" s="199"/>
      <c r="H40" s="194"/>
      <c r="I40" s="199"/>
      <c r="J40" s="199"/>
      <c r="K40" s="28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85"/>
      <c r="AJ40" s="185"/>
      <c r="AK40" s="186"/>
      <c r="AL40" s="200"/>
      <c r="AM40" s="187"/>
      <c r="AN40" s="188"/>
      <c r="AO40" s="188"/>
      <c r="AP40" s="188"/>
      <c r="AQ40" s="188"/>
      <c r="AR40" s="188"/>
      <c r="AS40" s="188"/>
      <c r="AT40" s="188"/>
      <c r="AU40" s="188"/>
      <c r="AV40" s="188"/>
      <c r="AW40" s="188"/>
      <c r="AX40" s="188"/>
      <c r="AY40" s="188"/>
      <c r="AZ40" s="188"/>
      <c r="BA40" s="188"/>
      <c r="BB40" s="188"/>
      <c r="BC40" s="188"/>
      <c r="BD40" s="188"/>
      <c r="BE40" s="188"/>
      <c r="BF40" s="188"/>
      <c r="BG40" s="188"/>
      <c r="BH40" s="188"/>
      <c r="BI40" s="188"/>
      <c r="BJ40" s="188"/>
      <c r="BK40" s="188"/>
      <c r="BL40" s="188"/>
      <c r="BM40" s="188"/>
      <c r="BN40" s="188"/>
      <c r="BO40" s="188"/>
      <c r="BP40" s="188"/>
      <c r="BQ40" s="188"/>
      <c r="BR40" s="188"/>
      <c r="BS40" s="188"/>
      <c r="BT40" s="188"/>
      <c r="BU40" s="188"/>
      <c r="BV40" s="188"/>
      <c r="BW40" s="188"/>
      <c r="BX40" s="188"/>
      <c r="BY40" s="188"/>
      <c r="BZ40" s="188"/>
      <c r="CA40" s="188"/>
      <c r="CB40" s="188"/>
      <c r="CC40" s="188"/>
      <c r="CD40" s="188"/>
      <c r="CE40" s="188"/>
      <c r="CF40" s="188"/>
      <c r="CG40" s="188"/>
      <c r="CH40" s="188"/>
      <c r="CI40" s="188"/>
      <c r="CJ40" s="188"/>
      <c r="CK40" s="188"/>
      <c r="CL40" s="188"/>
      <c r="CM40" s="188"/>
      <c r="CN40" s="188"/>
      <c r="CO40" s="188"/>
      <c r="CP40" s="188"/>
      <c r="CQ40" s="188"/>
      <c r="CR40" s="188"/>
      <c r="CS40" s="188"/>
      <c r="CT40" s="188"/>
      <c r="CU40" s="188"/>
      <c r="CV40" s="188"/>
      <c r="CW40" s="188"/>
      <c r="CX40" s="188"/>
      <c r="CY40" s="188"/>
      <c r="CZ40" s="188"/>
      <c r="DA40" s="188"/>
      <c r="DB40" s="188"/>
      <c r="DC40" s="188"/>
      <c r="DD40" s="188"/>
      <c r="DE40" s="188"/>
      <c r="DF40" s="188"/>
      <c r="DG40" s="188"/>
      <c r="DH40" s="188"/>
      <c r="DI40" s="188"/>
      <c r="DJ40" s="188"/>
      <c r="DK40" s="188"/>
      <c r="DL40" s="188"/>
      <c r="DM40" s="188"/>
      <c r="DN40" s="188"/>
      <c r="DO40" s="188"/>
      <c r="DP40" s="188"/>
      <c r="DQ40" s="188"/>
      <c r="DR40" s="188"/>
      <c r="DS40" s="188"/>
      <c r="DT40" s="188"/>
      <c r="DU40" s="188"/>
      <c r="DV40" s="188"/>
      <c r="DW40" s="188"/>
      <c r="DX40" s="188"/>
      <c r="DY40" s="188"/>
      <c r="DZ40" s="188"/>
      <c r="EA40" s="188"/>
      <c r="EB40" s="188"/>
      <c r="EC40" s="188"/>
      <c r="ED40" s="188"/>
      <c r="EE40" s="188"/>
      <c r="EF40" s="188"/>
      <c r="EG40" s="188"/>
      <c r="EH40" s="188"/>
      <c r="EI40" s="188"/>
      <c r="EJ40" s="188"/>
      <c r="EK40" s="188"/>
      <c r="EL40" s="188"/>
      <c r="EM40" s="188"/>
      <c r="EN40" s="188"/>
      <c r="EO40" s="188"/>
      <c r="EP40" s="188"/>
      <c r="EQ40" s="188"/>
      <c r="ER40" s="188"/>
      <c r="ES40" s="188"/>
      <c r="ET40" s="188"/>
      <c r="EU40" s="188"/>
      <c r="EV40" s="188"/>
      <c r="EW40" s="188"/>
      <c r="EX40" s="188"/>
      <c r="EY40" s="188"/>
      <c r="EZ40" s="188"/>
      <c r="FA40" s="188"/>
      <c r="FB40" s="188"/>
      <c r="FC40" s="188"/>
      <c r="FD40" s="188"/>
      <c r="FE40" s="188"/>
      <c r="FF40" s="188"/>
      <c r="FG40" s="188"/>
      <c r="FH40" s="188"/>
      <c r="FI40" s="188"/>
      <c r="FJ40" s="188"/>
      <c r="FK40" s="188"/>
      <c r="FL40" s="188"/>
      <c r="FM40" s="188"/>
      <c r="FN40" s="188"/>
      <c r="FO40" s="188"/>
      <c r="FP40" s="188"/>
      <c r="FQ40" s="188"/>
      <c r="FR40" s="188"/>
      <c r="FS40" s="188"/>
      <c r="FT40" s="188"/>
      <c r="FU40" s="188"/>
      <c r="FV40" s="188"/>
      <c r="FW40" s="188"/>
      <c r="FX40" s="188"/>
      <c r="FY40" s="188"/>
      <c r="FZ40" s="188"/>
      <c r="GA40" s="188"/>
      <c r="GB40" s="188"/>
      <c r="GC40" s="188"/>
      <c r="GD40" s="188"/>
      <c r="GE40" s="188"/>
      <c r="GF40" s="188"/>
      <c r="GG40" s="188"/>
      <c r="GH40" s="188"/>
      <c r="GI40" s="188"/>
      <c r="GJ40" s="188"/>
      <c r="GK40" s="188"/>
      <c r="GL40" s="188"/>
      <c r="GM40" s="188"/>
      <c r="GN40" s="188"/>
      <c r="GO40" s="188"/>
      <c r="GP40" s="188"/>
      <c r="GQ40" s="188"/>
      <c r="GR40" s="188"/>
      <c r="GS40" s="188"/>
      <c r="GT40" s="188"/>
      <c r="GU40" s="188"/>
      <c r="GV40" s="188"/>
      <c r="GW40" s="188"/>
      <c r="GX40" s="188"/>
      <c r="GY40" s="188"/>
      <c r="GZ40" s="188"/>
      <c r="HA40" s="188"/>
      <c r="HB40" s="188"/>
      <c r="HC40" s="188"/>
      <c r="HD40" s="188"/>
      <c r="HE40" s="188"/>
      <c r="HF40" s="188"/>
      <c r="HG40" s="188"/>
      <c r="HH40" s="188"/>
      <c r="HI40" s="188"/>
      <c r="HJ40" s="188"/>
      <c r="HK40" s="188"/>
      <c r="HL40" s="188"/>
      <c r="HM40" s="188"/>
      <c r="HN40" s="188"/>
      <c r="HO40" s="188"/>
      <c r="HP40" s="188"/>
      <c r="HQ40" s="188"/>
      <c r="HR40" s="188"/>
      <c r="HS40" s="188"/>
      <c r="HT40" s="188"/>
      <c r="HU40" s="188"/>
      <c r="HV40" s="188"/>
      <c r="HW40" s="188"/>
      <c r="HX40" s="188"/>
      <c r="HY40" s="188"/>
      <c r="HZ40" s="188"/>
      <c r="IA40" s="188"/>
      <c r="IB40" s="188"/>
      <c r="IC40" s="188"/>
      <c r="ID40" s="188"/>
      <c r="IE40" s="188"/>
      <c r="IF40" s="188"/>
      <c r="IG40" s="188"/>
      <c r="IH40" s="188"/>
      <c r="II40" s="188"/>
      <c r="IJ40" s="188"/>
      <c r="IK40" s="188"/>
      <c r="IL40" s="188"/>
      <c r="IM40" s="188"/>
      <c r="IN40" s="188"/>
      <c r="IO40" s="188"/>
      <c r="IP40" s="188"/>
      <c r="IQ40" s="188"/>
      <c r="IR40" s="188"/>
      <c r="IS40" s="188"/>
      <c r="IT40" s="188"/>
      <c r="IU40" s="188"/>
      <c r="IV40" s="188"/>
      <c r="IW40" s="188"/>
      <c r="IX40" s="188"/>
      <c r="IY40" s="188"/>
      <c r="IZ40" s="188"/>
      <c r="JA40" s="188"/>
      <c r="JB40" s="188"/>
      <c r="JC40" s="188"/>
      <c r="JD40" s="188"/>
      <c r="JE40" s="188"/>
      <c r="JF40" s="188"/>
      <c r="JG40" s="188"/>
      <c r="JH40" s="188"/>
      <c r="JI40" s="188"/>
      <c r="JJ40" s="188"/>
      <c r="JK40" s="188"/>
      <c r="JL40" s="188"/>
      <c r="JM40" s="188"/>
      <c r="JN40" s="188"/>
      <c r="JO40" s="188"/>
      <c r="JP40" s="188"/>
      <c r="JQ40" s="188"/>
      <c r="JR40" s="188"/>
      <c r="JS40" s="188"/>
      <c r="JT40" s="188"/>
      <c r="JU40" s="188"/>
      <c r="JV40" s="188"/>
      <c r="JW40" s="188"/>
      <c r="JX40" s="188"/>
      <c r="JY40" s="188"/>
      <c r="JZ40" s="188"/>
      <c r="KA40" s="188"/>
      <c r="KB40" s="188"/>
      <c r="KC40" s="188"/>
      <c r="KD40" s="188"/>
      <c r="KE40" s="188"/>
      <c r="KF40" s="188"/>
      <c r="KG40" s="188"/>
      <c r="KH40" s="188"/>
      <c r="KI40" s="188"/>
      <c r="KJ40" s="188"/>
      <c r="KK40" s="188"/>
      <c r="KL40" s="188"/>
      <c r="KM40" s="188"/>
      <c r="KN40" s="188"/>
      <c r="KO40" s="188"/>
      <c r="KP40" s="188"/>
      <c r="KQ40" s="188"/>
      <c r="KR40" s="188"/>
      <c r="KS40" s="188"/>
      <c r="KT40" s="188"/>
      <c r="KU40" s="188"/>
      <c r="KV40" s="188"/>
      <c r="KW40" s="188"/>
      <c r="KX40" s="188"/>
      <c r="KY40" s="188"/>
      <c r="KZ40" s="188"/>
      <c r="LA40" s="188"/>
      <c r="LB40" s="188"/>
      <c r="LC40" s="188"/>
      <c r="LD40" s="188"/>
      <c r="LE40" s="188"/>
      <c r="LF40" s="188"/>
      <c r="LG40" s="188"/>
      <c r="LH40" s="188"/>
      <c r="LI40" s="188"/>
      <c r="LJ40" s="188"/>
      <c r="LK40" s="188"/>
      <c r="LL40" s="188"/>
      <c r="LM40" s="188"/>
      <c r="LN40" s="188"/>
      <c r="LO40" s="188"/>
      <c r="LP40" s="188"/>
      <c r="LQ40" s="188"/>
      <c r="LR40" s="188"/>
      <c r="LS40" s="188"/>
      <c r="LT40" s="188"/>
      <c r="LU40" s="188"/>
      <c r="LV40" s="188"/>
      <c r="LW40" s="188"/>
      <c r="LX40" s="188"/>
      <c r="LY40" s="188"/>
      <c r="LZ40" s="188"/>
      <c r="MA40" s="188"/>
      <c r="MB40" s="188"/>
      <c r="MC40" s="188"/>
      <c r="MD40" s="188"/>
      <c r="ME40" s="188"/>
      <c r="MF40" s="188"/>
      <c r="MG40" s="188"/>
      <c r="MH40" s="188"/>
      <c r="MI40" s="188"/>
      <c r="MJ40" s="188"/>
      <c r="MK40" s="188"/>
      <c r="ML40" s="188"/>
      <c r="MM40" s="188"/>
      <c r="MN40" s="188"/>
      <c r="MO40" s="188"/>
      <c r="MP40" s="188"/>
      <c r="MQ40" s="188"/>
      <c r="MR40" s="188"/>
      <c r="MS40" s="188"/>
      <c r="MT40" s="188"/>
      <c r="MU40" s="188"/>
      <c r="MV40" s="188"/>
      <c r="MW40" s="188"/>
      <c r="MX40" s="188"/>
      <c r="MY40" s="188"/>
      <c r="MZ40" s="188"/>
      <c r="NA40" s="188"/>
      <c r="NB40" s="188"/>
      <c r="NC40" s="188"/>
      <c r="ND40" s="188"/>
      <c r="NE40" s="188"/>
      <c r="NF40" s="188"/>
      <c r="NG40" s="188"/>
      <c r="NH40" s="188"/>
      <c r="NI40" s="188"/>
      <c r="NJ40" s="188"/>
      <c r="NK40" s="188"/>
      <c r="NL40" s="188"/>
      <c r="NM40" s="188"/>
      <c r="NN40" s="188"/>
      <c r="NO40" s="188"/>
      <c r="NP40" s="188"/>
      <c r="NQ40" s="188"/>
      <c r="NR40" s="188"/>
      <c r="NS40" s="188"/>
      <c r="NT40" s="188"/>
      <c r="NU40" s="188"/>
      <c r="NV40" s="188"/>
      <c r="NW40" s="188"/>
      <c r="NX40" s="188"/>
      <c r="NY40" s="188"/>
      <c r="NZ40" s="188"/>
      <c r="OA40" s="188"/>
      <c r="OB40" s="188"/>
      <c r="OC40" s="188"/>
      <c r="OD40" s="188"/>
      <c r="OE40" s="188"/>
      <c r="OF40" s="188"/>
      <c r="OG40" s="188"/>
      <c r="OH40" s="188"/>
      <c r="OI40" s="188"/>
      <c r="OJ40" s="188"/>
      <c r="OK40" s="188"/>
      <c r="OL40" s="188"/>
      <c r="OM40" s="188"/>
      <c r="ON40" s="188"/>
      <c r="OO40" s="188"/>
      <c r="OP40" s="188"/>
      <c r="OQ40" s="188"/>
      <c r="OR40" s="188"/>
      <c r="OS40" s="188"/>
      <c r="OT40" s="188"/>
      <c r="OU40" s="188"/>
      <c r="OV40" s="188"/>
      <c r="OW40" s="188"/>
      <c r="OX40" s="188"/>
      <c r="OY40" s="188"/>
      <c r="OZ40" s="188"/>
      <c r="PA40" s="188"/>
      <c r="PB40" s="188"/>
      <c r="PC40" s="188"/>
      <c r="PD40" s="188"/>
      <c r="PE40" s="188"/>
      <c r="PF40" s="188"/>
      <c r="PG40" s="188"/>
      <c r="PH40" s="188"/>
      <c r="PI40" s="188"/>
      <c r="PJ40" s="188"/>
      <c r="PK40" s="188"/>
      <c r="PL40" s="188"/>
      <c r="PM40" s="188"/>
      <c r="PN40" s="188"/>
      <c r="PO40" s="188"/>
      <c r="PP40" s="188"/>
      <c r="PQ40" s="188"/>
      <c r="PR40" s="188"/>
      <c r="PS40" s="188"/>
      <c r="PT40" s="188"/>
      <c r="PU40" s="188"/>
      <c r="PV40" s="188"/>
      <c r="PW40" s="188"/>
      <c r="PX40" s="188"/>
      <c r="PY40" s="188"/>
      <c r="PZ40" s="188"/>
      <c r="QA40" s="188"/>
      <c r="QB40" s="188"/>
      <c r="QC40" s="188"/>
      <c r="QD40" s="188"/>
      <c r="QE40" s="188"/>
      <c r="QF40" s="188"/>
      <c r="QG40" s="188"/>
      <c r="QH40" s="188"/>
      <c r="QI40" s="188"/>
      <c r="QJ40" s="188"/>
      <c r="QK40" s="188"/>
      <c r="QL40" s="188"/>
      <c r="QM40" s="188"/>
      <c r="QN40" s="188"/>
      <c r="QO40" s="188"/>
      <c r="QP40" s="188"/>
      <c r="QQ40" s="188"/>
      <c r="QR40" s="188"/>
      <c r="QS40" s="188"/>
      <c r="QT40" s="188"/>
      <c r="QU40" s="188"/>
      <c r="QV40" s="188"/>
      <c r="QW40" s="188"/>
      <c r="QX40" s="188"/>
      <c r="QY40" s="188"/>
      <c r="QZ40" s="188"/>
      <c r="RA40" s="188"/>
      <c r="RB40" s="188"/>
      <c r="RC40" s="188"/>
      <c r="RD40" s="188"/>
      <c r="RE40" s="188"/>
      <c r="RF40" s="188"/>
      <c r="RG40" s="188"/>
      <c r="RH40" s="188"/>
      <c r="RI40" s="188"/>
      <c r="RJ40" s="188"/>
      <c r="RK40" s="188"/>
      <c r="RL40" s="188"/>
      <c r="RM40" s="188"/>
      <c r="RN40" s="188"/>
      <c r="RO40" s="188"/>
      <c r="RP40" s="188"/>
      <c r="RQ40" s="188"/>
      <c r="RR40" s="188"/>
      <c r="RS40" s="188"/>
      <c r="RT40" s="188"/>
      <c r="RU40" s="188"/>
      <c r="RV40" s="188"/>
      <c r="RW40" s="188"/>
      <c r="RX40" s="188"/>
      <c r="RY40" s="188"/>
      <c r="RZ40" s="188"/>
      <c r="SA40" s="188"/>
      <c r="SB40" s="188"/>
      <c r="SC40" s="188"/>
      <c r="SD40" s="188"/>
      <c r="SE40" s="188"/>
      <c r="SF40" s="188"/>
      <c r="SG40" s="188"/>
      <c r="SH40" s="188"/>
      <c r="SI40" s="188"/>
      <c r="SJ40" s="188"/>
      <c r="SK40" s="188"/>
      <c r="SL40" s="188"/>
      <c r="SM40" s="188"/>
      <c r="SN40" s="188"/>
      <c r="SO40" s="188"/>
      <c r="SP40" s="188"/>
      <c r="SQ40" s="188"/>
      <c r="SR40" s="188"/>
      <c r="SS40" s="188"/>
    </row>
    <row r="41" spans="1:513" s="6" customFormat="1" ht="41.4" customHeight="1" x14ac:dyDescent="0.25">
      <c r="A41" s="795" t="s">
        <v>82</v>
      </c>
      <c r="B41" s="783"/>
      <c r="C41" s="784"/>
      <c r="D41" s="195"/>
      <c r="E41" s="195"/>
      <c r="F41" s="195"/>
      <c r="G41" s="196"/>
      <c r="H41" s="196"/>
      <c r="I41" s="196"/>
      <c r="J41" s="196"/>
      <c r="K41" s="290"/>
      <c r="L41" s="196"/>
      <c r="M41" s="196"/>
      <c r="N41" s="196"/>
      <c r="O41" s="196"/>
      <c r="P41" s="196"/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196"/>
      <c r="AB41" s="196"/>
      <c r="AC41" s="196"/>
      <c r="AD41" s="196"/>
      <c r="AE41" s="196"/>
      <c r="AF41" s="196"/>
      <c r="AG41" s="196"/>
      <c r="AH41" s="196"/>
      <c r="AI41" s="112">
        <f>'PEP Av. Fin.'!P18</f>
        <v>1765948.6</v>
      </c>
      <c r="AJ41" s="112">
        <f>'PEP Av. Fin.'!Q18</f>
        <v>117500</v>
      </c>
      <c r="AK41" s="101">
        <f>'PEP Av. Fin.'!R18</f>
        <v>1883448.6</v>
      </c>
      <c r="AL41" s="197">
        <f>'PEP Av. Fin.'!S18</f>
        <v>0.1</v>
      </c>
      <c r="AM41" s="4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  <c r="HY41" s="5"/>
      <c r="HZ41" s="5"/>
      <c r="IA41" s="5"/>
      <c r="IB41" s="5"/>
      <c r="IC41" s="5"/>
      <c r="ID41" s="5"/>
      <c r="IE41" s="5"/>
      <c r="IF41" s="5"/>
      <c r="IG41" s="5"/>
      <c r="IH41" s="5"/>
      <c r="II41" s="5"/>
      <c r="IJ41" s="5"/>
      <c r="IK41" s="5"/>
      <c r="IL41" s="5"/>
      <c r="IM41" s="5"/>
      <c r="IN41" s="5"/>
      <c r="IO41" s="5"/>
      <c r="IP41" s="5"/>
      <c r="IQ41" s="5"/>
      <c r="IR41" s="5"/>
      <c r="IS41" s="5"/>
      <c r="IT41" s="5"/>
      <c r="IU41" s="5"/>
      <c r="IV41" s="5"/>
      <c r="IW41" s="5"/>
      <c r="IX41" s="5"/>
      <c r="IY41" s="5"/>
      <c r="IZ41" s="5"/>
      <c r="JA41" s="5"/>
      <c r="JB41" s="5"/>
      <c r="JC41" s="5"/>
      <c r="JD41" s="5"/>
      <c r="JE41" s="5"/>
      <c r="JF41" s="5"/>
      <c r="JG41" s="5"/>
      <c r="JH41" s="5"/>
      <c r="JI41" s="5"/>
      <c r="JJ41" s="5"/>
      <c r="JK41" s="5"/>
      <c r="JL41" s="5"/>
      <c r="JM41" s="5"/>
      <c r="JN41" s="5"/>
      <c r="JO41" s="5"/>
      <c r="JP41" s="5"/>
      <c r="JQ41" s="5"/>
      <c r="JR41" s="5"/>
      <c r="JS41" s="5"/>
      <c r="JT41" s="5"/>
      <c r="JU41" s="5"/>
      <c r="JV41" s="5"/>
      <c r="JW41" s="5"/>
      <c r="JX41" s="5"/>
      <c r="JY41" s="5"/>
      <c r="JZ41" s="5"/>
      <c r="KA41" s="5"/>
      <c r="KB41" s="5"/>
      <c r="KC41" s="5"/>
      <c r="KD41" s="5"/>
      <c r="KE41" s="5"/>
      <c r="KF41" s="5"/>
      <c r="KG41" s="5"/>
      <c r="KH41" s="5"/>
      <c r="KI41" s="5"/>
      <c r="KJ41" s="5"/>
      <c r="KK41" s="5"/>
      <c r="KL41" s="5"/>
      <c r="KM41" s="5"/>
      <c r="KN41" s="5"/>
      <c r="KO41" s="5"/>
      <c r="KP41" s="5"/>
      <c r="KQ41" s="5"/>
      <c r="KR41" s="5"/>
      <c r="KS41" s="5"/>
      <c r="KT41" s="5"/>
      <c r="KU41" s="5"/>
      <c r="KV41" s="5"/>
      <c r="KW41" s="5"/>
      <c r="KX41" s="5"/>
      <c r="KY41" s="5"/>
      <c r="KZ41" s="5"/>
      <c r="LA41" s="5"/>
      <c r="LB41" s="5"/>
      <c r="LC41" s="5"/>
      <c r="LD41" s="5"/>
      <c r="LE41" s="5"/>
      <c r="LF41" s="5"/>
      <c r="LG41" s="5"/>
      <c r="LH41" s="5"/>
      <c r="LI41" s="5"/>
      <c r="LJ41" s="5"/>
      <c r="LK41" s="5"/>
      <c r="LL41" s="5"/>
      <c r="LM41" s="5"/>
      <c r="LN41" s="5"/>
      <c r="LO41" s="5"/>
      <c r="LP41" s="5"/>
      <c r="LQ41" s="5"/>
      <c r="LR41" s="5"/>
      <c r="LS41" s="5"/>
      <c r="LT41" s="5"/>
      <c r="LU41" s="5"/>
      <c r="LV41" s="5"/>
      <c r="LW41" s="5"/>
      <c r="LX41" s="5"/>
      <c r="LY41" s="5"/>
      <c r="LZ41" s="5"/>
      <c r="MA41" s="5"/>
      <c r="MB41" s="5"/>
      <c r="MC41" s="5"/>
      <c r="MD41" s="5"/>
      <c r="ME41" s="5"/>
      <c r="MF41" s="5"/>
      <c r="MG41" s="5"/>
      <c r="MH41" s="5"/>
      <c r="MI41" s="5"/>
      <c r="MJ41" s="5"/>
      <c r="MK41" s="5"/>
      <c r="ML41" s="5"/>
      <c r="MM41" s="5"/>
      <c r="MN41" s="5"/>
      <c r="MO41" s="5"/>
      <c r="MP41" s="5"/>
      <c r="MQ41" s="5"/>
      <c r="MR41" s="5"/>
      <c r="MS41" s="5"/>
      <c r="MT41" s="5"/>
      <c r="MU41" s="5"/>
      <c r="MV41" s="5"/>
      <c r="MW41" s="5"/>
      <c r="MX41" s="5"/>
      <c r="MY41" s="5"/>
      <c r="MZ41" s="5"/>
      <c r="NA41" s="5"/>
      <c r="NB41" s="5"/>
      <c r="NC41" s="5"/>
      <c r="ND41" s="5"/>
      <c r="NE41" s="5"/>
      <c r="NF41" s="5"/>
      <c r="NG41" s="5"/>
      <c r="NH41" s="5"/>
      <c r="NI41" s="5"/>
      <c r="NJ41" s="5"/>
      <c r="NK41" s="5"/>
      <c r="NL41" s="5"/>
      <c r="NM41" s="5"/>
      <c r="NN41" s="5"/>
      <c r="NO41" s="5"/>
      <c r="NP41" s="5"/>
      <c r="NQ41" s="5"/>
      <c r="NR41" s="5"/>
      <c r="NS41" s="5"/>
      <c r="NT41" s="5"/>
      <c r="NU41" s="5"/>
      <c r="NV41" s="5"/>
      <c r="NW41" s="5"/>
      <c r="NX41" s="5"/>
      <c r="NY41" s="5"/>
      <c r="NZ41" s="5"/>
      <c r="OA41" s="5"/>
      <c r="OB41" s="5"/>
      <c r="OC41" s="5"/>
      <c r="OD41" s="5"/>
      <c r="OE41" s="5"/>
      <c r="OF41" s="5"/>
      <c r="OG41" s="5"/>
      <c r="OH41" s="5"/>
      <c r="OI41" s="5"/>
      <c r="OJ41" s="5"/>
      <c r="OK41" s="5"/>
      <c r="OL41" s="5"/>
      <c r="OM41" s="5"/>
      <c r="ON41" s="5"/>
      <c r="OO41" s="5"/>
      <c r="OP41" s="5"/>
      <c r="OQ41" s="5"/>
      <c r="OR41" s="5"/>
      <c r="OS41" s="5"/>
      <c r="OT41" s="5"/>
      <c r="OU41" s="5"/>
      <c r="OV41" s="5"/>
      <c r="OW41" s="5"/>
      <c r="OX41" s="5"/>
      <c r="OY41" s="5"/>
      <c r="OZ41" s="5"/>
      <c r="PA41" s="5"/>
      <c r="PB41" s="5"/>
      <c r="PC41" s="5"/>
      <c r="PD41" s="5"/>
      <c r="PE41" s="5"/>
      <c r="PF41" s="5"/>
      <c r="PG41" s="5"/>
      <c r="PH41" s="5"/>
      <c r="PI41" s="5"/>
      <c r="PJ41" s="5"/>
      <c r="PK41" s="5"/>
      <c r="PL41" s="5"/>
      <c r="PM41" s="5"/>
      <c r="PN41" s="5"/>
      <c r="PO41" s="5"/>
      <c r="PP41" s="5"/>
      <c r="PQ41" s="5"/>
      <c r="PR41" s="5"/>
      <c r="PS41" s="5"/>
      <c r="PT41" s="5"/>
      <c r="PU41" s="5"/>
      <c r="PV41" s="5"/>
      <c r="PW41" s="5"/>
      <c r="PX41" s="5"/>
      <c r="PY41" s="5"/>
      <c r="PZ41" s="5"/>
      <c r="QA41" s="5"/>
      <c r="QB41" s="5"/>
      <c r="QC41" s="5"/>
      <c r="QD41" s="5"/>
      <c r="QE41" s="5"/>
      <c r="QF41" s="5"/>
      <c r="QG41" s="5"/>
      <c r="QH41" s="5"/>
      <c r="QI41" s="5"/>
      <c r="QJ41" s="5"/>
      <c r="QK41" s="5"/>
      <c r="QL41" s="5"/>
      <c r="QM41" s="5"/>
      <c r="QN41" s="5"/>
      <c r="QO41" s="5"/>
      <c r="QP41" s="5"/>
      <c r="QQ41" s="5"/>
      <c r="QR41" s="5"/>
      <c r="QS41" s="5"/>
      <c r="QT41" s="5"/>
      <c r="QU41" s="5"/>
      <c r="QV41" s="5"/>
      <c r="QW41" s="5"/>
      <c r="QX41" s="5"/>
      <c r="QY41" s="5"/>
      <c r="QZ41" s="5"/>
      <c r="RA41" s="5"/>
      <c r="RB41" s="5"/>
      <c r="RC41" s="5"/>
      <c r="RD41" s="5"/>
      <c r="RE41" s="5"/>
      <c r="RF41" s="5"/>
      <c r="RG41" s="5"/>
      <c r="RH41" s="5"/>
      <c r="RI41" s="5"/>
      <c r="RJ41" s="5"/>
      <c r="RK41" s="5"/>
      <c r="RL41" s="5"/>
      <c r="RM41" s="5"/>
      <c r="RN41" s="5"/>
      <c r="RO41" s="5"/>
      <c r="RP41" s="5"/>
      <c r="RQ41" s="5"/>
      <c r="RR41" s="5"/>
      <c r="RS41" s="5"/>
      <c r="RT41" s="5"/>
      <c r="RU41" s="5"/>
      <c r="RV41" s="5"/>
      <c r="RW41" s="5"/>
      <c r="RX41" s="5"/>
      <c r="RY41" s="5"/>
      <c r="RZ41" s="5"/>
      <c r="SA41" s="5"/>
      <c r="SB41" s="5"/>
      <c r="SC41" s="5"/>
      <c r="SD41" s="5"/>
      <c r="SE41" s="5"/>
      <c r="SF41" s="5"/>
      <c r="SG41" s="5"/>
      <c r="SH41" s="5"/>
      <c r="SI41" s="5"/>
      <c r="SJ41" s="5"/>
      <c r="SK41" s="5"/>
      <c r="SL41" s="5"/>
      <c r="SM41" s="5"/>
      <c r="SN41" s="5"/>
      <c r="SO41" s="5"/>
      <c r="SP41" s="5"/>
      <c r="SQ41" s="5"/>
      <c r="SR41" s="5"/>
      <c r="SS41" s="5"/>
    </row>
    <row r="42" spans="1:513" s="189" customFormat="1" ht="41.4" customHeight="1" x14ac:dyDescent="0.25">
      <c r="A42" s="190"/>
      <c r="B42" s="801" t="s">
        <v>83</v>
      </c>
      <c r="C42" s="802"/>
      <c r="D42" s="198"/>
      <c r="E42" s="195"/>
      <c r="F42" s="195"/>
      <c r="G42" s="199"/>
      <c r="H42" s="199"/>
      <c r="I42" s="199"/>
      <c r="J42" s="199"/>
      <c r="K42" s="28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85">
        <f>'PEP Av. Fin.'!P19</f>
        <v>500000</v>
      </c>
      <c r="AJ42" s="185">
        <f>'PEP Av. Fin.'!Q19</f>
        <v>0</v>
      </c>
      <c r="AK42" s="186">
        <f>'PEP Av. Fin.'!R19</f>
        <v>500000</v>
      </c>
      <c r="AL42" s="200">
        <f>'PEP Av. Fin.'!S19</f>
        <v>0.26547047793074896</v>
      </c>
      <c r="AM42" s="187"/>
      <c r="AN42" s="188"/>
      <c r="AO42" s="188"/>
      <c r="AP42" s="188"/>
      <c r="AQ42" s="188"/>
      <c r="AR42" s="188"/>
      <c r="AS42" s="188"/>
      <c r="AT42" s="188"/>
      <c r="AU42" s="188"/>
      <c r="AV42" s="188"/>
      <c r="AW42" s="188"/>
      <c r="AX42" s="188"/>
      <c r="AY42" s="188"/>
      <c r="AZ42" s="188"/>
      <c r="BA42" s="188"/>
      <c r="BB42" s="188"/>
      <c r="BC42" s="188"/>
      <c r="BD42" s="188"/>
      <c r="BE42" s="188"/>
      <c r="BF42" s="188"/>
      <c r="BG42" s="188"/>
      <c r="BH42" s="188"/>
      <c r="BI42" s="188"/>
      <c r="BJ42" s="188"/>
      <c r="BK42" s="188"/>
      <c r="BL42" s="188"/>
      <c r="BM42" s="188"/>
      <c r="BN42" s="188"/>
      <c r="BO42" s="188"/>
      <c r="BP42" s="188"/>
      <c r="BQ42" s="188"/>
      <c r="BR42" s="188"/>
      <c r="BS42" s="188"/>
      <c r="BT42" s="188"/>
      <c r="BU42" s="188"/>
      <c r="BV42" s="188"/>
      <c r="BW42" s="188"/>
      <c r="BX42" s="188"/>
      <c r="BY42" s="188"/>
      <c r="BZ42" s="188"/>
      <c r="CA42" s="188"/>
      <c r="CB42" s="188"/>
      <c r="CC42" s="188"/>
      <c r="CD42" s="188"/>
      <c r="CE42" s="188"/>
      <c r="CF42" s="188"/>
      <c r="CG42" s="188"/>
      <c r="CH42" s="188"/>
      <c r="CI42" s="188"/>
      <c r="CJ42" s="188"/>
      <c r="CK42" s="188"/>
      <c r="CL42" s="188"/>
      <c r="CM42" s="188"/>
      <c r="CN42" s="188"/>
      <c r="CO42" s="188"/>
      <c r="CP42" s="188"/>
      <c r="CQ42" s="188"/>
      <c r="CR42" s="188"/>
      <c r="CS42" s="188"/>
      <c r="CT42" s="188"/>
      <c r="CU42" s="188"/>
      <c r="CV42" s="188"/>
      <c r="CW42" s="188"/>
      <c r="CX42" s="188"/>
      <c r="CY42" s="188"/>
      <c r="CZ42" s="188"/>
      <c r="DA42" s="188"/>
      <c r="DB42" s="188"/>
      <c r="DC42" s="188"/>
      <c r="DD42" s="188"/>
      <c r="DE42" s="188"/>
      <c r="DF42" s="188"/>
      <c r="DG42" s="188"/>
      <c r="DH42" s="188"/>
      <c r="DI42" s="188"/>
      <c r="DJ42" s="188"/>
      <c r="DK42" s="188"/>
      <c r="DL42" s="188"/>
      <c r="DM42" s="188"/>
      <c r="DN42" s="188"/>
      <c r="DO42" s="188"/>
      <c r="DP42" s="188"/>
      <c r="DQ42" s="188"/>
      <c r="DR42" s="188"/>
      <c r="DS42" s="188"/>
      <c r="DT42" s="188"/>
      <c r="DU42" s="188"/>
      <c r="DV42" s="188"/>
      <c r="DW42" s="188"/>
      <c r="DX42" s="188"/>
      <c r="DY42" s="188"/>
      <c r="DZ42" s="188"/>
      <c r="EA42" s="188"/>
      <c r="EB42" s="188"/>
      <c r="EC42" s="188"/>
      <c r="ED42" s="188"/>
      <c r="EE42" s="188"/>
      <c r="EF42" s="188"/>
      <c r="EG42" s="188"/>
      <c r="EH42" s="188"/>
      <c r="EI42" s="188"/>
      <c r="EJ42" s="188"/>
      <c r="EK42" s="188"/>
      <c r="EL42" s="188"/>
      <c r="EM42" s="188"/>
      <c r="EN42" s="188"/>
      <c r="EO42" s="188"/>
      <c r="EP42" s="188"/>
      <c r="EQ42" s="188"/>
      <c r="ER42" s="188"/>
      <c r="ES42" s="188"/>
      <c r="ET42" s="188"/>
      <c r="EU42" s="188"/>
      <c r="EV42" s="188"/>
      <c r="EW42" s="188"/>
      <c r="EX42" s="188"/>
      <c r="EY42" s="188"/>
      <c r="EZ42" s="188"/>
      <c r="FA42" s="188"/>
      <c r="FB42" s="188"/>
      <c r="FC42" s="188"/>
      <c r="FD42" s="188"/>
      <c r="FE42" s="188"/>
      <c r="FF42" s="188"/>
      <c r="FG42" s="188"/>
      <c r="FH42" s="188"/>
      <c r="FI42" s="188"/>
      <c r="FJ42" s="188"/>
      <c r="FK42" s="188"/>
      <c r="FL42" s="188"/>
      <c r="FM42" s="188"/>
      <c r="FN42" s="188"/>
      <c r="FO42" s="188"/>
      <c r="FP42" s="188"/>
      <c r="FQ42" s="188"/>
      <c r="FR42" s="188"/>
      <c r="FS42" s="188"/>
      <c r="FT42" s="188"/>
      <c r="FU42" s="188"/>
      <c r="FV42" s="188"/>
      <c r="FW42" s="188"/>
      <c r="FX42" s="188"/>
      <c r="FY42" s="188"/>
      <c r="FZ42" s="188"/>
      <c r="GA42" s="188"/>
      <c r="GB42" s="188"/>
      <c r="GC42" s="188"/>
      <c r="GD42" s="188"/>
      <c r="GE42" s="188"/>
      <c r="GF42" s="188"/>
      <c r="GG42" s="188"/>
      <c r="GH42" s="188"/>
      <c r="GI42" s="188"/>
      <c r="GJ42" s="188"/>
      <c r="GK42" s="188"/>
      <c r="GL42" s="188"/>
      <c r="GM42" s="188"/>
      <c r="GN42" s="188"/>
      <c r="GO42" s="188"/>
      <c r="GP42" s="188"/>
      <c r="GQ42" s="188"/>
      <c r="GR42" s="188"/>
      <c r="GS42" s="188"/>
      <c r="GT42" s="188"/>
      <c r="GU42" s="188"/>
      <c r="GV42" s="188"/>
      <c r="GW42" s="188"/>
      <c r="GX42" s="188"/>
      <c r="GY42" s="188"/>
      <c r="GZ42" s="188"/>
      <c r="HA42" s="188"/>
      <c r="HB42" s="188"/>
      <c r="HC42" s="188"/>
      <c r="HD42" s="188"/>
      <c r="HE42" s="188"/>
      <c r="HF42" s="188"/>
      <c r="HG42" s="188"/>
      <c r="HH42" s="188"/>
      <c r="HI42" s="188"/>
      <c r="HJ42" s="188"/>
      <c r="HK42" s="188"/>
      <c r="HL42" s="188"/>
      <c r="HM42" s="188"/>
      <c r="HN42" s="188"/>
      <c r="HO42" s="188"/>
      <c r="HP42" s="188"/>
      <c r="HQ42" s="188"/>
      <c r="HR42" s="188"/>
      <c r="HS42" s="188"/>
      <c r="HT42" s="188"/>
      <c r="HU42" s="188"/>
      <c r="HV42" s="188"/>
      <c r="HW42" s="188"/>
      <c r="HX42" s="188"/>
      <c r="HY42" s="188"/>
      <c r="HZ42" s="188"/>
      <c r="IA42" s="188"/>
      <c r="IB42" s="188"/>
      <c r="IC42" s="188"/>
      <c r="ID42" s="188"/>
      <c r="IE42" s="188"/>
      <c r="IF42" s="188"/>
      <c r="IG42" s="188"/>
      <c r="IH42" s="188"/>
      <c r="II42" s="188"/>
      <c r="IJ42" s="188"/>
      <c r="IK42" s="188"/>
      <c r="IL42" s="188"/>
      <c r="IM42" s="188"/>
      <c r="IN42" s="188"/>
      <c r="IO42" s="188"/>
      <c r="IP42" s="188"/>
      <c r="IQ42" s="188"/>
      <c r="IR42" s="188"/>
      <c r="IS42" s="188"/>
      <c r="IT42" s="188"/>
      <c r="IU42" s="188"/>
      <c r="IV42" s="188"/>
      <c r="IW42" s="188"/>
      <c r="IX42" s="188"/>
      <c r="IY42" s="188"/>
      <c r="IZ42" s="188"/>
      <c r="JA42" s="188"/>
      <c r="JB42" s="188"/>
      <c r="JC42" s="188"/>
      <c r="JD42" s="188"/>
      <c r="JE42" s="188"/>
      <c r="JF42" s="188"/>
      <c r="JG42" s="188"/>
      <c r="JH42" s="188"/>
      <c r="JI42" s="188"/>
      <c r="JJ42" s="188"/>
      <c r="JK42" s="188"/>
      <c r="JL42" s="188"/>
      <c r="JM42" s="188"/>
      <c r="JN42" s="188"/>
      <c r="JO42" s="188"/>
      <c r="JP42" s="188"/>
      <c r="JQ42" s="188"/>
      <c r="JR42" s="188"/>
      <c r="JS42" s="188"/>
      <c r="JT42" s="188"/>
      <c r="JU42" s="188"/>
      <c r="JV42" s="188"/>
      <c r="JW42" s="188"/>
      <c r="JX42" s="188"/>
      <c r="JY42" s="188"/>
      <c r="JZ42" s="188"/>
      <c r="KA42" s="188"/>
      <c r="KB42" s="188"/>
      <c r="KC42" s="188"/>
      <c r="KD42" s="188"/>
      <c r="KE42" s="188"/>
      <c r="KF42" s="188"/>
      <c r="KG42" s="188"/>
      <c r="KH42" s="188"/>
      <c r="KI42" s="188"/>
      <c r="KJ42" s="188"/>
      <c r="KK42" s="188"/>
      <c r="KL42" s="188"/>
      <c r="KM42" s="188"/>
      <c r="KN42" s="188"/>
      <c r="KO42" s="188"/>
      <c r="KP42" s="188"/>
      <c r="KQ42" s="188"/>
      <c r="KR42" s="188"/>
      <c r="KS42" s="188"/>
      <c r="KT42" s="188"/>
      <c r="KU42" s="188"/>
      <c r="KV42" s="188"/>
      <c r="KW42" s="188"/>
      <c r="KX42" s="188"/>
      <c r="KY42" s="188"/>
      <c r="KZ42" s="188"/>
      <c r="LA42" s="188"/>
      <c r="LB42" s="188"/>
      <c r="LC42" s="188"/>
      <c r="LD42" s="188"/>
      <c r="LE42" s="188"/>
      <c r="LF42" s="188"/>
      <c r="LG42" s="188"/>
      <c r="LH42" s="188"/>
      <c r="LI42" s="188"/>
      <c r="LJ42" s="188"/>
      <c r="LK42" s="188"/>
      <c r="LL42" s="188"/>
      <c r="LM42" s="188"/>
      <c r="LN42" s="188"/>
      <c r="LO42" s="188"/>
      <c r="LP42" s="188"/>
      <c r="LQ42" s="188"/>
      <c r="LR42" s="188"/>
      <c r="LS42" s="188"/>
      <c r="LT42" s="188"/>
      <c r="LU42" s="188"/>
      <c r="LV42" s="188"/>
      <c r="LW42" s="188"/>
      <c r="LX42" s="188"/>
      <c r="LY42" s="188"/>
      <c r="LZ42" s="188"/>
      <c r="MA42" s="188"/>
      <c r="MB42" s="188"/>
      <c r="MC42" s="188"/>
      <c r="MD42" s="188"/>
      <c r="ME42" s="188"/>
      <c r="MF42" s="188"/>
      <c r="MG42" s="188"/>
      <c r="MH42" s="188"/>
      <c r="MI42" s="188"/>
      <c r="MJ42" s="188"/>
      <c r="MK42" s="188"/>
      <c r="ML42" s="188"/>
      <c r="MM42" s="188"/>
      <c r="MN42" s="188"/>
      <c r="MO42" s="188"/>
      <c r="MP42" s="188"/>
      <c r="MQ42" s="188"/>
      <c r="MR42" s="188"/>
      <c r="MS42" s="188"/>
      <c r="MT42" s="188"/>
      <c r="MU42" s="188"/>
      <c r="MV42" s="188"/>
      <c r="MW42" s="188"/>
      <c r="MX42" s="188"/>
      <c r="MY42" s="188"/>
      <c r="MZ42" s="188"/>
      <c r="NA42" s="188"/>
      <c r="NB42" s="188"/>
      <c r="NC42" s="188"/>
      <c r="ND42" s="188"/>
      <c r="NE42" s="188"/>
      <c r="NF42" s="188"/>
      <c r="NG42" s="188"/>
      <c r="NH42" s="188"/>
      <c r="NI42" s="188"/>
      <c r="NJ42" s="188"/>
      <c r="NK42" s="188"/>
      <c r="NL42" s="188"/>
      <c r="NM42" s="188"/>
      <c r="NN42" s="188"/>
      <c r="NO42" s="188"/>
      <c r="NP42" s="188"/>
      <c r="NQ42" s="188"/>
      <c r="NR42" s="188"/>
      <c r="NS42" s="188"/>
      <c r="NT42" s="188"/>
      <c r="NU42" s="188"/>
      <c r="NV42" s="188"/>
      <c r="NW42" s="188"/>
      <c r="NX42" s="188"/>
      <c r="NY42" s="188"/>
      <c r="NZ42" s="188"/>
      <c r="OA42" s="188"/>
      <c r="OB42" s="188"/>
      <c r="OC42" s="188"/>
      <c r="OD42" s="188"/>
      <c r="OE42" s="188"/>
      <c r="OF42" s="188"/>
      <c r="OG42" s="188"/>
      <c r="OH42" s="188"/>
      <c r="OI42" s="188"/>
      <c r="OJ42" s="188"/>
      <c r="OK42" s="188"/>
      <c r="OL42" s="188"/>
      <c r="OM42" s="188"/>
      <c r="ON42" s="188"/>
      <c r="OO42" s="188"/>
      <c r="OP42" s="188"/>
      <c r="OQ42" s="188"/>
      <c r="OR42" s="188"/>
      <c r="OS42" s="188"/>
      <c r="OT42" s="188"/>
      <c r="OU42" s="188"/>
      <c r="OV42" s="188"/>
      <c r="OW42" s="188"/>
      <c r="OX42" s="188"/>
      <c r="OY42" s="188"/>
      <c r="OZ42" s="188"/>
      <c r="PA42" s="188"/>
      <c r="PB42" s="188"/>
      <c r="PC42" s="188"/>
      <c r="PD42" s="188"/>
      <c r="PE42" s="188"/>
      <c r="PF42" s="188"/>
      <c r="PG42" s="188"/>
      <c r="PH42" s="188"/>
      <c r="PI42" s="188"/>
      <c r="PJ42" s="188"/>
      <c r="PK42" s="188"/>
      <c r="PL42" s="188"/>
      <c r="PM42" s="188"/>
      <c r="PN42" s="188"/>
      <c r="PO42" s="188"/>
      <c r="PP42" s="188"/>
      <c r="PQ42" s="188"/>
      <c r="PR42" s="188"/>
      <c r="PS42" s="188"/>
      <c r="PT42" s="188"/>
      <c r="PU42" s="188"/>
      <c r="PV42" s="188"/>
      <c r="PW42" s="188"/>
      <c r="PX42" s="188"/>
      <c r="PY42" s="188"/>
      <c r="PZ42" s="188"/>
      <c r="QA42" s="188"/>
      <c r="QB42" s="188"/>
      <c r="QC42" s="188"/>
      <c r="QD42" s="188"/>
      <c r="QE42" s="188"/>
      <c r="QF42" s="188"/>
      <c r="QG42" s="188"/>
      <c r="QH42" s="188"/>
      <c r="QI42" s="188"/>
      <c r="QJ42" s="188"/>
      <c r="QK42" s="188"/>
      <c r="QL42" s="188"/>
      <c r="QM42" s="188"/>
      <c r="QN42" s="188"/>
      <c r="QO42" s="188"/>
      <c r="QP42" s="188"/>
      <c r="QQ42" s="188"/>
      <c r="QR42" s="188"/>
      <c r="QS42" s="188"/>
      <c r="QT42" s="188"/>
      <c r="QU42" s="188"/>
      <c r="QV42" s="188"/>
      <c r="QW42" s="188"/>
      <c r="QX42" s="188"/>
      <c r="QY42" s="188"/>
      <c r="QZ42" s="188"/>
      <c r="RA42" s="188"/>
      <c r="RB42" s="188"/>
      <c r="RC42" s="188"/>
      <c r="RD42" s="188"/>
      <c r="RE42" s="188"/>
      <c r="RF42" s="188"/>
      <c r="RG42" s="188"/>
      <c r="RH42" s="188"/>
      <c r="RI42" s="188"/>
      <c r="RJ42" s="188"/>
      <c r="RK42" s="188"/>
      <c r="RL42" s="188"/>
      <c r="RM42" s="188"/>
      <c r="RN42" s="188"/>
      <c r="RO42" s="188"/>
      <c r="RP42" s="188"/>
      <c r="RQ42" s="188"/>
      <c r="RR42" s="188"/>
      <c r="RS42" s="188"/>
      <c r="RT42" s="188"/>
      <c r="RU42" s="188"/>
      <c r="RV42" s="188"/>
      <c r="RW42" s="188"/>
      <c r="RX42" s="188"/>
      <c r="RY42" s="188"/>
      <c r="RZ42" s="188"/>
      <c r="SA42" s="188"/>
      <c r="SB42" s="188"/>
      <c r="SC42" s="188"/>
      <c r="SD42" s="188"/>
      <c r="SE42" s="188"/>
      <c r="SF42" s="188"/>
      <c r="SG42" s="188"/>
      <c r="SH42" s="188"/>
      <c r="SI42" s="188"/>
      <c r="SJ42" s="188"/>
      <c r="SK42" s="188"/>
      <c r="SL42" s="188"/>
      <c r="SM42" s="188"/>
      <c r="SN42" s="188"/>
      <c r="SO42" s="188"/>
      <c r="SP42" s="188"/>
      <c r="SQ42" s="188"/>
      <c r="SR42" s="188"/>
      <c r="SS42" s="188"/>
    </row>
    <row r="43" spans="1:513" s="3" customFormat="1" ht="41.4" customHeight="1" x14ac:dyDescent="0.25">
      <c r="A43" s="213"/>
      <c r="B43" s="292"/>
      <c r="C43" s="293"/>
      <c r="D43" s="108"/>
      <c r="E43" s="195"/>
      <c r="F43" s="195"/>
      <c r="G43" s="204"/>
      <c r="H43" s="194"/>
      <c r="I43" s="204"/>
      <c r="J43" s="204"/>
      <c r="K43" s="293"/>
      <c r="L43" s="204"/>
      <c r="M43" s="204"/>
      <c r="N43" s="204"/>
      <c r="O43" s="204"/>
      <c r="P43" s="204"/>
      <c r="Q43" s="204"/>
      <c r="R43" s="204"/>
      <c r="S43" s="204"/>
      <c r="T43" s="204"/>
      <c r="U43" s="204"/>
      <c r="V43" s="204"/>
      <c r="W43" s="204"/>
      <c r="X43" s="204"/>
      <c r="Y43" s="204"/>
      <c r="Z43" s="204"/>
      <c r="AA43" s="204"/>
      <c r="AB43" s="204"/>
      <c r="AC43" s="204"/>
      <c r="AD43" s="204"/>
      <c r="AE43" s="204"/>
      <c r="AF43" s="204"/>
      <c r="AG43" s="204"/>
      <c r="AH43" s="204"/>
      <c r="AI43" s="182"/>
      <c r="AJ43" s="182"/>
      <c r="AK43" s="103"/>
      <c r="AL43" s="205"/>
      <c r="AM43" s="7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</row>
    <row r="44" spans="1:513" s="189" customFormat="1" ht="41.4" customHeight="1" x14ac:dyDescent="0.25">
      <c r="A44" s="190"/>
      <c r="B44" s="801" t="s">
        <v>84</v>
      </c>
      <c r="C44" s="802"/>
      <c r="D44" s="198"/>
      <c r="E44" s="195"/>
      <c r="F44" s="195"/>
      <c r="G44" s="199"/>
      <c r="H44" s="199"/>
      <c r="I44" s="199"/>
      <c r="J44" s="199"/>
      <c r="K44" s="28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85">
        <f>'PEP Av. Fin.'!P20</f>
        <v>16683.3</v>
      </c>
      <c r="AJ44" s="185">
        <f>'PEP Av. Fin.'!Q20</f>
        <v>0</v>
      </c>
      <c r="AK44" s="186">
        <f>'PEP Av. Fin.'!R20</f>
        <v>16683.3</v>
      </c>
      <c r="AL44" s="200">
        <f>'PEP Av. Fin.'!S20</f>
        <v>8.8578472489241264E-3</v>
      </c>
      <c r="AM44" s="187"/>
      <c r="AN44" s="188"/>
      <c r="AO44" s="188"/>
      <c r="AP44" s="188"/>
      <c r="AQ44" s="188"/>
      <c r="AR44" s="188"/>
      <c r="AS44" s="188"/>
      <c r="AT44" s="188"/>
      <c r="AU44" s="188"/>
      <c r="AV44" s="188"/>
      <c r="AW44" s="188"/>
      <c r="AX44" s="188"/>
      <c r="AY44" s="188"/>
      <c r="AZ44" s="188"/>
      <c r="BA44" s="188"/>
      <c r="BB44" s="188"/>
      <c r="BC44" s="188"/>
      <c r="BD44" s="188"/>
      <c r="BE44" s="188"/>
      <c r="BF44" s="188"/>
      <c r="BG44" s="188"/>
      <c r="BH44" s="188"/>
      <c r="BI44" s="188"/>
      <c r="BJ44" s="188"/>
      <c r="BK44" s="188"/>
      <c r="BL44" s="188"/>
      <c r="BM44" s="188"/>
      <c r="BN44" s="188"/>
      <c r="BO44" s="188"/>
      <c r="BP44" s="188"/>
      <c r="BQ44" s="188"/>
      <c r="BR44" s="188"/>
      <c r="BS44" s="188"/>
      <c r="BT44" s="188"/>
      <c r="BU44" s="188"/>
      <c r="BV44" s="188"/>
      <c r="BW44" s="188"/>
      <c r="BX44" s="188"/>
      <c r="BY44" s="188"/>
      <c r="BZ44" s="188"/>
      <c r="CA44" s="188"/>
      <c r="CB44" s="188"/>
      <c r="CC44" s="188"/>
      <c r="CD44" s="188"/>
      <c r="CE44" s="188"/>
      <c r="CF44" s="188"/>
      <c r="CG44" s="188"/>
      <c r="CH44" s="188"/>
      <c r="CI44" s="188"/>
      <c r="CJ44" s="188"/>
      <c r="CK44" s="188"/>
      <c r="CL44" s="188"/>
      <c r="CM44" s="188"/>
      <c r="CN44" s="188"/>
      <c r="CO44" s="188"/>
      <c r="CP44" s="188"/>
      <c r="CQ44" s="188"/>
      <c r="CR44" s="188"/>
      <c r="CS44" s="188"/>
      <c r="CT44" s="188"/>
      <c r="CU44" s="188"/>
      <c r="CV44" s="188"/>
      <c r="CW44" s="188"/>
      <c r="CX44" s="188"/>
      <c r="CY44" s="188"/>
      <c r="CZ44" s="188"/>
      <c r="DA44" s="188"/>
      <c r="DB44" s="188"/>
      <c r="DC44" s="188"/>
      <c r="DD44" s="188"/>
      <c r="DE44" s="188"/>
      <c r="DF44" s="188"/>
      <c r="DG44" s="188"/>
      <c r="DH44" s="188"/>
      <c r="DI44" s="188"/>
      <c r="DJ44" s="188"/>
      <c r="DK44" s="188"/>
      <c r="DL44" s="188"/>
      <c r="DM44" s="188"/>
      <c r="DN44" s="188"/>
      <c r="DO44" s="188"/>
      <c r="DP44" s="188"/>
      <c r="DQ44" s="188"/>
      <c r="DR44" s="188"/>
      <c r="DS44" s="188"/>
      <c r="DT44" s="188"/>
      <c r="DU44" s="188"/>
      <c r="DV44" s="188"/>
      <c r="DW44" s="188"/>
      <c r="DX44" s="188"/>
      <c r="DY44" s="188"/>
      <c r="DZ44" s="188"/>
      <c r="EA44" s="188"/>
      <c r="EB44" s="188"/>
      <c r="EC44" s="188"/>
      <c r="ED44" s="188"/>
      <c r="EE44" s="188"/>
      <c r="EF44" s="188"/>
      <c r="EG44" s="188"/>
      <c r="EH44" s="188"/>
      <c r="EI44" s="188"/>
      <c r="EJ44" s="188"/>
      <c r="EK44" s="188"/>
      <c r="EL44" s="188"/>
      <c r="EM44" s="188"/>
      <c r="EN44" s="188"/>
      <c r="EO44" s="188"/>
      <c r="EP44" s="188"/>
      <c r="EQ44" s="188"/>
      <c r="ER44" s="188"/>
      <c r="ES44" s="188"/>
      <c r="ET44" s="188"/>
      <c r="EU44" s="188"/>
      <c r="EV44" s="188"/>
      <c r="EW44" s="188"/>
      <c r="EX44" s="188"/>
      <c r="EY44" s="188"/>
      <c r="EZ44" s="188"/>
      <c r="FA44" s="188"/>
      <c r="FB44" s="188"/>
      <c r="FC44" s="188"/>
      <c r="FD44" s="188"/>
      <c r="FE44" s="188"/>
      <c r="FF44" s="188"/>
      <c r="FG44" s="188"/>
      <c r="FH44" s="188"/>
      <c r="FI44" s="188"/>
      <c r="FJ44" s="188"/>
      <c r="FK44" s="188"/>
      <c r="FL44" s="188"/>
      <c r="FM44" s="188"/>
      <c r="FN44" s="188"/>
      <c r="FO44" s="188"/>
      <c r="FP44" s="188"/>
      <c r="FQ44" s="188"/>
      <c r="FR44" s="188"/>
      <c r="FS44" s="188"/>
      <c r="FT44" s="188"/>
      <c r="FU44" s="188"/>
      <c r="FV44" s="188"/>
      <c r="FW44" s="188"/>
      <c r="FX44" s="188"/>
      <c r="FY44" s="188"/>
      <c r="FZ44" s="188"/>
      <c r="GA44" s="188"/>
      <c r="GB44" s="188"/>
      <c r="GC44" s="188"/>
      <c r="GD44" s="188"/>
      <c r="GE44" s="188"/>
      <c r="GF44" s="188"/>
      <c r="GG44" s="188"/>
      <c r="GH44" s="188"/>
      <c r="GI44" s="188"/>
      <c r="GJ44" s="188"/>
      <c r="GK44" s="188"/>
      <c r="GL44" s="188"/>
      <c r="GM44" s="188"/>
      <c r="GN44" s="188"/>
      <c r="GO44" s="188"/>
      <c r="GP44" s="188"/>
      <c r="GQ44" s="188"/>
      <c r="GR44" s="188"/>
      <c r="GS44" s="188"/>
      <c r="GT44" s="188"/>
      <c r="GU44" s="188"/>
      <c r="GV44" s="188"/>
      <c r="GW44" s="188"/>
      <c r="GX44" s="188"/>
      <c r="GY44" s="188"/>
      <c r="GZ44" s="188"/>
      <c r="HA44" s="188"/>
      <c r="HB44" s="188"/>
      <c r="HC44" s="188"/>
      <c r="HD44" s="188"/>
      <c r="HE44" s="188"/>
      <c r="HF44" s="188"/>
      <c r="HG44" s="188"/>
      <c r="HH44" s="188"/>
      <c r="HI44" s="188"/>
      <c r="HJ44" s="188"/>
      <c r="HK44" s="188"/>
      <c r="HL44" s="188"/>
      <c r="HM44" s="188"/>
      <c r="HN44" s="188"/>
      <c r="HO44" s="188"/>
      <c r="HP44" s="188"/>
      <c r="HQ44" s="188"/>
      <c r="HR44" s="188"/>
      <c r="HS44" s="188"/>
      <c r="HT44" s="188"/>
      <c r="HU44" s="188"/>
      <c r="HV44" s="188"/>
      <c r="HW44" s="188"/>
      <c r="HX44" s="188"/>
      <c r="HY44" s="188"/>
      <c r="HZ44" s="188"/>
      <c r="IA44" s="188"/>
      <c r="IB44" s="188"/>
      <c r="IC44" s="188"/>
      <c r="ID44" s="188"/>
      <c r="IE44" s="188"/>
      <c r="IF44" s="188"/>
      <c r="IG44" s="188"/>
      <c r="IH44" s="188"/>
      <c r="II44" s="188"/>
      <c r="IJ44" s="188"/>
      <c r="IK44" s="188"/>
      <c r="IL44" s="188"/>
      <c r="IM44" s="188"/>
      <c r="IN44" s="188"/>
      <c r="IO44" s="188"/>
      <c r="IP44" s="188"/>
      <c r="IQ44" s="188"/>
      <c r="IR44" s="188"/>
      <c r="IS44" s="188"/>
      <c r="IT44" s="188"/>
      <c r="IU44" s="188"/>
      <c r="IV44" s="188"/>
      <c r="IW44" s="188"/>
      <c r="IX44" s="188"/>
      <c r="IY44" s="188"/>
      <c r="IZ44" s="188"/>
      <c r="JA44" s="188"/>
      <c r="JB44" s="188"/>
      <c r="JC44" s="188"/>
      <c r="JD44" s="188"/>
      <c r="JE44" s="188"/>
      <c r="JF44" s="188"/>
      <c r="JG44" s="188"/>
      <c r="JH44" s="188"/>
      <c r="JI44" s="188"/>
      <c r="JJ44" s="188"/>
      <c r="JK44" s="188"/>
      <c r="JL44" s="188"/>
      <c r="JM44" s="188"/>
      <c r="JN44" s="188"/>
      <c r="JO44" s="188"/>
      <c r="JP44" s="188"/>
      <c r="JQ44" s="188"/>
      <c r="JR44" s="188"/>
      <c r="JS44" s="188"/>
      <c r="JT44" s="188"/>
      <c r="JU44" s="188"/>
      <c r="JV44" s="188"/>
      <c r="JW44" s="188"/>
      <c r="JX44" s="188"/>
      <c r="JY44" s="188"/>
      <c r="JZ44" s="188"/>
      <c r="KA44" s="188"/>
      <c r="KB44" s="188"/>
      <c r="KC44" s="188"/>
      <c r="KD44" s="188"/>
      <c r="KE44" s="188"/>
      <c r="KF44" s="188"/>
      <c r="KG44" s="188"/>
      <c r="KH44" s="188"/>
      <c r="KI44" s="188"/>
      <c r="KJ44" s="188"/>
      <c r="KK44" s="188"/>
      <c r="KL44" s="188"/>
      <c r="KM44" s="188"/>
      <c r="KN44" s="188"/>
      <c r="KO44" s="188"/>
      <c r="KP44" s="188"/>
      <c r="KQ44" s="188"/>
      <c r="KR44" s="188"/>
      <c r="KS44" s="188"/>
      <c r="KT44" s="188"/>
      <c r="KU44" s="188"/>
      <c r="KV44" s="188"/>
      <c r="KW44" s="188"/>
      <c r="KX44" s="188"/>
      <c r="KY44" s="188"/>
      <c r="KZ44" s="188"/>
      <c r="LA44" s="188"/>
      <c r="LB44" s="188"/>
      <c r="LC44" s="188"/>
      <c r="LD44" s="188"/>
      <c r="LE44" s="188"/>
      <c r="LF44" s="188"/>
      <c r="LG44" s="188"/>
      <c r="LH44" s="188"/>
      <c r="LI44" s="188"/>
      <c r="LJ44" s="188"/>
      <c r="LK44" s="188"/>
      <c r="LL44" s="188"/>
      <c r="LM44" s="188"/>
      <c r="LN44" s="188"/>
      <c r="LO44" s="188"/>
      <c r="LP44" s="188"/>
      <c r="LQ44" s="188"/>
      <c r="LR44" s="188"/>
      <c r="LS44" s="188"/>
      <c r="LT44" s="188"/>
      <c r="LU44" s="188"/>
      <c r="LV44" s="188"/>
      <c r="LW44" s="188"/>
      <c r="LX44" s="188"/>
      <c r="LY44" s="188"/>
      <c r="LZ44" s="188"/>
      <c r="MA44" s="188"/>
      <c r="MB44" s="188"/>
      <c r="MC44" s="188"/>
      <c r="MD44" s="188"/>
      <c r="ME44" s="188"/>
      <c r="MF44" s="188"/>
      <c r="MG44" s="188"/>
      <c r="MH44" s="188"/>
      <c r="MI44" s="188"/>
      <c r="MJ44" s="188"/>
      <c r="MK44" s="188"/>
      <c r="ML44" s="188"/>
      <c r="MM44" s="188"/>
      <c r="MN44" s="188"/>
      <c r="MO44" s="188"/>
      <c r="MP44" s="188"/>
      <c r="MQ44" s="188"/>
      <c r="MR44" s="188"/>
      <c r="MS44" s="188"/>
      <c r="MT44" s="188"/>
      <c r="MU44" s="188"/>
      <c r="MV44" s="188"/>
      <c r="MW44" s="188"/>
      <c r="MX44" s="188"/>
      <c r="MY44" s="188"/>
      <c r="MZ44" s="188"/>
      <c r="NA44" s="188"/>
      <c r="NB44" s="188"/>
      <c r="NC44" s="188"/>
      <c r="ND44" s="188"/>
      <c r="NE44" s="188"/>
      <c r="NF44" s="188"/>
      <c r="NG44" s="188"/>
      <c r="NH44" s="188"/>
      <c r="NI44" s="188"/>
      <c r="NJ44" s="188"/>
      <c r="NK44" s="188"/>
      <c r="NL44" s="188"/>
      <c r="NM44" s="188"/>
      <c r="NN44" s="188"/>
      <c r="NO44" s="188"/>
      <c r="NP44" s="188"/>
      <c r="NQ44" s="188"/>
      <c r="NR44" s="188"/>
      <c r="NS44" s="188"/>
      <c r="NT44" s="188"/>
      <c r="NU44" s="188"/>
      <c r="NV44" s="188"/>
      <c r="NW44" s="188"/>
      <c r="NX44" s="188"/>
      <c r="NY44" s="188"/>
      <c r="NZ44" s="188"/>
      <c r="OA44" s="188"/>
      <c r="OB44" s="188"/>
      <c r="OC44" s="188"/>
      <c r="OD44" s="188"/>
      <c r="OE44" s="188"/>
      <c r="OF44" s="188"/>
      <c r="OG44" s="188"/>
      <c r="OH44" s="188"/>
      <c r="OI44" s="188"/>
      <c r="OJ44" s="188"/>
      <c r="OK44" s="188"/>
      <c r="OL44" s="188"/>
      <c r="OM44" s="188"/>
      <c r="ON44" s="188"/>
      <c r="OO44" s="188"/>
      <c r="OP44" s="188"/>
      <c r="OQ44" s="188"/>
      <c r="OR44" s="188"/>
      <c r="OS44" s="188"/>
      <c r="OT44" s="188"/>
      <c r="OU44" s="188"/>
      <c r="OV44" s="188"/>
      <c r="OW44" s="188"/>
      <c r="OX44" s="188"/>
      <c r="OY44" s="188"/>
      <c r="OZ44" s="188"/>
      <c r="PA44" s="188"/>
      <c r="PB44" s="188"/>
      <c r="PC44" s="188"/>
      <c r="PD44" s="188"/>
      <c r="PE44" s="188"/>
      <c r="PF44" s="188"/>
      <c r="PG44" s="188"/>
      <c r="PH44" s="188"/>
      <c r="PI44" s="188"/>
      <c r="PJ44" s="188"/>
      <c r="PK44" s="188"/>
      <c r="PL44" s="188"/>
      <c r="PM44" s="188"/>
      <c r="PN44" s="188"/>
      <c r="PO44" s="188"/>
      <c r="PP44" s="188"/>
      <c r="PQ44" s="188"/>
      <c r="PR44" s="188"/>
      <c r="PS44" s="188"/>
      <c r="PT44" s="188"/>
      <c r="PU44" s="188"/>
      <c r="PV44" s="188"/>
      <c r="PW44" s="188"/>
      <c r="PX44" s="188"/>
      <c r="PY44" s="188"/>
      <c r="PZ44" s="188"/>
      <c r="QA44" s="188"/>
      <c r="QB44" s="188"/>
      <c r="QC44" s="188"/>
      <c r="QD44" s="188"/>
      <c r="QE44" s="188"/>
      <c r="QF44" s="188"/>
      <c r="QG44" s="188"/>
      <c r="QH44" s="188"/>
      <c r="QI44" s="188"/>
      <c r="QJ44" s="188"/>
      <c r="QK44" s="188"/>
      <c r="QL44" s="188"/>
      <c r="QM44" s="188"/>
      <c r="QN44" s="188"/>
      <c r="QO44" s="188"/>
      <c r="QP44" s="188"/>
      <c r="QQ44" s="188"/>
      <c r="QR44" s="188"/>
      <c r="QS44" s="188"/>
      <c r="QT44" s="188"/>
      <c r="QU44" s="188"/>
      <c r="QV44" s="188"/>
      <c r="QW44" s="188"/>
      <c r="QX44" s="188"/>
      <c r="QY44" s="188"/>
      <c r="QZ44" s="188"/>
      <c r="RA44" s="188"/>
      <c r="RB44" s="188"/>
      <c r="RC44" s="188"/>
      <c r="RD44" s="188"/>
      <c r="RE44" s="188"/>
      <c r="RF44" s="188"/>
      <c r="RG44" s="188"/>
      <c r="RH44" s="188"/>
      <c r="RI44" s="188"/>
      <c r="RJ44" s="188"/>
      <c r="RK44" s="188"/>
      <c r="RL44" s="188"/>
      <c r="RM44" s="188"/>
      <c r="RN44" s="188"/>
      <c r="RO44" s="188"/>
      <c r="RP44" s="188"/>
      <c r="RQ44" s="188"/>
      <c r="RR44" s="188"/>
      <c r="RS44" s="188"/>
      <c r="RT44" s="188"/>
      <c r="RU44" s="188"/>
      <c r="RV44" s="188"/>
      <c r="RW44" s="188"/>
      <c r="RX44" s="188"/>
      <c r="RY44" s="188"/>
      <c r="RZ44" s="188"/>
      <c r="SA44" s="188"/>
      <c r="SB44" s="188"/>
      <c r="SC44" s="188"/>
      <c r="SD44" s="188"/>
      <c r="SE44" s="188"/>
      <c r="SF44" s="188"/>
      <c r="SG44" s="188"/>
      <c r="SH44" s="188"/>
      <c r="SI44" s="188"/>
      <c r="SJ44" s="188"/>
      <c r="SK44" s="188"/>
      <c r="SL44" s="188"/>
      <c r="SM44" s="188"/>
      <c r="SN44" s="188"/>
      <c r="SO44" s="188"/>
      <c r="SP44" s="188"/>
      <c r="SQ44" s="188"/>
      <c r="SR44" s="188"/>
      <c r="SS44" s="188"/>
    </row>
    <row r="45" spans="1:513" s="3" customFormat="1" ht="41.4" customHeight="1" x14ac:dyDescent="0.25">
      <c r="A45" s="213"/>
      <c r="B45" s="292"/>
      <c r="C45" s="293"/>
      <c r="D45" s="108"/>
      <c r="E45" s="195"/>
      <c r="F45" s="195"/>
      <c r="G45" s="204"/>
      <c r="H45" s="194"/>
      <c r="I45" s="204"/>
      <c r="J45" s="204"/>
      <c r="K45" s="293"/>
      <c r="L45" s="204"/>
      <c r="M45" s="204"/>
      <c r="N45" s="204"/>
      <c r="O45" s="204"/>
      <c r="P45" s="204"/>
      <c r="Q45" s="204"/>
      <c r="R45" s="204"/>
      <c r="S45" s="204"/>
      <c r="T45" s="204"/>
      <c r="U45" s="204"/>
      <c r="V45" s="204"/>
      <c r="W45" s="204"/>
      <c r="X45" s="204"/>
      <c r="Y45" s="204"/>
      <c r="Z45" s="204"/>
      <c r="AA45" s="204"/>
      <c r="AB45" s="204"/>
      <c r="AC45" s="204"/>
      <c r="AD45" s="204"/>
      <c r="AE45" s="204"/>
      <c r="AF45" s="204"/>
      <c r="AG45" s="204"/>
      <c r="AH45" s="204"/>
      <c r="AI45" s="182"/>
      <c r="AJ45" s="182"/>
      <c r="AK45" s="103"/>
      <c r="AL45" s="205"/>
      <c r="AM45" s="7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</row>
    <row r="46" spans="1:513" s="189" customFormat="1" ht="41.4" customHeight="1" x14ac:dyDescent="0.25">
      <c r="A46" s="190"/>
      <c r="B46" s="801" t="s">
        <v>85</v>
      </c>
      <c r="C46" s="802"/>
      <c r="D46" s="198"/>
      <c r="E46" s="195"/>
      <c r="F46" s="195"/>
      <c r="G46" s="199"/>
      <c r="H46" s="199"/>
      <c r="I46" s="199"/>
      <c r="J46" s="199"/>
      <c r="K46" s="28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85">
        <f>'PEP Av. Fin.'!P21</f>
        <v>1249265.3</v>
      </c>
      <c r="AJ46" s="185">
        <f>'PEP Av. Fin.'!Q21</f>
        <v>117500</v>
      </c>
      <c r="AK46" s="186">
        <f>'PEP Av. Fin.'!R21</f>
        <v>1366765.3</v>
      </c>
      <c r="AL46" s="200">
        <f>'PEP Av. Fin.'!S21</f>
        <v>0.72567167482032691</v>
      </c>
      <c r="AM46" s="187"/>
      <c r="AN46" s="188"/>
      <c r="AO46" s="188"/>
      <c r="AP46" s="188"/>
      <c r="AQ46" s="188"/>
      <c r="AR46" s="188"/>
      <c r="AS46" s="188"/>
      <c r="AT46" s="188"/>
      <c r="AU46" s="188"/>
      <c r="AV46" s="188"/>
      <c r="AW46" s="188"/>
      <c r="AX46" s="188"/>
      <c r="AY46" s="188"/>
      <c r="AZ46" s="188"/>
      <c r="BA46" s="188"/>
      <c r="BB46" s="188"/>
      <c r="BC46" s="188"/>
      <c r="BD46" s="188"/>
      <c r="BE46" s="188"/>
      <c r="BF46" s="188"/>
      <c r="BG46" s="188"/>
      <c r="BH46" s="188"/>
      <c r="BI46" s="188"/>
      <c r="BJ46" s="188"/>
      <c r="BK46" s="188"/>
      <c r="BL46" s="188"/>
      <c r="BM46" s="188"/>
      <c r="BN46" s="188"/>
      <c r="BO46" s="188"/>
      <c r="BP46" s="188"/>
      <c r="BQ46" s="188"/>
      <c r="BR46" s="188"/>
      <c r="BS46" s="188"/>
      <c r="BT46" s="188"/>
      <c r="BU46" s="188"/>
      <c r="BV46" s="188"/>
      <c r="BW46" s="188"/>
      <c r="BX46" s="188"/>
      <c r="BY46" s="188"/>
      <c r="BZ46" s="188"/>
      <c r="CA46" s="188"/>
      <c r="CB46" s="188"/>
      <c r="CC46" s="188"/>
      <c r="CD46" s="188"/>
      <c r="CE46" s="188"/>
      <c r="CF46" s="188"/>
      <c r="CG46" s="188"/>
      <c r="CH46" s="188"/>
      <c r="CI46" s="188"/>
      <c r="CJ46" s="188"/>
      <c r="CK46" s="188"/>
      <c r="CL46" s="188"/>
      <c r="CM46" s="188"/>
      <c r="CN46" s="188"/>
      <c r="CO46" s="188"/>
      <c r="CP46" s="188"/>
      <c r="CQ46" s="188"/>
      <c r="CR46" s="188"/>
      <c r="CS46" s="188"/>
      <c r="CT46" s="188"/>
      <c r="CU46" s="188"/>
      <c r="CV46" s="188"/>
      <c r="CW46" s="188"/>
      <c r="CX46" s="188"/>
      <c r="CY46" s="188"/>
      <c r="CZ46" s="188"/>
      <c r="DA46" s="188"/>
      <c r="DB46" s="188"/>
      <c r="DC46" s="188"/>
      <c r="DD46" s="188"/>
      <c r="DE46" s="188"/>
      <c r="DF46" s="188"/>
      <c r="DG46" s="188"/>
      <c r="DH46" s="188"/>
      <c r="DI46" s="188"/>
      <c r="DJ46" s="188"/>
      <c r="DK46" s="188"/>
      <c r="DL46" s="188"/>
      <c r="DM46" s="188"/>
      <c r="DN46" s="188"/>
      <c r="DO46" s="188"/>
      <c r="DP46" s="188"/>
      <c r="DQ46" s="188"/>
      <c r="DR46" s="188"/>
      <c r="DS46" s="188"/>
      <c r="DT46" s="188"/>
      <c r="DU46" s="188"/>
      <c r="DV46" s="188"/>
      <c r="DW46" s="188"/>
      <c r="DX46" s="188"/>
      <c r="DY46" s="188"/>
      <c r="DZ46" s="188"/>
      <c r="EA46" s="188"/>
      <c r="EB46" s="188"/>
      <c r="EC46" s="188"/>
      <c r="ED46" s="188"/>
      <c r="EE46" s="188"/>
      <c r="EF46" s="188"/>
      <c r="EG46" s="188"/>
      <c r="EH46" s="188"/>
      <c r="EI46" s="188"/>
      <c r="EJ46" s="188"/>
      <c r="EK46" s="188"/>
      <c r="EL46" s="188"/>
      <c r="EM46" s="188"/>
      <c r="EN46" s="188"/>
      <c r="EO46" s="188"/>
      <c r="EP46" s="188"/>
      <c r="EQ46" s="188"/>
      <c r="ER46" s="188"/>
      <c r="ES46" s="188"/>
      <c r="ET46" s="188"/>
      <c r="EU46" s="188"/>
      <c r="EV46" s="188"/>
      <c r="EW46" s="188"/>
      <c r="EX46" s="188"/>
      <c r="EY46" s="188"/>
      <c r="EZ46" s="188"/>
      <c r="FA46" s="188"/>
      <c r="FB46" s="188"/>
      <c r="FC46" s="188"/>
      <c r="FD46" s="188"/>
      <c r="FE46" s="188"/>
      <c r="FF46" s="188"/>
      <c r="FG46" s="188"/>
      <c r="FH46" s="188"/>
      <c r="FI46" s="188"/>
      <c r="FJ46" s="188"/>
      <c r="FK46" s="188"/>
      <c r="FL46" s="188"/>
      <c r="FM46" s="188"/>
      <c r="FN46" s="188"/>
      <c r="FO46" s="188"/>
      <c r="FP46" s="188"/>
      <c r="FQ46" s="188"/>
      <c r="FR46" s="188"/>
      <c r="FS46" s="188"/>
      <c r="FT46" s="188"/>
      <c r="FU46" s="188"/>
      <c r="FV46" s="188"/>
      <c r="FW46" s="188"/>
      <c r="FX46" s="188"/>
      <c r="FY46" s="188"/>
      <c r="FZ46" s="188"/>
      <c r="GA46" s="188"/>
      <c r="GB46" s="188"/>
      <c r="GC46" s="188"/>
      <c r="GD46" s="188"/>
      <c r="GE46" s="188"/>
      <c r="GF46" s="188"/>
      <c r="GG46" s="188"/>
      <c r="GH46" s="188"/>
      <c r="GI46" s="188"/>
      <c r="GJ46" s="188"/>
      <c r="GK46" s="188"/>
      <c r="GL46" s="188"/>
      <c r="GM46" s="188"/>
      <c r="GN46" s="188"/>
      <c r="GO46" s="188"/>
      <c r="GP46" s="188"/>
      <c r="GQ46" s="188"/>
      <c r="GR46" s="188"/>
      <c r="GS46" s="188"/>
      <c r="GT46" s="188"/>
      <c r="GU46" s="188"/>
      <c r="GV46" s="188"/>
      <c r="GW46" s="188"/>
      <c r="GX46" s="188"/>
      <c r="GY46" s="188"/>
      <c r="GZ46" s="188"/>
      <c r="HA46" s="188"/>
      <c r="HB46" s="188"/>
      <c r="HC46" s="188"/>
      <c r="HD46" s="188"/>
      <c r="HE46" s="188"/>
      <c r="HF46" s="188"/>
      <c r="HG46" s="188"/>
      <c r="HH46" s="188"/>
      <c r="HI46" s="188"/>
      <c r="HJ46" s="188"/>
      <c r="HK46" s="188"/>
      <c r="HL46" s="188"/>
      <c r="HM46" s="188"/>
      <c r="HN46" s="188"/>
      <c r="HO46" s="188"/>
      <c r="HP46" s="188"/>
      <c r="HQ46" s="188"/>
      <c r="HR46" s="188"/>
      <c r="HS46" s="188"/>
      <c r="HT46" s="188"/>
      <c r="HU46" s="188"/>
      <c r="HV46" s="188"/>
      <c r="HW46" s="188"/>
      <c r="HX46" s="188"/>
      <c r="HY46" s="188"/>
      <c r="HZ46" s="188"/>
      <c r="IA46" s="188"/>
      <c r="IB46" s="188"/>
      <c r="IC46" s="188"/>
      <c r="ID46" s="188"/>
      <c r="IE46" s="188"/>
      <c r="IF46" s="188"/>
      <c r="IG46" s="188"/>
      <c r="IH46" s="188"/>
      <c r="II46" s="188"/>
      <c r="IJ46" s="188"/>
      <c r="IK46" s="188"/>
      <c r="IL46" s="188"/>
      <c r="IM46" s="188"/>
      <c r="IN46" s="188"/>
      <c r="IO46" s="188"/>
      <c r="IP46" s="188"/>
      <c r="IQ46" s="188"/>
      <c r="IR46" s="188"/>
      <c r="IS46" s="188"/>
      <c r="IT46" s="188"/>
      <c r="IU46" s="188"/>
      <c r="IV46" s="188"/>
      <c r="IW46" s="188"/>
      <c r="IX46" s="188"/>
      <c r="IY46" s="188"/>
      <c r="IZ46" s="188"/>
      <c r="JA46" s="188"/>
      <c r="JB46" s="188"/>
      <c r="JC46" s="188"/>
      <c r="JD46" s="188"/>
      <c r="JE46" s="188"/>
      <c r="JF46" s="188"/>
      <c r="JG46" s="188"/>
      <c r="JH46" s="188"/>
      <c r="JI46" s="188"/>
      <c r="JJ46" s="188"/>
      <c r="JK46" s="188"/>
      <c r="JL46" s="188"/>
      <c r="JM46" s="188"/>
      <c r="JN46" s="188"/>
      <c r="JO46" s="188"/>
      <c r="JP46" s="188"/>
      <c r="JQ46" s="188"/>
      <c r="JR46" s="188"/>
      <c r="JS46" s="188"/>
      <c r="JT46" s="188"/>
      <c r="JU46" s="188"/>
      <c r="JV46" s="188"/>
      <c r="JW46" s="188"/>
      <c r="JX46" s="188"/>
      <c r="JY46" s="188"/>
      <c r="JZ46" s="188"/>
      <c r="KA46" s="188"/>
      <c r="KB46" s="188"/>
      <c r="KC46" s="188"/>
      <c r="KD46" s="188"/>
      <c r="KE46" s="188"/>
      <c r="KF46" s="188"/>
      <c r="KG46" s="188"/>
      <c r="KH46" s="188"/>
      <c r="KI46" s="188"/>
      <c r="KJ46" s="188"/>
      <c r="KK46" s="188"/>
      <c r="KL46" s="188"/>
      <c r="KM46" s="188"/>
      <c r="KN46" s="188"/>
      <c r="KO46" s="188"/>
      <c r="KP46" s="188"/>
      <c r="KQ46" s="188"/>
      <c r="KR46" s="188"/>
      <c r="KS46" s="188"/>
      <c r="KT46" s="188"/>
      <c r="KU46" s="188"/>
      <c r="KV46" s="188"/>
      <c r="KW46" s="188"/>
      <c r="KX46" s="188"/>
      <c r="KY46" s="188"/>
      <c r="KZ46" s="188"/>
      <c r="LA46" s="188"/>
      <c r="LB46" s="188"/>
      <c r="LC46" s="188"/>
      <c r="LD46" s="188"/>
      <c r="LE46" s="188"/>
      <c r="LF46" s="188"/>
      <c r="LG46" s="188"/>
      <c r="LH46" s="188"/>
      <c r="LI46" s="188"/>
      <c r="LJ46" s="188"/>
      <c r="LK46" s="188"/>
      <c r="LL46" s="188"/>
      <c r="LM46" s="188"/>
      <c r="LN46" s="188"/>
      <c r="LO46" s="188"/>
      <c r="LP46" s="188"/>
      <c r="LQ46" s="188"/>
      <c r="LR46" s="188"/>
      <c r="LS46" s="188"/>
      <c r="LT46" s="188"/>
      <c r="LU46" s="188"/>
      <c r="LV46" s="188"/>
      <c r="LW46" s="188"/>
      <c r="LX46" s="188"/>
      <c r="LY46" s="188"/>
      <c r="LZ46" s="188"/>
      <c r="MA46" s="188"/>
      <c r="MB46" s="188"/>
      <c r="MC46" s="188"/>
      <c r="MD46" s="188"/>
      <c r="ME46" s="188"/>
      <c r="MF46" s="188"/>
      <c r="MG46" s="188"/>
      <c r="MH46" s="188"/>
      <c r="MI46" s="188"/>
      <c r="MJ46" s="188"/>
      <c r="MK46" s="188"/>
      <c r="ML46" s="188"/>
      <c r="MM46" s="188"/>
      <c r="MN46" s="188"/>
      <c r="MO46" s="188"/>
      <c r="MP46" s="188"/>
      <c r="MQ46" s="188"/>
      <c r="MR46" s="188"/>
      <c r="MS46" s="188"/>
      <c r="MT46" s="188"/>
      <c r="MU46" s="188"/>
      <c r="MV46" s="188"/>
      <c r="MW46" s="188"/>
      <c r="MX46" s="188"/>
      <c r="MY46" s="188"/>
      <c r="MZ46" s="188"/>
      <c r="NA46" s="188"/>
      <c r="NB46" s="188"/>
      <c r="NC46" s="188"/>
      <c r="ND46" s="188"/>
      <c r="NE46" s="188"/>
      <c r="NF46" s="188"/>
      <c r="NG46" s="188"/>
      <c r="NH46" s="188"/>
      <c r="NI46" s="188"/>
      <c r="NJ46" s="188"/>
      <c r="NK46" s="188"/>
      <c r="NL46" s="188"/>
      <c r="NM46" s="188"/>
      <c r="NN46" s="188"/>
      <c r="NO46" s="188"/>
      <c r="NP46" s="188"/>
      <c r="NQ46" s="188"/>
      <c r="NR46" s="188"/>
      <c r="NS46" s="188"/>
      <c r="NT46" s="188"/>
      <c r="NU46" s="188"/>
      <c r="NV46" s="188"/>
      <c r="NW46" s="188"/>
      <c r="NX46" s="188"/>
      <c r="NY46" s="188"/>
      <c r="NZ46" s="188"/>
      <c r="OA46" s="188"/>
      <c r="OB46" s="188"/>
      <c r="OC46" s="188"/>
      <c r="OD46" s="188"/>
      <c r="OE46" s="188"/>
      <c r="OF46" s="188"/>
      <c r="OG46" s="188"/>
      <c r="OH46" s="188"/>
      <c r="OI46" s="188"/>
      <c r="OJ46" s="188"/>
      <c r="OK46" s="188"/>
      <c r="OL46" s="188"/>
      <c r="OM46" s="188"/>
      <c r="ON46" s="188"/>
      <c r="OO46" s="188"/>
      <c r="OP46" s="188"/>
      <c r="OQ46" s="188"/>
      <c r="OR46" s="188"/>
      <c r="OS46" s="188"/>
      <c r="OT46" s="188"/>
      <c r="OU46" s="188"/>
      <c r="OV46" s="188"/>
      <c r="OW46" s="188"/>
      <c r="OX46" s="188"/>
      <c r="OY46" s="188"/>
      <c r="OZ46" s="188"/>
      <c r="PA46" s="188"/>
      <c r="PB46" s="188"/>
      <c r="PC46" s="188"/>
      <c r="PD46" s="188"/>
      <c r="PE46" s="188"/>
      <c r="PF46" s="188"/>
      <c r="PG46" s="188"/>
      <c r="PH46" s="188"/>
      <c r="PI46" s="188"/>
      <c r="PJ46" s="188"/>
      <c r="PK46" s="188"/>
      <c r="PL46" s="188"/>
      <c r="PM46" s="188"/>
      <c r="PN46" s="188"/>
      <c r="PO46" s="188"/>
      <c r="PP46" s="188"/>
      <c r="PQ46" s="188"/>
      <c r="PR46" s="188"/>
      <c r="PS46" s="188"/>
      <c r="PT46" s="188"/>
      <c r="PU46" s="188"/>
      <c r="PV46" s="188"/>
      <c r="PW46" s="188"/>
      <c r="PX46" s="188"/>
      <c r="PY46" s="188"/>
      <c r="PZ46" s="188"/>
      <c r="QA46" s="188"/>
      <c r="QB46" s="188"/>
      <c r="QC46" s="188"/>
      <c r="QD46" s="188"/>
      <c r="QE46" s="188"/>
      <c r="QF46" s="188"/>
      <c r="QG46" s="188"/>
      <c r="QH46" s="188"/>
      <c r="QI46" s="188"/>
      <c r="QJ46" s="188"/>
      <c r="QK46" s="188"/>
      <c r="QL46" s="188"/>
      <c r="QM46" s="188"/>
      <c r="QN46" s="188"/>
      <c r="QO46" s="188"/>
      <c r="QP46" s="188"/>
      <c r="QQ46" s="188"/>
      <c r="QR46" s="188"/>
      <c r="QS46" s="188"/>
      <c r="QT46" s="188"/>
      <c r="QU46" s="188"/>
      <c r="QV46" s="188"/>
      <c r="QW46" s="188"/>
      <c r="QX46" s="188"/>
      <c r="QY46" s="188"/>
      <c r="QZ46" s="188"/>
      <c r="RA46" s="188"/>
      <c r="RB46" s="188"/>
      <c r="RC46" s="188"/>
      <c r="RD46" s="188"/>
      <c r="RE46" s="188"/>
      <c r="RF46" s="188"/>
      <c r="RG46" s="188"/>
      <c r="RH46" s="188"/>
      <c r="RI46" s="188"/>
      <c r="RJ46" s="188"/>
      <c r="RK46" s="188"/>
      <c r="RL46" s="188"/>
      <c r="RM46" s="188"/>
      <c r="RN46" s="188"/>
      <c r="RO46" s="188"/>
      <c r="RP46" s="188"/>
      <c r="RQ46" s="188"/>
      <c r="RR46" s="188"/>
      <c r="RS46" s="188"/>
      <c r="RT46" s="188"/>
      <c r="RU46" s="188"/>
      <c r="RV46" s="188"/>
      <c r="RW46" s="188"/>
      <c r="RX46" s="188"/>
      <c r="RY46" s="188"/>
      <c r="RZ46" s="188"/>
      <c r="SA46" s="188"/>
      <c r="SB46" s="188"/>
      <c r="SC46" s="188"/>
      <c r="SD46" s="188"/>
      <c r="SE46" s="188"/>
      <c r="SF46" s="188"/>
      <c r="SG46" s="188"/>
      <c r="SH46" s="188"/>
      <c r="SI46" s="188"/>
      <c r="SJ46" s="188"/>
      <c r="SK46" s="188"/>
      <c r="SL46" s="188"/>
      <c r="SM46" s="188"/>
      <c r="SN46" s="188"/>
      <c r="SO46" s="188"/>
      <c r="SP46" s="188"/>
      <c r="SQ46" s="188"/>
      <c r="SR46" s="188"/>
      <c r="SS46" s="188"/>
    </row>
    <row r="47" spans="1:513" ht="41.4" customHeight="1" x14ac:dyDescent="0.25">
      <c r="A47" s="211"/>
      <c r="B47" s="212"/>
      <c r="C47" s="293" t="s">
        <v>178</v>
      </c>
      <c r="D47" s="195"/>
      <c r="E47" s="195"/>
      <c r="F47" s="195"/>
      <c r="G47" s="194"/>
      <c r="H47" s="194"/>
      <c r="I47" s="194"/>
      <c r="J47" s="194"/>
      <c r="K47" s="296"/>
      <c r="L47" s="194"/>
      <c r="M47" s="194"/>
      <c r="N47" s="194"/>
      <c r="O47" s="194"/>
      <c r="P47" s="194"/>
      <c r="Q47" s="194"/>
      <c r="R47" s="194"/>
      <c r="S47" s="194"/>
      <c r="T47" s="194"/>
      <c r="U47" s="194"/>
      <c r="V47" s="194"/>
      <c r="W47" s="194"/>
      <c r="X47" s="194"/>
      <c r="Y47" s="194"/>
      <c r="Z47" s="194"/>
      <c r="AA47" s="194"/>
      <c r="AB47" s="194"/>
      <c r="AC47" s="194"/>
      <c r="AD47" s="194"/>
      <c r="AE47" s="194"/>
      <c r="AF47" s="194"/>
      <c r="AG47" s="194"/>
      <c r="AH47" s="194"/>
      <c r="AI47" s="113"/>
      <c r="AJ47" s="113"/>
      <c r="AK47" s="114"/>
      <c r="AL47" s="202"/>
      <c r="AM47" s="85"/>
    </row>
    <row r="48" spans="1:513" ht="41.4" customHeight="1" x14ac:dyDescent="0.25">
      <c r="A48" s="211"/>
      <c r="B48" s="212"/>
      <c r="C48" s="293" t="s">
        <v>179</v>
      </c>
      <c r="D48" s="195">
        <v>1</v>
      </c>
      <c r="E48" s="195">
        <f>3300000/AO1</f>
        <v>1100000</v>
      </c>
      <c r="F48" s="195">
        <f>E48*D48</f>
        <v>1100000</v>
      </c>
      <c r="G48" s="204" t="s">
        <v>60</v>
      </c>
      <c r="H48" s="194"/>
      <c r="I48" s="194"/>
      <c r="J48" s="194"/>
      <c r="K48" s="296"/>
      <c r="L48" s="194"/>
      <c r="M48" s="194"/>
      <c r="N48" s="194"/>
      <c r="O48" s="194"/>
      <c r="P48" s="194"/>
      <c r="Q48" s="194"/>
      <c r="R48" s="194"/>
      <c r="S48" s="194"/>
      <c r="T48" s="194"/>
      <c r="U48" s="194"/>
      <c r="V48" s="194"/>
      <c r="W48" s="194"/>
      <c r="X48" s="194"/>
      <c r="Y48" s="194"/>
      <c r="Z48" s="194"/>
      <c r="AA48" s="194"/>
      <c r="AB48" s="194"/>
      <c r="AC48" s="194"/>
      <c r="AD48" s="194"/>
      <c r="AE48" s="194"/>
      <c r="AF48" s="194"/>
      <c r="AG48" s="194"/>
      <c r="AH48" s="194"/>
      <c r="AI48" s="113"/>
      <c r="AJ48" s="113"/>
      <c r="AK48" s="114"/>
      <c r="AL48" s="202"/>
      <c r="AM48" s="7" t="s">
        <v>175</v>
      </c>
    </row>
    <row r="49" spans="1:513" ht="41.4" customHeight="1" x14ac:dyDescent="0.25">
      <c r="A49" s="211"/>
      <c r="B49" s="212"/>
      <c r="C49" s="296"/>
      <c r="D49" s="195"/>
      <c r="E49" s="195"/>
      <c r="F49" s="195"/>
      <c r="G49" s="194"/>
      <c r="H49" s="194"/>
      <c r="I49" s="194"/>
      <c r="J49" s="194"/>
      <c r="K49" s="296"/>
      <c r="L49" s="194"/>
      <c r="M49" s="194"/>
      <c r="N49" s="194"/>
      <c r="O49" s="194"/>
      <c r="P49" s="194"/>
      <c r="Q49" s="194"/>
      <c r="R49" s="194"/>
      <c r="S49" s="194"/>
      <c r="T49" s="194"/>
      <c r="U49" s="194"/>
      <c r="V49" s="194"/>
      <c r="W49" s="194"/>
      <c r="X49" s="194"/>
      <c r="Y49" s="194"/>
      <c r="Z49" s="194"/>
      <c r="AA49" s="194"/>
      <c r="AB49" s="194"/>
      <c r="AC49" s="194"/>
      <c r="AD49" s="194"/>
      <c r="AE49" s="194"/>
      <c r="AF49" s="194"/>
      <c r="AG49" s="194"/>
      <c r="AH49" s="194"/>
      <c r="AI49" s="113"/>
      <c r="AJ49" s="113"/>
      <c r="AK49" s="114"/>
      <c r="AL49" s="202"/>
      <c r="AM49" s="85"/>
    </row>
    <row r="50" spans="1:513" ht="41.4" customHeight="1" x14ac:dyDescent="0.25">
      <c r="A50" s="211"/>
      <c r="B50" s="212"/>
      <c r="C50" s="296"/>
      <c r="D50" s="195"/>
      <c r="E50" s="195"/>
      <c r="F50" s="195"/>
      <c r="G50" s="194"/>
      <c r="H50" s="194"/>
      <c r="I50" s="194"/>
      <c r="J50" s="194"/>
      <c r="K50" s="296"/>
      <c r="L50" s="194"/>
      <c r="M50" s="194"/>
      <c r="N50" s="194"/>
      <c r="O50" s="194"/>
      <c r="P50" s="194"/>
      <c r="Q50" s="194"/>
      <c r="R50" s="194"/>
      <c r="S50" s="194"/>
      <c r="T50" s="194"/>
      <c r="U50" s="194"/>
      <c r="V50" s="194"/>
      <c r="W50" s="194"/>
      <c r="X50" s="194"/>
      <c r="Y50" s="194"/>
      <c r="Z50" s="194"/>
      <c r="AA50" s="194"/>
      <c r="AB50" s="194"/>
      <c r="AC50" s="194"/>
      <c r="AD50" s="194"/>
      <c r="AE50" s="194"/>
      <c r="AF50" s="194"/>
      <c r="AG50" s="194"/>
      <c r="AH50" s="194"/>
      <c r="AI50" s="113"/>
      <c r="AJ50" s="113"/>
      <c r="AK50" s="114"/>
      <c r="AL50" s="202"/>
      <c r="AM50" s="85"/>
    </row>
    <row r="51" spans="1:513" s="6" customFormat="1" ht="41.4" customHeight="1" x14ac:dyDescent="0.25">
      <c r="A51" s="214"/>
      <c r="B51" s="215"/>
      <c r="C51" s="290" t="s">
        <v>86</v>
      </c>
      <c r="D51" s="195"/>
      <c r="E51" s="195"/>
      <c r="F51" s="195"/>
      <c r="G51" s="196"/>
      <c r="H51" s="196"/>
      <c r="I51" s="196"/>
      <c r="J51" s="196"/>
      <c r="K51" s="290"/>
      <c r="L51" s="196"/>
      <c r="M51" s="196"/>
      <c r="N51" s="196"/>
      <c r="O51" s="196"/>
      <c r="P51" s="196"/>
      <c r="Q51" s="196"/>
      <c r="R51" s="196"/>
      <c r="S51" s="196"/>
      <c r="T51" s="196"/>
      <c r="U51" s="196"/>
      <c r="V51" s="196"/>
      <c r="W51" s="196"/>
      <c r="X51" s="196"/>
      <c r="Y51" s="196"/>
      <c r="Z51" s="196"/>
      <c r="AA51" s="196"/>
      <c r="AB51" s="196"/>
      <c r="AC51" s="196"/>
      <c r="AD51" s="196"/>
      <c r="AE51" s="196"/>
      <c r="AF51" s="196"/>
      <c r="AG51" s="196"/>
      <c r="AH51" s="196"/>
      <c r="AI51" s="112">
        <f>'PEP Av. Fin.'!P22</f>
        <v>190288.35000000003</v>
      </c>
      <c r="AJ51" s="112">
        <f>'PEP Av. Fin.'!Q22</f>
        <v>1575.0000000000002</v>
      </c>
      <c r="AK51" s="101">
        <f>'PEP Av. Fin.'!R22</f>
        <v>191863.35000000003</v>
      </c>
      <c r="AL51" s="197">
        <f>'PEP Av. Fin.'!S22</f>
        <v>0.45000000000000007</v>
      </c>
      <c r="AM51" s="4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  <c r="IX51" s="5"/>
      <c r="IY51" s="5"/>
      <c r="IZ51" s="5"/>
      <c r="JA51" s="5"/>
      <c r="JB51" s="5"/>
      <c r="JC51" s="5"/>
      <c r="JD51" s="5"/>
      <c r="JE51" s="5"/>
      <c r="JF51" s="5"/>
      <c r="JG51" s="5"/>
      <c r="JH51" s="5"/>
      <c r="JI51" s="5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LG51" s="5"/>
      <c r="LH51" s="5"/>
      <c r="LI51" s="5"/>
      <c r="LJ51" s="5"/>
      <c r="LK51" s="5"/>
      <c r="LL51" s="5"/>
      <c r="LM51" s="5"/>
      <c r="LN51" s="5"/>
      <c r="LO51" s="5"/>
      <c r="LP51" s="5"/>
      <c r="LQ51" s="5"/>
      <c r="LR51" s="5"/>
      <c r="LS51" s="5"/>
      <c r="LT51" s="5"/>
      <c r="LU51" s="5"/>
      <c r="LV51" s="5"/>
      <c r="LW51" s="5"/>
      <c r="LX51" s="5"/>
      <c r="LY51" s="5"/>
      <c r="LZ51" s="5"/>
      <c r="MA51" s="5"/>
      <c r="MB51" s="5"/>
      <c r="MC51" s="5"/>
      <c r="MD51" s="5"/>
      <c r="ME51" s="5"/>
      <c r="MF51" s="5"/>
      <c r="MG51" s="5"/>
      <c r="MH51" s="5"/>
      <c r="MI51" s="5"/>
      <c r="MJ51" s="5"/>
      <c r="MK51" s="5"/>
      <c r="ML51" s="5"/>
      <c r="MM51" s="5"/>
      <c r="MN51" s="5"/>
      <c r="MO51" s="5"/>
      <c r="MP51" s="5"/>
      <c r="MQ51" s="5"/>
      <c r="MR51" s="5"/>
      <c r="MS51" s="5"/>
      <c r="MT51" s="5"/>
      <c r="MU51" s="5"/>
      <c r="MV51" s="5"/>
      <c r="MW51" s="5"/>
      <c r="MX51" s="5"/>
      <c r="MY51" s="5"/>
      <c r="MZ51" s="5"/>
      <c r="NA51" s="5"/>
      <c r="NB51" s="5"/>
      <c r="NC51" s="5"/>
      <c r="ND51" s="5"/>
      <c r="NE51" s="5"/>
      <c r="NF51" s="5"/>
      <c r="NG51" s="5"/>
      <c r="NH51" s="5"/>
      <c r="NI51" s="5"/>
      <c r="NJ51" s="5"/>
      <c r="NK51" s="5"/>
      <c r="NL51" s="5"/>
      <c r="NM51" s="5"/>
      <c r="NN51" s="5"/>
      <c r="NO51" s="5"/>
      <c r="NP51" s="5"/>
      <c r="NQ51" s="5"/>
      <c r="NR51" s="5"/>
      <c r="NS51" s="5"/>
      <c r="NT51" s="5"/>
      <c r="NU51" s="5"/>
      <c r="NV51" s="5"/>
      <c r="NW51" s="5"/>
      <c r="NX51" s="5"/>
      <c r="NY51" s="5"/>
      <c r="NZ51" s="5"/>
      <c r="OA51" s="5"/>
      <c r="OB51" s="5"/>
      <c r="OC51" s="5"/>
      <c r="OD51" s="5"/>
      <c r="OE51" s="5"/>
      <c r="OF51" s="5"/>
      <c r="OG51" s="5"/>
      <c r="OH51" s="5"/>
      <c r="OI51" s="5"/>
      <c r="OJ51" s="5"/>
      <c r="OK51" s="5"/>
      <c r="OL51" s="5"/>
      <c r="OM51" s="5"/>
      <c r="ON51" s="5"/>
      <c r="OO51" s="5"/>
      <c r="OP51" s="5"/>
      <c r="OQ51" s="5"/>
      <c r="OR51" s="5"/>
      <c r="OS51" s="5"/>
      <c r="OT51" s="5"/>
      <c r="OU51" s="5"/>
      <c r="OV51" s="5"/>
      <c r="OW51" s="5"/>
      <c r="OX51" s="5"/>
      <c r="OY51" s="5"/>
      <c r="OZ51" s="5"/>
      <c r="PA51" s="5"/>
      <c r="PB51" s="5"/>
      <c r="PC51" s="5"/>
      <c r="PD51" s="5"/>
      <c r="PE51" s="5"/>
      <c r="PF51" s="5"/>
      <c r="PG51" s="5"/>
      <c r="PH51" s="5"/>
      <c r="PI51" s="5"/>
      <c r="PJ51" s="5"/>
      <c r="PK51" s="5"/>
      <c r="PL51" s="5"/>
      <c r="PM51" s="5"/>
      <c r="PN51" s="5"/>
      <c r="PO51" s="5"/>
      <c r="PP51" s="5"/>
      <c r="PQ51" s="5"/>
      <c r="PR51" s="5"/>
      <c r="PS51" s="5"/>
      <c r="PT51" s="5"/>
      <c r="PU51" s="5"/>
      <c r="PV51" s="5"/>
      <c r="PW51" s="5"/>
      <c r="PX51" s="5"/>
      <c r="PY51" s="5"/>
      <c r="PZ51" s="5"/>
      <c r="QA51" s="5"/>
      <c r="QB51" s="5"/>
      <c r="QC51" s="5"/>
      <c r="QD51" s="5"/>
      <c r="QE51" s="5"/>
      <c r="QF51" s="5"/>
      <c r="QG51" s="5"/>
      <c r="QH51" s="5"/>
      <c r="QI51" s="5"/>
      <c r="QJ51" s="5"/>
      <c r="QK51" s="5"/>
      <c r="QL51" s="5"/>
      <c r="QM51" s="5"/>
      <c r="QN51" s="5"/>
      <c r="QO51" s="5"/>
      <c r="QP51" s="5"/>
      <c r="QQ51" s="5"/>
      <c r="QR51" s="5"/>
      <c r="QS51" s="5"/>
      <c r="QT51" s="5"/>
      <c r="QU51" s="5"/>
      <c r="QV51" s="5"/>
      <c r="QW51" s="5"/>
      <c r="QX51" s="5"/>
      <c r="QY51" s="5"/>
      <c r="QZ51" s="5"/>
      <c r="RA51" s="5"/>
      <c r="RB51" s="5"/>
      <c r="RC51" s="5"/>
      <c r="RD51" s="5"/>
      <c r="RE51" s="5"/>
      <c r="RF51" s="5"/>
      <c r="RG51" s="5"/>
      <c r="RH51" s="5"/>
      <c r="RI51" s="5"/>
      <c r="RJ51" s="5"/>
      <c r="RK51" s="5"/>
      <c r="RL51" s="5"/>
      <c r="RM51" s="5"/>
      <c r="RN51" s="5"/>
      <c r="RO51" s="5"/>
      <c r="RP51" s="5"/>
      <c r="RQ51" s="5"/>
      <c r="RR51" s="5"/>
      <c r="RS51" s="5"/>
      <c r="RT51" s="5"/>
      <c r="RU51" s="5"/>
      <c r="RV51" s="5"/>
      <c r="RW51" s="5"/>
      <c r="RX51" s="5"/>
      <c r="RY51" s="5"/>
      <c r="RZ51" s="5"/>
      <c r="SA51" s="5"/>
      <c r="SB51" s="5"/>
      <c r="SC51" s="5"/>
      <c r="SD51" s="5"/>
      <c r="SE51" s="5"/>
      <c r="SF51" s="5"/>
      <c r="SG51" s="5"/>
      <c r="SH51" s="5"/>
      <c r="SI51" s="5"/>
      <c r="SJ51" s="5"/>
      <c r="SK51" s="5"/>
      <c r="SL51" s="5"/>
      <c r="SM51" s="5"/>
      <c r="SN51" s="5"/>
      <c r="SO51" s="5"/>
      <c r="SP51" s="5"/>
      <c r="SQ51" s="5"/>
      <c r="SR51" s="5"/>
      <c r="SS51" s="5"/>
    </row>
    <row r="52" spans="1:513" ht="41.4" customHeight="1" x14ac:dyDescent="0.25">
      <c r="A52" s="211"/>
      <c r="B52" s="212"/>
      <c r="C52" s="296" t="s">
        <v>87</v>
      </c>
      <c r="D52" s="195"/>
      <c r="E52" s="195"/>
      <c r="F52" s="195"/>
      <c r="G52" s="194"/>
      <c r="H52" s="194"/>
      <c r="I52" s="194"/>
      <c r="J52" s="194"/>
      <c r="K52" s="296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4"/>
      <c r="Y52" s="194"/>
      <c r="Z52" s="194"/>
      <c r="AA52" s="194"/>
      <c r="AB52" s="194"/>
      <c r="AC52" s="194"/>
      <c r="AD52" s="194"/>
      <c r="AE52" s="194"/>
      <c r="AF52" s="194"/>
      <c r="AG52" s="194"/>
      <c r="AH52" s="194"/>
      <c r="AI52" s="113">
        <f>'PEP Av. Fin.'!P23</f>
        <v>100363.50000000001</v>
      </c>
      <c r="AJ52" s="113">
        <f>'PEP Av. Fin.'!Q23</f>
        <v>1575.0000000000002</v>
      </c>
      <c r="AK52" s="114">
        <f>'PEP Av. Fin.'!R23</f>
        <v>101938.50000000001</v>
      </c>
      <c r="AL52" s="202">
        <f>'PEP Av. Fin.'!S23</f>
        <v>0</v>
      </c>
      <c r="AM52" s="85"/>
    </row>
    <row r="53" spans="1:513" ht="41.4" customHeight="1" x14ac:dyDescent="0.25">
      <c r="A53" s="211"/>
      <c r="B53" s="212"/>
      <c r="C53" s="296" t="s">
        <v>89</v>
      </c>
      <c r="D53" s="195"/>
      <c r="E53" s="195"/>
      <c r="F53" s="195"/>
      <c r="G53" s="194"/>
      <c r="H53" s="194"/>
      <c r="I53" s="194"/>
      <c r="J53" s="194"/>
      <c r="K53" s="296"/>
      <c r="L53" s="194"/>
      <c r="M53" s="194"/>
      <c r="N53" s="194"/>
      <c r="O53" s="194"/>
      <c r="P53" s="194"/>
      <c r="Q53" s="194"/>
      <c r="R53" s="194"/>
      <c r="S53" s="194"/>
      <c r="T53" s="194"/>
      <c r="U53" s="194"/>
      <c r="V53" s="194"/>
      <c r="W53" s="194"/>
      <c r="X53" s="194"/>
      <c r="Y53" s="194"/>
      <c r="Z53" s="194"/>
      <c r="AA53" s="194"/>
      <c r="AB53" s="194"/>
      <c r="AC53" s="194"/>
      <c r="AD53" s="194"/>
      <c r="AE53" s="194"/>
      <c r="AF53" s="194"/>
      <c r="AG53" s="194"/>
      <c r="AH53" s="194"/>
      <c r="AI53" s="113">
        <f>'PEP Av. Fin.'!P24</f>
        <v>63000.000000000007</v>
      </c>
      <c r="AJ53" s="113">
        <f>'PEP Av. Fin.'!Q24</f>
        <v>0</v>
      </c>
      <c r="AK53" s="114">
        <f>'PEP Av. Fin.'!R24</f>
        <v>63000.000000000007</v>
      </c>
      <c r="AL53" s="202">
        <f>'PEP Av. Fin.'!S24</f>
        <v>0</v>
      </c>
      <c r="AM53" s="85"/>
    </row>
    <row r="54" spans="1:513" ht="41.4" customHeight="1" x14ac:dyDescent="0.25">
      <c r="A54" s="211"/>
      <c r="B54" s="212"/>
      <c r="C54" s="296" t="s">
        <v>88</v>
      </c>
      <c r="D54" s="195"/>
      <c r="E54" s="195"/>
      <c r="F54" s="195"/>
      <c r="G54" s="194"/>
      <c r="H54" s="194"/>
      <c r="I54" s="194"/>
      <c r="J54" s="194"/>
      <c r="K54" s="296"/>
      <c r="L54" s="194"/>
      <c r="M54" s="194"/>
      <c r="N54" s="194"/>
      <c r="O54" s="194"/>
      <c r="P54" s="194"/>
      <c r="Q54" s="194"/>
      <c r="R54" s="194"/>
      <c r="S54" s="194"/>
      <c r="T54" s="194"/>
      <c r="U54" s="194"/>
      <c r="V54" s="194"/>
      <c r="W54" s="194"/>
      <c r="X54" s="194"/>
      <c r="Y54" s="194"/>
      <c r="Z54" s="194"/>
      <c r="AA54" s="194"/>
      <c r="AB54" s="194"/>
      <c r="AC54" s="194"/>
      <c r="AD54" s="194"/>
      <c r="AE54" s="194"/>
      <c r="AF54" s="194"/>
      <c r="AG54" s="194"/>
      <c r="AH54" s="194"/>
      <c r="AI54" s="113">
        <f>'PEP Av. Fin.'!P25</f>
        <v>26924.850000000002</v>
      </c>
      <c r="AJ54" s="113">
        <f>'PEP Av. Fin.'!Q25</f>
        <v>0</v>
      </c>
      <c r="AK54" s="114">
        <f>'PEP Av. Fin.'!R25</f>
        <v>26924.850000000002</v>
      </c>
      <c r="AL54" s="202">
        <f>'PEP Av. Fin.'!S25</f>
        <v>0</v>
      </c>
      <c r="AM54" s="85"/>
    </row>
    <row r="55" spans="1:513" s="6" customFormat="1" ht="41.4" customHeight="1" x14ac:dyDescent="0.25">
      <c r="A55" s="803" t="s">
        <v>62</v>
      </c>
      <c r="B55" s="804"/>
      <c r="C55" s="804"/>
      <c r="D55" s="804"/>
      <c r="E55" s="804"/>
      <c r="F55" s="804"/>
      <c r="G55" s="804"/>
      <c r="H55" s="804"/>
      <c r="I55" s="804"/>
      <c r="J55" s="805"/>
      <c r="K55" s="294"/>
      <c r="L55" s="294"/>
      <c r="M55" s="294"/>
      <c r="N55" s="294"/>
      <c r="O55" s="294"/>
      <c r="P55" s="294"/>
      <c r="Q55" s="294"/>
      <c r="R55" s="294"/>
      <c r="S55" s="294"/>
      <c r="T55" s="294"/>
      <c r="U55" s="294"/>
      <c r="V55" s="294"/>
      <c r="W55" s="294"/>
      <c r="X55" s="294"/>
      <c r="Y55" s="294"/>
      <c r="Z55" s="294"/>
      <c r="AA55" s="294"/>
      <c r="AB55" s="294"/>
      <c r="AC55" s="294"/>
      <c r="AD55" s="294"/>
      <c r="AE55" s="294"/>
      <c r="AF55" s="294"/>
      <c r="AG55" s="294"/>
      <c r="AH55" s="294"/>
      <c r="AI55" s="115">
        <f>'PEP Av. Fin.'!P26</f>
        <v>2498232.7000000002</v>
      </c>
      <c r="AJ55" s="115">
        <f>'PEP Av. Fin.'!Q26</f>
        <v>574300</v>
      </c>
      <c r="AK55" s="115">
        <f>'PEP Av. Fin.'!R26</f>
        <v>3072532.7</v>
      </c>
      <c r="AL55" s="206">
        <f>'PEP Av. Fin.'!S26</f>
        <v>0.18124899016334298</v>
      </c>
      <c r="AM55" s="4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5"/>
      <c r="IV55" s="5"/>
      <c r="IW55" s="5"/>
      <c r="IX55" s="5"/>
      <c r="IY55" s="5"/>
      <c r="IZ55" s="5"/>
      <c r="JA55" s="5"/>
      <c r="JB55" s="5"/>
      <c r="JC55" s="5"/>
      <c r="JD55" s="5"/>
      <c r="JE55" s="5"/>
      <c r="JF55" s="5"/>
      <c r="JG55" s="5"/>
      <c r="JH55" s="5"/>
      <c r="JI55" s="5"/>
      <c r="JJ55" s="5"/>
      <c r="JK55" s="5"/>
      <c r="JL55" s="5"/>
      <c r="JM55" s="5"/>
      <c r="JN55" s="5"/>
      <c r="JO55" s="5"/>
      <c r="JP55" s="5"/>
      <c r="JQ55" s="5"/>
      <c r="JR55" s="5"/>
      <c r="JS55" s="5"/>
      <c r="JT55" s="5"/>
      <c r="JU55" s="5"/>
      <c r="JV55" s="5"/>
      <c r="JW55" s="5"/>
      <c r="JX55" s="5"/>
      <c r="JY55" s="5"/>
      <c r="JZ55" s="5"/>
      <c r="KA55" s="5"/>
      <c r="KB55" s="5"/>
      <c r="KC55" s="5"/>
      <c r="KD55" s="5"/>
      <c r="KE55" s="5"/>
      <c r="KF55" s="5"/>
      <c r="KG55" s="5"/>
      <c r="KH55" s="5"/>
      <c r="KI55" s="5"/>
      <c r="KJ55" s="5"/>
      <c r="KK55" s="5"/>
      <c r="KL55" s="5"/>
      <c r="KM55" s="5"/>
      <c r="KN55" s="5"/>
      <c r="KO55" s="5"/>
      <c r="KP55" s="5"/>
      <c r="KQ55" s="5"/>
      <c r="KR55" s="5"/>
      <c r="KS55" s="5"/>
      <c r="KT55" s="5"/>
      <c r="KU55" s="5"/>
      <c r="KV55" s="5"/>
      <c r="KW55" s="5"/>
      <c r="KX55" s="5"/>
      <c r="KY55" s="5"/>
      <c r="KZ55" s="5"/>
      <c r="LA55" s="5"/>
      <c r="LB55" s="5"/>
      <c r="LC55" s="5"/>
      <c r="LD55" s="5"/>
      <c r="LE55" s="5"/>
      <c r="LF55" s="5"/>
      <c r="LG55" s="5"/>
      <c r="LH55" s="5"/>
      <c r="LI55" s="5"/>
      <c r="LJ55" s="5"/>
      <c r="LK55" s="5"/>
      <c r="LL55" s="5"/>
      <c r="LM55" s="5"/>
      <c r="LN55" s="5"/>
      <c r="LO55" s="5"/>
      <c r="LP55" s="5"/>
      <c r="LQ55" s="5"/>
      <c r="LR55" s="5"/>
      <c r="LS55" s="5"/>
      <c r="LT55" s="5"/>
      <c r="LU55" s="5"/>
      <c r="LV55" s="5"/>
      <c r="LW55" s="5"/>
      <c r="LX55" s="5"/>
      <c r="LY55" s="5"/>
      <c r="LZ55" s="5"/>
      <c r="MA55" s="5"/>
      <c r="MB55" s="5"/>
      <c r="MC55" s="5"/>
      <c r="MD55" s="5"/>
      <c r="ME55" s="5"/>
      <c r="MF55" s="5"/>
      <c r="MG55" s="5"/>
      <c r="MH55" s="5"/>
      <c r="MI55" s="5"/>
      <c r="MJ55" s="5"/>
      <c r="MK55" s="5"/>
      <c r="ML55" s="5"/>
      <c r="MM55" s="5"/>
      <c r="MN55" s="5"/>
      <c r="MO55" s="5"/>
      <c r="MP55" s="5"/>
      <c r="MQ55" s="5"/>
      <c r="MR55" s="5"/>
      <c r="MS55" s="5"/>
      <c r="MT55" s="5"/>
      <c r="MU55" s="5"/>
      <c r="MV55" s="5"/>
      <c r="MW55" s="5"/>
      <c r="MX55" s="5"/>
      <c r="MY55" s="5"/>
      <c r="MZ55" s="5"/>
      <c r="NA55" s="5"/>
      <c r="NB55" s="5"/>
      <c r="NC55" s="5"/>
      <c r="ND55" s="5"/>
      <c r="NE55" s="5"/>
      <c r="NF55" s="5"/>
      <c r="NG55" s="5"/>
      <c r="NH55" s="5"/>
      <c r="NI55" s="5"/>
      <c r="NJ55" s="5"/>
      <c r="NK55" s="5"/>
      <c r="NL55" s="5"/>
      <c r="NM55" s="5"/>
      <c r="NN55" s="5"/>
      <c r="NO55" s="5"/>
      <c r="NP55" s="5"/>
      <c r="NQ55" s="5"/>
      <c r="NR55" s="5"/>
      <c r="NS55" s="5"/>
      <c r="NT55" s="5"/>
      <c r="NU55" s="5"/>
      <c r="NV55" s="5"/>
      <c r="NW55" s="5"/>
      <c r="NX55" s="5"/>
      <c r="NY55" s="5"/>
      <c r="NZ55" s="5"/>
      <c r="OA55" s="5"/>
      <c r="OB55" s="5"/>
      <c r="OC55" s="5"/>
      <c r="OD55" s="5"/>
      <c r="OE55" s="5"/>
      <c r="OF55" s="5"/>
      <c r="OG55" s="5"/>
      <c r="OH55" s="5"/>
      <c r="OI55" s="5"/>
      <c r="OJ55" s="5"/>
      <c r="OK55" s="5"/>
      <c r="OL55" s="5"/>
      <c r="OM55" s="5"/>
      <c r="ON55" s="5"/>
      <c r="OO55" s="5"/>
      <c r="OP55" s="5"/>
      <c r="OQ55" s="5"/>
      <c r="OR55" s="5"/>
      <c r="OS55" s="5"/>
      <c r="OT55" s="5"/>
      <c r="OU55" s="5"/>
      <c r="OV55" s="5"/>
      <c r="OW55" s="5"/>
      <c r="OX55" s="5"/>
      <c r="OY55" s="5"/>
      <c r="OZ55" s="5"/>
      <c r="PA55" s="5"/>
      <c r="PB55" s="5"/>
      <c r="PC55" s="5"/>
      <c r="PD55" s="5"/>
      <c r="PE55" s="5"/>
      <c r="PF55" s="5"/>
      <c r="PG55" s="5"/>
      <c r="PH55" s="5"/>
      <c r="PI55" s="5"/>
      <c r="PJ55" s="5"/>
      <c r="PK55" s="5"/>
      <c r="PL55" s="5"/>
      <c r="PM55" s="5"/>
      <c r="PN55" s="5"/>
      <c r="PO55" s="5"/>
      <c r="PP55" s="5"/>
      <c r="PQ55" s="5"/>
      <c r="PR55" s="5"/>
      <c r="PS55" s="5"/>
      <c r="PT55" s="5"/>
      <c r="PU55" s="5"/>
      <c r="PV55" s="5"/>
      <c r="PW55" s="5"/>
      <c r="PX55" s="5"/>
      <c r="PY55" s="5"/>
      <c r="PZ55" s="5"/>
      <c r="QA55" s="5"/>
      <c r="QB55" s="5"/>
      <c r="QC55" s="5"/>
      <c r="QD55" s="5"/>
      <c r="QE55" s="5"/>
      <c r="QF55" s="5"/>
      <c r="QG55" s="5"/>
      <c r="QH55" s="5"/>
      <c r="QI55" s="5"/>
      <c r="QJ55" s="5"/>
      <c r="QK55" s="5"/>
      <c r="QL55" s="5"/>
      <c r="QM55" s="5"/>
      <c r="QN55" s="5"/>
      <c r="QO55" s="5"/>
      <c r="QP55" s="5"/>
      <c r="QQ55" s="5"/>
      <c r="QR55" s="5"/>
      <c r="QS55" s="5"/>
      <c r="QT55" s="5"/>
      <c r="QU55" s="5"/>
      <c r="QV55" s="5"/>
      <c r="QW55" s="5"/>
      <c r="QX55" s="5"/>
      <c r="QY55" s="5"/>
      <c r="QZ55" s="5"/>
      <c r="RA55" s="5"/>
      <c r="RB55" s="5"/>
      <c r="RC55" s="5"/>
      <c r="RD55" s="5"/>
      <c r="RE55" s="5"/>
      <c r="RF55" s="5"/>
      <c r="RG55" s="5"/>
      <c r="RH55" s="5"/>
      <c r="RI55" s="5"/>
      <c r="RJ55" s="5"/>
      <c r="RK55" s="5"/>
      <c r="RL55" s="5"/>
      <c r="RM55" s="5"/>
      <c r="RN55" s="5"/>
      <c r="RO55" s="5"/>
      <c r="RP55" s="5"/>
      <c r="RQ55" s="5"/>
      <c r="RR55" s="5"/>
      <c r="RS55" s="5"/>
      <c r="RT55" s="5"/>
      <c r="RU55" s="5"/>
      <c r="RV55" s="5"/>
      <c r="RW55" s="5"/>
      <c r="RX55" s="5"/>
      <c r="RY55" s="5"/>
      <c r="RZ55" s="5"/>
      <c r="SA55" s="5"/>
      <c r="SB55" s="5"/>
      <c r="SC55" s="5"/>
      <c r="SD55" s="5"/>
      <c r="SE55" s="5"/>
      <c r="SF55" s="5"/>
      <c r="SG55" s="5"/>
      <c r="SH55" s="5"/>
      <c r="SI55" s="5"/>
      <c r="SJ55" s="5"/>
      <c r="SK55" s="5"/>
      <c r="SL55" s="5"/>
      <c r="SM55" s="5"/>
      <c r="SN55" s="5"/>
      <c r="SO55" s="5"/>
      <c r="SP55" s="5"/>
      <c r="SQ55" s="5"/>
      <c r="SR55" s="5"/>
      <c r="SS55" s="5"/>
    </row>
    <row r="56" spans="1:513" s="6" customFormat="1" ht="41.4" customHeight="1" x14ac:dyDescent="0.25">
      <c r="A56" s="795" t="s">
        <v>90</v>
      </c>
      <c r="B56" s="783"/>
      <c r="C56" s="784"/>
      <c r="D56" s="195"/>
      <c r="E56" s="195"/>
      <c r="F56" s="195"/>
      <c r="G56" s="196"/>
      <c r="H56" s="196"/>
      <c r="I56" s="196"/>
      <c r="J56" s="196"/>
      <c r="K56" s="290"/>
      <c r="L56" s="196"/>
      <c r="M56" s="196"/>
      <c r="N56" s="196"/>
      <c r="O56" s="196"/>
      <c r="P56" s="196"/>
      <c r="Q56" s="196"/>
      <c r="R56" s="196"/>
      <c r="S56" s="196"/>
      <c r="T56" s="196"/>
      <c r="U56" s="196"/>
      <c r="V56" s="196"/>
      <c r="W56" s="196"/>
      <c r="X56" s="196"/>
      <c r="Y56" s="196"/>
      <c r="Z56" s="196"/>
      <c r="AA56" s="196"/>
      <c r="AB56" s="196"/>
      <c r="AC56" s="196"/>
      <c r="AD56" s="196"/>
      <c r="AE56" s="196"/>
      <c r="AF56" s="196"/>
      <c r="AG56" s="196"/>
      <c r="AH56" s="196"/>
      <c r="AI56" s="97">
        <f>'PEP Av. Fin.'!P27</f>
        <v>92000.099999999991</v>
      </c>
      <c r="AJ56" s="97">
        <f>'PEP Av. Fin.'!Q27</f>
        <v>2250</v>
      </c>
      <c r="AK56" s="97">
        <f>'PEP Av. Fin.'!R27</f>
        <v>94250.099999999991</v>
      </c>
      <c r="AL56" s="197">
        <f>'PEP Av. Fin.'!S27</f>
        <v>0.15</v>
      </c>
      <c r="AM56" s="4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  <c r="IX56" s="5"/>
      <c r="IY56" s="5"/>
      <c r="IZ56" s="5"/>
      <c r="JA56" s="5"/>
      <c r="JB56" s="5"/>
      <c r="JC56" s="5"/>
      <c r="JD56" s="5"/>
      <c r="JE56" s="5"/>
      <c r="JF56" s="5"/>
      <c r="JG56" s="5"/>
      <c r="JH56" s="5"/>
      <c r="JI56" s="5"/>
      <c r="JJ56" s="5"/>
      <c r="JK56" s="5"/>
      <c r="JL56" s="5"/>
      <c r="JM56" s="5"/>
      <c r="JN56" s="5"/>
      <c r="JO56" s="5"/>
      <c r="JP56" s="5"/>
      <c r="JQ56" s="5"/>
      <c r="JR56" s="5"/>
      <c r="JS56" s="5"/>
      <c r="JT56" s="5"/>
      <c r="JU56" s="5"/>
      <c r="JV56" s="5"/>
      <c r="JW56" s="5"/>
      <c r="JX56" s="5"/>
      <c r="JY56" s="5"/>
      <c r="JZ56" s="5"/>
      <c r="KA56" s="5"/>
      <c r="KB56" s="5"/>
      <c r="KC56" s="5"/>
      <c r="KD56" s="5"/>
      <c r="KE56" s="5"/>
      <c r="KF56" s="5"/>
      <c r="KG56" s="5"/>
      <c r="KH56" s="5"/>
      <c r="KI56" s="5"/>
      <c r="KJ56" s="5"/>
      <c r="KK56" s="5"/>
      <c r="KL56" s="5"/>
      <c r="KM56" s="5"/>
      <c r="KN56" s="5"/>
      <c r="KO56" s="5"/>
      <c r="KP56" s="5"/>
      <c r="KQ56" s="5"/>
      <c r="KR56" s="5"/>
      <c r="KS56" s="5"/>
      <c r="KT56" s="5"/>
      <c r="KU56" s="5"/>
      <c r="KV56" s="5"/>
      <c r="KW56" s="5"/>
      <c r="KX56" s="5"/>
      <c r="KY56" s="5"/>
      <c r="KZ56" s="5"/>
      <c r="LA56" s="5"/>
      <c r="LB56" s="5"/>
      <c r="LC56" s="5"/>
      <c r="LD56" s="5"/>
      <c r="LE56" s="5"/>
      <c r="LF56" s="5"/>
      <c r="LG56" s="5"/>
      <c r="LH56" s="5"/>
      <c r="LI56" s="5"/>
      <c r="LJ56" s="5"/>
      <c r="LK56" s="5"/>
      <c r="LL56" s="5"/>
      <c r="LM56" s="5"/>
      <c r="LN56" s="5"/>
      <c r="LO56" s="5"/>
      <c r="LP56" s="5"/>
      <c r="LQ56" s="5"/>
      <c r="LR56" s="5"/>
      <c r="LS56" s="5"/>
      <c r="LT56" s="5"/>
      <c r="LU56" s="5"/>
      <c r="LV56" s="5"/>
      <c r="LW56" s="5"/>
      <c r="LX56" s="5"/>
      <c r="LY56" s="5"/>
      <c r="LZ56" s="5"/>
      <c r="MA56" s="5"/>
      <c r="MB56" s="5"/>
      <c r="MC56" s="5"/>
      <c r="MD56" s="5"/>
      <c r="ME56" s="5"/>
      <c r="MF56" s="5"/>
      <c r="MG56" s="5"/>
      <c r="MH56" s="5"/>
      <c r="MI56" s="5"/>
      <c r="MJ56" s="5"/>
      <c r="MK56" s="5"/>
      <c r="ML56" s="5"/>
      <c r="MM56" s="5"/>
      <c r="MN56" s="5"/>
      <c r="MO56" s="5"/>
      <c r="MP56" s="5"/>
      <c r="MQ56" s="5"/>
      <c r="MR56" s="5"/>
      <c r="MS56" s="5"/>
      <c r="MT56" s="5"/>
      <c r="MU56" s="5"/>
      <c r="MV56" s="5"/>
      <c r="MW56" s="5"/>
      <c r="MX56" s="5"/>
      <c r="MY56" s="5"/>
      <c r="MZ56" s="5"/>
      <c r="NA56" s="5"/>
      <c r="NB56" s="5"/>
      <c r="NC56" s="5"/>
      <c r="ND56" s="5"/>
      <c r="NE56" s="5"/>
      <c r="NF56" s="5"/>
      <c r="NG56" s="5"/>
      <c r="NH56" s="5"/>
      <c r="NI56" s="5"/>
      <c r="NJ56" s="5"/>
      <c r="NK56" s="5"/>
      <c r="NL56" s="5"/>
      <c r="NM56" s="5"/>
      <c r="NN56" s="5"/>
      <c r="NO56" s="5"/>
      <c r="NP56" s="5"/>
      <c r="NQ56" s="5"/>
      <c r="NR56" s="5"/>
      <c r="NS56" s="5"/>
      <c r="NT56" s="5"/>
      <c r="NU56" s="5"/>
      <c r="NV56" s="5"/>
      <c r="NW56" s="5"/>
      <c r="NX56" s="5"/>
      <c r="NY56" s="5"/>
      <c r="NZ56" s="5"/>
      <c r="OA56" s="5"/>
      <c r="OB56" s="5"/>
      <c r="OC56" s="5"/>
      <c r="OD56" s="5"/>
      <c r="OE56" s="5"/>
      <c r="OF56" s="5"/>
      <c r="OG56" s="5"/>
      <c r="OH56" s="5"/>
      <c r="OI56" s="5"/>
      <c r="OJ56" s="5"/>
      <c r="OK56" s="5"/>
      <c r="OL56" s="5"/>
      <c r="OM56" s="5"/>
      <c r="ON56" s="5"/>
      <c r="OO56" s="5"/>
      <c r="OP56" s="5"/>
      <c r="OQ56" s="5"/>
      <c r="OR56" s="5"/>
      <c r="OS56" s="5"/>
      <c r="OT56" s="5"/>
      <c r="OU56" s="5"/>
      <c r="OV56" s="5"/>
      <c r="OW56" s="5"/>
      <c r="OX56" s="5"/>
      <c r="OY56" s="5"/>
      <c r="OZ56" s="5"/>
      <c r="PA56" s="5"/>
      <c r="PB56" s="5"/>
      <c r="PC56" s="5"/>
      <c r="PD56" s="5"/>
      <c r="PE56" s="5"/>
      <c r="PF56" s="5"/>
      <c r="PG56" s="5"/>
      <c r="PH56" s="5"/>
      <c r="PI56" s="5"/>
      <c r="PJ56" s="5"/>
      <c r="PK56" s="5"/>
      <c r="PL56" s="5"/>
      <c r="PM56" s="5"/>
      <c r="PN56" s="5"/>
      <c r="PO56" s="5"/>
      <c r="PP56" s="5"/>
      <c r="PQ56" s="5"/>
      <c r="PR56" s="5"/>
      <c r="PS56" s="5"/>
      <c r="PT56" s="5"/>
      <c r="PU56" s="5"/>
      <c r="PV56" s="5"/>
      <c r="PW56" s="5"/>
      <c r="PX56" s="5"/>
      <c r="PY56" s="5"/>
      <c r="PZ56" s="5"/>
      <c r="QA56" s="5"/>
      <c r="QB56" s="5"/>
      <c r="QC56" s="5"/>
      <c r="QD56" s="5"/>
      <c r="QE56" s="5"/>
      <c r="QF56" s="5"/>
      <c r="QG56" s="5"/>
      <c r="QH56" s="5"/>
      <c r="QI56" s="5"/>
      <c r="QJ56" s="5"/>
      <c r="QK56" s="5"/>
      <c r="QL56" s="5"/>
      <c r="QM56" s="5"/>
      <c r="QN56" s="5"/>
      <c r="QO56" s="5"/>
      <c r="QP56" s="5"/>
      <c r="QQ56" s="5"/>
      <c r="QR56" s="5"/>
      <c r="QS56" s="5"/>
      <c r="QT56" s="5"/>
      <c r="QU56" s="5"/>
      <c r="QV56" s="5"/>
      <c r="QW56" s="5"/>
      <c r="QX56" s="5"/>
      <c r="QY56" s="5"/>
      <c r="QZ56" s="5"/>
      <c r="RA56" s="5"/>
      <c r="RB56" s="5"/>
      <c r="RC56" s="5"/>
      <c r="RD56" s="5"/>
      <c r="RE56" s="5"/>
      <c r="RF56" s="5"/>
      <c r="RG56" s="5"/>
      <c r="RH56" s="5"/>
      <c r="RI56" s="5"/>
      <c r="RJ56" s="5"/>
      <c r="RK56" s="5"/>
      <c r="RL56" s="5"/>
      <c r="RM56" s="5"/>
      <c r="RN56" s="5"/>
      <c r="RO56" s="5"/>
      <c r="RP56" s="5"/>
      <c r="RQ56" s="5"/>
      <c r="RR56" s="5"/>
      <c r="RS56" s="5"/>
      <c r="RT56" s="5"/>
      <c r="RU56" s="5"/>
      <c r="RV56" s="5"/>
      <c r="RW56" s="5"/>
      <c r="RX56" s="5"/>
      <c r="RY56" s="5"/>
      <c r="RZ56" s="5"/>
      <c r="SA56" s="5"/>
      <c r="SB56" s="5"/>
      <c r="SC56" s="5"/>
      <c r="SD56" s="5"/>
      <c r="SE56" s="5"/>
      <c r="SF56" s="5"/>
      <c r="SG56" s="5"/>
      <c r="SH56" s="5"/>
      <c r="SI56" s="5"/>
      <c r="SJ56" s="5"/>
      <c r="SK56" s="5"/>
      <c r="SL56" s="5"/>
      <c r="SM56" s="5"/>
      <c r="SN56" s="5"/>
      <c r="SO56" s="5"/>
      <c r="SP56" s="5"/>
      <c r="SQ56" s="5"/>
      <c r="SR56" s="5"/>
      <c r="SS56" s="5"/>
    </row>
    <row r="57" spans="1:513" s="3" customFormat="1" ht="41.4" customHeight="1" x14ac:dyDescent="0.25">
      <c r="A57" s="213"/>
      <c r="B57" s="791" t="s">
        <v>91</v>
      </c>
      <c r="C57" s="792"/>
      <c r="D57" s="195"/>
      <c r="E57" s="195"/>
      <c r="F57" s="195"/>
      <c r="G57" s="204"/>
      <c r="H57" s="204"/>
      <c r="I57" s="204"/>
      <c r="J57" s="204"/>
      <c r="K57" s="293"/>
      <c r="L57" s="204"/>
      <c r="M57" s="204"/>
      <c r="N57" s="204"/>
      <c r="O57" s="204"/>
      <c r="P57" s="204"/>
      <c r="Q57" s="204"/>
      <c r="R57" s="204"/>
      <c r="S57" s="204"/>
      <c r="T57" s="204"/>
      <c r="U57" s="204"/>
      <c r="V57" s="204"/>
      <c r="W57" s="204"/>
      <c r="X57" s="204"/>
      <c r="Y57" s="204"/>
      <c r="Z57" s="204"/>
      <c r="AA57" s="204"/>
      <c r="AB57" s="204"/>
      <c r="AC57" s="204"/>
      <c r="AD57" s="204"/>
      <c r="AE57" s="204"/>
      <c r="AF57" s="204"/>
      <c r="AG57" s="204"/>
      <c r="AH57" s="204"/>
      <c r="AI57" s="99">
        <f>'PEP Av. Fin.'!P28</f>
        <v>28750.05</v>
      </c>
      <c r="AJ57" s="99">
        <f>'PEP Av. Fin.'!Q28</f>
        <v>1125</v>
      </c>
      <c r="AK57" s="103">
        <f>'PEP Av. Fin.'!R28</f>
        <v>29875.05</v>
      </c>
      <c r="AL57" s="205">
        <f>'PEP Av. Fin.'!S28</f>
        <v>0.31697632151053423</v>
      </c>
      <c r="AM57" s="7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</row>
    <row r="58" spans="1:513" s="3" customFormat="1" ht="41.4" customHeight="1" x14ac:dyDescent="0.25">
      <c r="A58" s="213"/>
      <c r="B58" s="791" t="s">
        <v>92</v>
      </c>
      <c r="C58" s="792"/>
      <c r="D58" s="195"/>
      <c r="E58" s="195"/>
      <c r="F58" s="195"/>
      <c r="G58" s="204"/>
      <c r="H58" s="204"/>
      <c r="I58" s="204"/>
      <c r="J58" s="204"/>
      <c r="K58" s="293"/>
      <c r="L58" s="204"/>
      <c r="M58" s="204"/>
      <c r="N58" s="204"/>
      <c r="O58" s="204"/>
      <c r="P58" s="204"/>
      <c r="Q58" s="204"/>
      <c r="R58" s="204"/>
      <c r="S58" s="204"/>
      <c r="T58" s="204"/>
      <c r="U58" s="204"/>
      <c r="V58" s="204"/>
      <c r="W58" s="204"/>
      <c r="X58" s="204"/>
      <c r="Y58" s="204"/>
      <c r="Z58" s="204"/>
      <c r="AA58" s="204"/>
      <c r="AB58" s="204"/>
      <c r="AC58" s="204"/>
      <c r="AD58" s="204"/>
      <c r="AE58" s="204"/>
      <c r="AF58" s="204"/>
      <c r="AG58" s="204"/>
      <c r="AH58" s="204"/>
      <c r="AI58" s="99">
        <f>'PEP Av. Fin.'!P29</f>
        <v>44500.049999999996</v>
      </c>
      <c r="AJ58" s="99">
        <f>'PEP Av. Fin.'!Q29</f>
        <v>1125</v>
      </c>
      <c r="AK58" s="103">
        <f>'PEP Av. Fin.'!R29</f>
        <v>45625.049999999996</v>
      </c>
      <c r="AL58" s="205">
        <f>'PEP Av. Fin.'!S29</f>
        <v>0.48408489752265516</v>
      </c>
      <c r="AM58" s="7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</row>
    <row r="59" spans="1:513" s="3" customFormat="1" ht="41.4" customHeight="1" x14ac:dyDescent="0.25">
      <c r="A59" s="213"/>
      <c r="B59" s="791" t="s">
        <v>93</v>
      </c>
      <c r="C59" s="792"/>
      <c r="D59" s="195"/>
      <c r="E59" s="195"/>
      <c r="F59" s="195"/>
      <c r="G59" s="204"/>
      <c r="H59" s="204"/>
      <c r="I59" s="204"/>
      <c r="J59" s="204"/>
      <c r="K59" s="293"/>
      <c r="L59" s="204"/>
      <c r="M59" s="204"/>
      <c r="N59" s="204"/>
      <c r="O59" s="204"/>
      <c r="P59" s="204"/>
      <c r="Q59" s="204"/>
      <c r="R59" s="204"/>
      <c r="S59" s="204"/>
      <c r="T59" s="204"/>
      <c r="U59" s="204"/>
      <c r="V59" s="204"/>
      <c r="W59" s="204"/>
      <c r="X59" s="204"/>
      <c r="Y59" s="204"/>
      <c r="Z59" s="204"/>
      <c r="AA59" s="204"/>
      <c r="AB59" s="204"/>
      <c r="AC59" s="204"/>
      <c r="AD59" s="204"/>
      <c r="AE59" s="204"/>
      <c r="AF59" s="204"/>
      <c r="AG59" s="204"/>
      <c r="AH59" s="204"/>
      <c r="AI59" s="99">
        <f>'PEP Av. Fin.'!P30</f>
        <v>18750</v>
      </c>
      <c r="AJ59" s="99">
        <f>'PEP Av. Fin.'!Q30</f>
        <v>0</v>
      </c>
      <c r="AK59" s="103">
        <f>'PEP Av. Fin.'!R30</f>
        <v>18750</v>
      </c>
      <c r="AL59" s="205">
        <f>'PEP Av. Fin.'!S30</f>
        <v>0.19893878096681067</v>
      </c>
      <c r="AM59" s="7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</row>
    <row r="60" spans="1:513" s="6" customFormat="1" ht="41.4" customHeight="1" x14ac:dyDescent="0.25">
      <c r="A60" s="795" t="s">
        <v>97</v>
      </c>
      <c r="B60" s="783"/>
      <c r="C60" s="784"/>
      <c r="D60" s="195"/>
      <c r="E60" s="195"/>
      <c r="F60" s="195"/>
      <c r="G60" s="196"/>
      <c r="H60" s="196"/>
      <c r="I60" s="196"/>
      <c r="J60" s="196"/>
      <c r="K60" s="290"/>
      <c r="L60" s="196"/>
      <c r="M60" s="196"/>
      <c r="N60" s="196"/>
      <c r="O60" s="196"/>
      <c r="P60" s="196"/>
      <c r="Q60" s="196"/>
      <c r="R60" s="196"/>
      <c r="S60" s="196"/>
      <c r="T60" s="196"/>
      <c r="U60" s="196"/>
      <c r="V60" s="196"/>
      <c r="W60" s="196"/>
      <c r="X60" s="196"/>
      <c r="Y60" s="196"/>
      <c r="Z60" s="196"/>
      <c r="AA60" s="196"/>
      <c r="AB60" s="196"/>
      <c r="AC60" s="196"/>
      <c r="AD60" s="196"/>
      <c r="AE60" s="196"/>
      <c r="AF60" s="196"/>
      <c r="AG60" s="196"/>
      <c r="AH60" s="196"/>
      <c r="AI60" s="97">
        <f>'PEP Av. Fin.'!P31</f>
        <v>971500</v>
      </c>
      <c r="AJ60" s="97">
        <f>'PEP Av. Fin.'!Q31</f>
        <v>28000</v>
      </c>
      <c r="AK60" s="97">
        <f>'PEP Av. Fin.'!R31</f>
        <v>999500</v>
      </c>
      <c r="AL60" s="197">
        <f>'PEP Av. Fin.'!S31</f>
        <v>0.1</v>
      </c>
      <c r="AM60" s="4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  <c r="IS60" s="5"/>
      <c r="IT60" s="5"/>
      <c r="IU60" s="5"/>
      <c r="IV60" s="5"/>
      <c r="IW60" s="5"/>
      <c r="IX60" s="5"/>
      <c r="IY60" s="5"/>
      <c r="IZ60" s="5"/>
      <c r="JA60" s="5"/>
      <c r="JB60" s="5"/>
      <c r="JC60" s="5"/>
      <c r="JD60" s="5"/>
      <c r="JE60" s="5"/>
      <c r="JF60" s="5"/>
      <c r="JG60" s="5"/>
      <c r="JH60" s="5"/>
      <c r="JI60" s="5"/>
      <c r="JJ60" s="5"/>
      <c r="JK60" s="5"/>
      <c r="JL60" s="5"/>
      <c r="JM60" s="5"/>
      <c r="JN60" s="5"/>
      <c r="JO60" s="5"/>
      <c r="JP60" s="5"/>
      <c r="JQ60" s="5"/>
      <c r="JR60" s="5"/>
      <c r="JS60" s="5"/>
      <c r="JT60" s="5"/>
      <c r="JU60" s="5"/>
      <c r="JV60" s="5"/>
      <c r="JW60" s="5"/>
      <c r="JX60" s="5"/>
      <c r="JY60" s="5"/>
      <c r="JZ60" s="5"/>
      <c r="KA60" s="5"/>
      <c r="KB60" s="5"/>
      <c r="KC60" s="5"/>
      <c r="KD60" s="5"/>
      <c r="KE60" s="5"/>
      <c r="KF60" s="5"/>
      <c r="KG60" s="5"/>
      <c r="KH60" s="5"/>
      <c r="KI60" s="5"/>
      <c r="KJ60" s="5"/>
      <c r="KK60" s="5"/>
      <c r="KL60" s="5"/>
      <c r="KM60" s="5"/>
      <c r="KN60" s="5"/>
      <c r="KO60" s="5"/>
      <c r="KP60" s="5"/>
      <c r="KQ60" s="5"/>
      <c r="KR60" s="5"/>
      <c r="KS60" s="5"/>
      <c r="KT60" s="5"/>
      <c r="KU60" s="5"/>
      <c r="KV60" s="5"/>
      <c r="KW60" s="5"/>
      <c r="KX60" s="5"/>
      <c r="KY60" s="5"/>
      <c r="KZ60" s="5"/>
      <c r="LA60" s="5"/>
      <c r="LB60" s="5"/>
      <c r="LC60" s="5"/>
      <c r="LD60" s="5"/>
      <c r="LE60" s="5"/>
      <c r="LF60" s="5"/>
      <c r="LG60" s="5"/>
      <c r="LH60" s="5"/>
      <c r="LI60" s="5"/>
      <c r="LJ60" s="5"/>
      <c r="LK60" s="5"/>
      <c r="LL60" s="5"/>
      <c r="LM60" s="5"/>
      <c r="LN60" s="5"/>
      <c r="LO60" s="5"/>
      <c r="LP60" s="5"/>
      <c r="LQ60" s="5"/>
      <c r="LR60" s="5"/>
      <c r="LS60" s="5"/>
      <c r="LT60" s="5"/>
      <c r="LU60" s="5"/>
      <c r="LV60" s="5"/>
      <c r="LW60" s="5"/>
      <c r="LX60" s="5"/>
      <c r="LY60" s="5"/>
      <c r="LZ60" s="5"/>
      <c r="MA60" s="5"/>
      <c r="MB60" s="5"/>
      <c r="MC60" s="5"/>
      <c r="MD60" s="5"/>
      <c r="ME60" s="5"/>
      <c r="MF60" s="5"/>
      <c r="MG60" s="5"/>
      <c r="MH60" s="5"/>
      <c r="MI60" s="5"/>
      <c r="MJ60" s="5"/>
      <c r="MK60" s="5"/>
      <c r="ML60" s="5"/>
      <c r="MM60" s="5"/>
      <c r="MN60" s="5"/>
      <c r="MO60" s="5"/>
      <c r="MP60" s="5"/>
      <c r="MQ60" s="5"/>
      <c r="MR60" s="5"/>
      <c r="MS60" s="5"/>
      <c r="MT60" s="5"/>
      <c r="MU60" s="5"/>
      <c r="MV60" s="5"/>
      <c r="MW60" s="5"/>
      <c r="MX60" s="5"/>
      <c r="MY60" s="5"/>
      <c r="MZ60" s="5"/>
      <c r="NA60" s="5"/>
      <c r="NB60" s="5"/>
      <c r="NC60" s="5"/>
      <c r="ND60" s="5"/>
      <c r="NE60" s="5"/>
      <c r="NF60" s="5"/>
      <c r="NG60" s="5"/>
      <c r="NH60" s="5"/>
      <c r="NI60" s="5"/>
      <c r="NJ60" s="5"/>
      <c r="NK60" s="5"/>
      <c r="NL60" s="5"/>
      <c r="NM60" s="5"/>
      <c r="NN60" s="5"/>
      <c r="NO60" s="5"/>
      <c r="NP60" s="5"/>
      <c r="NQ60" s="5"/>
      <c r="NR60" s="5"/>
      <c r="NS60" s="5"/>
      <c r="NT60" s="5"/>
      <c r="NU60" s="5"/>
      <c r="NV60" s="5"/>
      <c r="NW60" s="5"/>
      <c r="NX60" s="5"/>
      <c r="NY60" s="5"/>
      <c r="NZ60" s="5"/>
      <c r="OA60" s="5"/>
      <c r="OB60" s="5"/>
      <c r="OC60" s="5"/>
      <c r="OD60" s="5"/>
      <c r="OE60" s="5"/>
      <c r="OF60" s="5"/>
      <c r="OG60" s="5"/>
      <c r="OH60" s="5"/>
      <c r="OI60" s="5"/>
      <c r="OJ60" s="5"/>
      <c r="OK60" s="5"/>
      <c r="OL60" s="5"/>
      <c r="OM60" s="5"/>
      <c r="ON60" s="5"/>
      <c r="OO60" s="5"/>
      <c r="OP60" s="5"/>
      <c r="OQ60" s="5"/>
      <c r="OR60" s="5"/>
      <c r="OS60" s="5"/>
      <c r="OT60" s="5"/>
      <c r="OU60" s="5"/>
      <c r="OV60" s="5"/>
      <c r="OW60" s="5"/>
      <c r="OX60" s="5"/>
      <c r="OY60" s="5"/>
      <c r="OZ60" s="5"/>
      <c r="PA60" s="5"/>
      <c r="PB60" s="5"/>
      <c r="PC60" s="5"/>
      <c r="PD60" s="5"/>
      <c r="PE60" s="5"/>
      <c r="PF60" s="5"/>
      <c r="PG60" s="5"/>
      <c r="PH60" s="5"/>
      <c r="PI60" s="5"/>
      <c r="PJ60" s="5"/>
      <c r="PK60" s="5"/>
      <c r="PL60" s="5"/>
      <c r="PM60" s="5"/>
      <c r="PN60" s="5"/>
      <c r="PO60" s="5"/>
      <c r="PP60" s="5"/>
      <c r="PQ60" s="5"/>
      <c r="PR60" s="5"/>
      <c r="PS60" s="5"/>
      <c r="PT60" s="5"/>
      <c r="PU60" s="5"/>
      <c r="PV60" s="5"/>
      <c r="PW60" s="5"/>
      <c r="PX60" s="5"/>
      <c r="PY60" s="5"/>
      <c r="PZ60" s="5"/>
      <c r="QA60" s="5"/>
      <c r="QB60" s="5"/>
      <c r="QC60" s="5"/>
      <c r="QD60" s="5"/>
      <c r="QE60" s="5"/>
      <c r="QF60" s="5"/>
      <c r="QG60" s="5"/>
      <c r="QH60" s="5"/>
      <c r="QI60" s="5"/>
      <c r="QJ60" s="5"/>
      <c r="QK60" s="5"/>
      <c r="QL60" s="5"/>
      <c r="QM60" s="5"/>
      <c r="QN60" s="5"/>
      <c r="QO60" s="5"/>
      <c r="QP60" s="5"/>
      <c r="QQ60" s="5"/>
      <c r="QR60" s="5"/>
      <c r="QS60" s="5"/>
      <c r="QT60" s="5"/>
      <c r="QU60" s="5"/>
      <c r="QV60" s="5"/>
      <c r="QW60" s="5"/>
      <c r="QX60" s="5"/>
      <c r="QY60" s="5"/>
      <c r="QZ60" s="5"/>
      <c r="RA60" s="5"/>
      <c r="RB60" s="5"/>
      <c r="RC60" s="5"/>
      <c r="RD60" s="5"/>
      <c r="RE60" s="5"/>
      <c r="RF60" s="5"/>
      <c r="RG60" s="5"/>
      <c r="RH60" s="5"/>
      <c r="RI60" s="5"/>
      <c r="RJ60" s="5"/>
      <c r="RK60" s="5"/>
      <c r="RL60" s="5"/>
      <c r="RM60" s="5"/>
      <c r="RN60" s="5"/>
      <c r="RO60" s="5"/>
      <c r="RP60" s="5"/>
      <c r="RQ60" s="5"/>
      <c r="RR60" s="5"/>
      <c r="RS60" s="5"/>
      <c r="RT60" s="5"/>
      <c r="RU60" s="5"/>
      <c r="RV60" s="5"/>
      <c r="RW60" s="5"/>
      <c r="RX60" s="5"/>
      <c r="RY60" s="5"/>
      <c r="RZ60" s="5"/>
      <c r="SA60" s="5"/>
      <c r="SB60" s="5"/>
      <c r="SC60" s="5"/>
      <c r="SD60" s="5"/>
      <c r="SE60" s="5"/>
      <c r="SF60" s="5"/>
      <c r="SG60" s="5"/>
      <c r="SH60" s="5"/>
      <c r="SI60" s="5"/>
      <c r="SJ60" s="5"/>
      <c r="SK60" s="5"/>
      <c r="SL60" s="5"/>
      <c r="SM60" s="5"/>
      <c r="SN60" s="5"/>
      <c r="SO60" s="5"/>
      <c r="SP60" s="5"/>
      <c r="SQ60" s="5"/>
      <c r="SR60" s="5"/>
      <c r="SS60" s="5"/>
    </row>
    <row r="61" spans="1:513" s="3" customFormat="1" ht="41.4" customHeight="1" x14ac:dyDescent="0.25">
      <c r="A61" s="213"/>
      <c r="B61" s="791" t="s">
        <v>94</v>
      </c>
      <c r="C61" s="792"/>
      <c r="D61" s="195"/>
      <c r="E61" s="195"/>
      <c r="F61" s="195"/>
      <c r="G61" s="204"/>
      <c r="H61" s="204"/>
      <c r="I61" s="204"/>
      <c r="J61" s="204"/>
      <c r="K61" s="293"/>
      <c r="L61" s="204"/>
      <c r="M61" s="204"/>
      <c r="N61" s="204"/>
      <c r="O61" s="204"/>
      <c r="P61" s="204"/>
      <c r="Q61" s="204"/>
      <c r="R61" s="204"/>
      <c r="S61" s="204"/>
      <c r="T61" s="204"/>
      <c r="U61" s="204"/>
      <c r="V61" s="204"/>
      <c r="W61" s="204"/>
      <c r="X61" s="204"/>
      <c r="Y61" s="204"/>
      <c r="Z61" s="204"/>
      <c r="AA61" s="204"/>
      <c r="AB61" s="204"/>
      <c r="AC61" s="204"/>
      <c r="AD61" s="204"/>
      <c r="AE61" s="204"/>
      <c r="AF61" s="204"/>
      <c r="AG61" s="204"/>
      <c r="AH61" s="204"/>
      <c r="AI61" s="99">
        <f>'PEP Av. Fin.'!P32</f>
        <v>5250</v>
      </c>
      <c r="AJ61" s="99">
        <f>'PEP Av. Fin.'!Q32</f>
        <v>0</v>
      </c>
      <c r="AK61" s="103">
        <f>'PEP Av. Fin.'!R32</f>
        <v>5250</v>
      </c>
      <c r="AL61" s="205">
        <f>'PEP Av. Fin.'!S32</f>
        <v>5.2526263131565786E-3</v>
      </c>
      <c r="AM61" s="7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</row>
    <row r="62" spans="1:513" s="3" customFormat="1" ht="41.4" customHeight="1" x14ac:dyDescent="0.25">
      <c r="A62" s="213"/>
      <c r="B62" s="791" t="s">
        <v>95</v>
      </c>
      <c r="C62" s="792"/>
      <c r="D62" s="195"/>
      <c r="E62" s="195"/>
      <c r="F62" s="195"/>
      <c r="G62" s="204"/>
      <c r="H62" s="204"/>
      <c r="I62" s="204"/>
      <c r="J62" s="204"/>
      <c r="K62" s="293"/>
      <c r="L62" s="204"/>
      <c r="M62" s="204"/>
      <c r="N62" s="204"/>
      <c r="O62" s="204"/>
      <c r="P62" s="204"/>
      <c r="Q62" s="204"/>
      <c r="R62" s="204"/>
      <c r="S62" s="204"/>
      <c r="T62" s="204"/>
      <c r="U62" s="204"/>
      <c r="V62" s="204"/>
      <c r="W62" s="204"/>
      <c r="X62" s="204"/>
      <c r="Y62" s="204"/>
      <c r="Z62" s="204"/>
      <c r="AA62" s="204"/>
      <c r="AB62" s="204"/>
      <c r="AC62" s="204"/>
      <c r="AD62" s="204"/>
      <c r="AE62" s="204"/>
      <c r="AF62" s="204"/>
      <c r="AG62" s="204"/>
      <c r="AH62" s="204"/>
      <c r="AI62" s="99">
        <f>'PEP Av. Fin.'!P33</f>
        <v>29000</v>
      </c>
      <c r="AJ62" s="99">
        <f>'PEP Av. Fin.'!Q33</f>
        <v>0</v>
      </c>
      <c r="AK62" s="103">
        <f>'PEP Av. Fin.'!R33</f>
        <v>29000</v>
      </c>
      <c r="AL62" s="205">
        <f>'PEP Av. Fin.'!S33</f>
        <v>2.9014507253626812E-2</v>
      </c>
      <c r="AM62" s="7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</row>
    <row r="63" spans="1:513" s="3" customFormat="1" ht="41.4" customHeight="1" x14ac:dyDescent="0.25">
      <c r="A63" s="213"/>
      <c r="B63" s="791" t="s">
        <v>96</v>
      </c>
      <c r="C63" s="792"/>
      <c r="D63" s="195"/>
      <c r="E63" s="195"/>
      <c r="F63" s="195"/>
      <c r="G63" s="204"/>
      <c r="H63" s="204"/>
      <c r="I63" s="204"/>
      <c r="J63" s="204"/>
      <c r="K63" s="293"/>
      <c r="L63" s="204"/>
      <c r="M63" s="204"/>
      <c r="N63" s="204"/>
      <c r="O63" s="204"/>
      <c r="P63" s="204"/>
      <c r="Q63" s="204"/>
      <c r="R63" s="204"/>
      <c r="S63" s="204"/>
      <c r="T63" s="204"/>
      <c r="U63" s="204"/>
      <c r="V63" s="204"/>
      <c r="W63" s="204"/>
      <c r="X63" s="204"/>
      <c r="Y63" s="204"/>
      <c r="Z63" s="204"/>
      <c r="AA63" s="204"/>
      <c r="AB63" s="204"/>
      <c r="AC63" s="204"/>
      <c r="AD63" s="204"/>
      <c r="AE63" s="204"/>
      <c r="AF63" s="204"/>
      <c r="AG63" s="204"/>
      <c r="AH63" s="204"/>
      <c r="AI63" s="99">
        <f>'PEP Av. Fin.'!P34</f>
        <v>710000</v>
      </c>
      <c r="AJ63" s="99">
        <f>'PEP Av. Fin.'!Q34</f>
        <v>28000</v>
      </c>
      <c r="AK63" s="103">
        <f>'PEP Av. Fin.'!R34</f>
        <v>738000</v>
      </c>
      <c r="AL63" s="205">
        <f>'PEP Av. Fin.'!S34</f>
        <v>0.73836918459229617</v>
      </c>
      <c r="AM63" s="7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</row>
    <row r="64" spans="1:513" s="3" customFormat="1" ht="41.4" customHeight="1" x14ac:dyDescent="0.25">
      <c r="A64" s="213"/>
      <c r="B64" s="791" t="s">
        <v>98</v>
      </c>
      <c r="C64" s="792"/>
      <c r="D64" s="195"/>
      <c r="E64" s="195"/>
      <c r="F64" s="195"/>
      <c r="G64" s="204"/>
      <c r="H64" s="204"/>
      <c r="I64" s="204"/>
      <c r="J64" s="204"/>
      <c r="K64" s="293"/>
      <c r="L64" s="204"/>
      <c r="M64" s="204"/>
      <c r="N64" s="204"/>
      <c r="O64" s="204"/>
      <c r="P64" s="204"/>
      <c r="Q64" s="204"/>
      <c r="R64" s="204"/>
      <c r="S64" s="204"/>
      <c r="T64" s="204"/>
      <c r="U64" s="204"/>
      <c r="V64" s="204"/>
      <c r="W64" s="204"/>
      <c r="X64" s="204"/>
      <c r="Y64" s="204"/>
      <c r="Z64" s="204"/>
      <c r="AA64" s="204"/>
      <c r="AB64" s="204"/>
      <c r="AC64" s="204"/>
      <c r="AD64" s="204"/>
      <c r="AE64" s="204"/>
      <c r="AF64" s="204"/>
      <c r="AG64" s="204"/>
      <c r="AH64" s="204"/>
      <c r="AI64" s="99">
        <f>'PEP Av. Fin.'!P35</f>
        <v>227250</v>
      </c>
      <c r="AJ64" s="99">
        <f>'PEP Av. Fin.'!Q35</f>
        <v>0</v>
      </c>
      <c r="AK64" s="103">
        <f>'PEP Av. Fin.'!R35</f>
        <v>227250</v>
      </c>
      <c r="AL64" s="205">
        <f>'PEP Av. Fin.'!S35</f>
        <v>0.22736368184092046</v>
      </c>
      <c r="AM64" s="7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</row>
    <row r="65" spans="1:513" s="6" customFormat="1" ht="41.4" customHeight="1" x14ac:dyDescent="0.25">
      <c r="A65" s="795" t="s">
        <v>102</v>
      </c>
      <c r="B65" s="783"/>
      <c r="C65" s="784"/>
      <c r="D65" s="195"/>
      <c r="E65" s="195"/>
      <c r="F65" s="195"/>
      <c r="G65" s="196"/>
      <c r="H65" s="196"/>
      <c r="I65" s="196"/>
      <c r="J65" s="196"/>
      <c r="K65" s="290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  <c r="AE65" s="196"/>
      <c r="AF65" s="196"/>
      <c r="AG65" s="196"/>
      <c r="AH65" s="196"/>
      <c r="AI65" s="97">
        <f>'PEP Av. Fin.'!P36</f>
        <v>178899.9</v>
      </c>
      <c r="AJ65" s="97">
        <f>'PEP Av. Fin.'!Q36</f>
        <v>0</v>
      </c>
      <c r="AK65" s="97">
        <f>'PEP Av. Fin.'!R36</f>
        <v>178899.9</v>
      </c>
      <c r="AL65" s="197">
        <f>'PEP Av. Fin.'!S36</f>
        <v>0.3</v>
      </c>
      <c r="AM65" s="4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  <c r="IY65" s="5"/>
      <c r="IZ65" s="5"/>
      <c r="JA65" s="5"/>
      <c r="JB65" s="5"/>
      <c r="JC65" s="5"/>
      <c r="JD65" s="5"/>
      <c r="JE65" s="5"/>
      <c r="JF65" s="5"/>
      <c r="JG65" s="5"/>
      <c r="JH65" s="5"/>
      <c r="JI65" s="5"/>
      <c r="JJ65" s="5"/>
      <c r="JK65" s="5"/>
      <c r="JL65" s="5"/>
      <c r="JM65" s="5"/>
      <c r="JN65" s="5"/>
      <c r="JO65" s="5"/>
      <c r="JP65" s="5"/>
      <c r="JQ65" s="5"/>
      <c r="JR65" s="5"/>
      <c r="JS65" s="5"/>
      <c r="JT65" s="5"/>
      <c r="JU65" s="5"/>
      <c r="JV65" s="5"/>
      <c r="JW65" s="5"/>
      <c r="JX65" s="5"/>
      <c r="JY65" s="5"/>
      <c r="JZ65" s="5"/>
      <c r="KA65" s="5"/>
      <c r="KB65" s="5"/>
      <c r="KC65" s="5"/>
      <c r="KD65" s="5"/>
      <c r="KE65" s="5"/>
      <c r="KF65" s="5"/>
      <c r="KG65" s="5"/>
      <c r="KH65" s="5"/>
      <c r="KI65" s="5"/>
      <c r="KJ65" s="5"/>
      <c r="KK65" s="5"/>
      <c r="KL65" s="5"/>
      <c r="KM65" s="5"/>
      <c r="KN65" s="5"/>
      <c r="KO65" s="5"/>
      <c r="KP65" s="5"/>
      <c r="KQ65" s="5"/>
      <c r="KR65" s="5"/>
      <c r="KS65" s="5"/>
      <c r="KT65" s="5"/>
      <c r="KU65" s="5"/>
      <c r="KV65" s="5"/>
      <c r="KW65" s="5"/>
      <c r="KX65" s="5"/>
      <c r="KY65" s="5"/>
      <c r="KZ65" s="5"/>
      <c r="LA65" s="5"/>
      <c r="LB65" s="5"/>
      <c r="LC65" s="5"/>
      <c r="LD65" s="5"/>
      <c r="LE65" s="5"/>
      <c r="LF65" s="5"/>
      <c r="LG65" s="5"/>
      <c r="LH65" s="5"/>
      <c r="LI65" s="5"/>
      <c r="LJ65" s="5"/>
      <c r="LK65" s="5"/>
      <c r="LL65" s="5"/>
      <c r="LM65" s="5"/>
      <c r="LN65" s="5"/>
      <c r="LO65" s="5"/>
      <c r="LP65" s="5"/>
      <c r="LQ65" s="5"/>
      <c r="LR65" s="5"/>
      <c r="LS65" s="5"/>
      <c r="LT65" s="5"/>
      <c r="LU65" s="5"/>
      <c r="LV65" s="5"/>
      <c r="LW65" s="5"/>
      <c r="LX65" s="5"/>
      <c r="LY65" s="5"/>
      <c r="LZ65" s="5"/>
      <c r="MA65" s="5"/>
      <c r="MB65" s="5"/>
      <c r="MC65" s="5"/>
      <c r="MD65" s="5"/>
      <c r="ME65" s="5"/>
      <c r="MF65" s="5"/>
      <c r="MG65" s="5"/>
      <c r="MH65" s="5"/>
      <c r="MI65" s="5"/>
      <c r="MJ65" s="5"/>
      <c r="MK65" s="5"/>
      <c r="ML65" s="5"/>
      <c r="MM65" s="5"/>
      <c r="MN65" s="5"/>
      <c r="MO65" s="5"/>
      <c r="MP65" s="5"/>
      <c r="MQ65" s="5"/>
      <c r="MR65" s="5"/>
      <c r="MS65" s="5"/>
      <c r="MT65" s="5"/>
      <c r="MU65" s="5"/>
      <c r="MV65" s="5"/>
      <c r="MW65" s="5"/>
      <c r="MX65" s="5"/>
      <c r="MY65" s="5"/>
      <c r="MZ65" s="5"/>
      <c r="NA65" s="5"/>
      <c r="NB65" s="5"/>
      <c r="NC65" s="5"/>
      <c r="ND65" s="5"/>
      <c r="NE65" s="5"/>
      <c r="NF65" s="5"/>
      <c r="NG65" s="5"/>
      <c r="NH65" s="5"/>
      <c r="NI65" s="5"/>
      <c r="NJ65" s="5"/>
      <c r="NK65" s="5"/>
      <c r="NL65" s="5"/>
      <c r="NM65" s="5"/>
      <c r="NN65" s="5"/>
      <c r="NO65" s="5"/>
      <c r="NP65" s="5"/>
      <c r="NQ65" s="5"/>
      <c r="NR65" s="5"/>
      <c r="NS65" s="5"/>
      <c r="NT65" s="5"/>
      <c r="NU65" s="5"/>
      <c r="NV65" s="5"/>
      <c r="NW65" s="5"/>
      <c r="NX65" s="5"/>
      <c r="NY65" s="5"/>
      <c r="NZ65" s="5"/>
      <c r="OA65" s="5"/>
      <c r="OB65" s="5"/>
      <c r="OC65" s="5"/>
      <c r="OD65" s="5"/>
      <c r="OE65" s="5"/>
      <c r="OF65" s="5"/>
      <c r="OG65" s="5"/>
      <c r="OH65" s="5"/>
      <c r="OI65" s="5"/>
      <c r="OJ65" s="5"/>
      <c r="OK65" s="5"/>
      <c r="OL65" s="5"/>
      <c r="OM65" s="5"/>
      <c r="ON65" s="5"/>
      <c r="OO65" s="5"/>
      <c r="OP65" s="5"/>
      <c r="OQ65" s="5"/>
      <c r="OR65" s="5"/>
      <c r="OS65" s="5"/>
      <c r="OT65" s="5"/>
      <c r="OU65" s="5"/>
      <c r="OV65" s="5"/>
      <c r="OW65" s="5"/>
      <c r="OX65" s="5"/>
      <c r="OY65" s="5"/>
      <c r="OZ65" s="5"/>
      <c r="PA65" s="5"/>
      <c r="PB65" s="5"/>
      <c r="PC65" s="5"/>
      <c r="PD65" s="5"/>
      <c r="PE65" s="5"/>
      <c r="PF65" s="5"/>
      <c r="PG65" s="5"/>
      <c r="PH65" s="5"/>
      <c r="PI65" s="5"/>
      <c r="PJ65" s="5"/>
      <c r="PK65" s="5"/>
      <c r="PL65" s="5"/>
      <c r="PM65" s="5"/>
      <c r="PN65" s="5"/>
      <c r="PO65" s="5"/>
      <c r="PP65" s="5"/>
      <c r="PQ65" s="5"/>
      <c r="PR65" s="5"/>
      <c r="PS65" s="5"/>
      <c r="PT65" s="5"/>
      <c r="PU65" s="5"/>
      <c r="PV65" s="5"/>
      <c r="PW65" s="5"/>
      <c r="PX65" s="5"/>
      <c r="PY65" s="5"/>
      <c r="PZ65" s="5"/>
      <c r="QA65" s="5"/>
      <c r="QB65" s="5"/>
      <c r="QC65" s="5"/>
      <c r="QD65" s="5"/>
      <c r="QE65" s="5"/>
      <c r="QF65" s="5"/>
      <c r="QG65" s="5"/>
      <c r="QH65" s="5"/>
      <c r="QI65" s="5"/>
      <c r="QJ65" s="5"/>
      <c r="QK65" s="5"/>
      <c r="QL65" s="5"/>
      <c r="QM65" s="5"/>
      <c r="QN65" s="5"/>
      <c r="QO65" s="5"/>
      <c r="QP65" s="5"/>
      <c r="QQ65" s="5"/>
      <c r="QR65" s="5"/>
      <c r="QS65" s="5"/>
      <c r="QT65" s="5"/>
      <c r="QU65" s="5"/>
      <c r="QV65" s="5"/>
      <c r="QW65" s="5"/>
      <c r="QX65" s="5"/>
      <c r="QY65" s="5"/>
      <c r="QZ65" s="5"/>
      <c r="RA65" s="5"/>
      <c r="RB65" s="5"/>
      <c r="RC65" s="5"/>
      <c r="RD65" s="5"/>
      <c r="RE65" s="5"/>
      <c r="RF65" s="5"/>
      <c r="RG65" s="5"/>
      <c r="RH65" s="5"/>
      <c r="RI65" s="5"/>
      <c r="RJ65" s="5"/>
      <c r="RK65" s="5"/>
      <c r="RL65" s="5"/>
      <c r="RM65" s="5"/>
      <c r="RN65" s="5"/>
      <c r="RO65" s="5"/>
      <c r="RP65" s="5"/>
      <c r="RQ65" s="5"/>
      <c r="RR65" s="5"/>
      <c r="RS65" s="5"/>
      <c r="RT65" s="5"/>
      <c r="RU65" s="5"/>
      <c r="RV65" s="5"/>
      <c r="RW65" s="5"/>
      <c r="RX65" s="5"/>
      <c r="RY65" s="5"/>
      <c r="RZ65" s="5"/>
      <c r="SA65" s="5"/>
      <c r="SB65" s="5"/>
      <c r="SC65" s="5"/>
      <c r="SD65" s="5"/>
      <c r="SE65" s="5"/>
      <c r="SF65" s="5"/>
      <c r="SG65" s="5"/>
      <c r="SH65" s="5"/>
      <c r="SI65" s="5"/>
      <c r="SJ65" s="5"/>
      <c r="SK65" s="5"/>
      <c r="SL65" s="5"/>
      <c r="SM65" s="5"/>
      <c r="SN65" s="5"/>
      <c r="SO65" s="5"/>
      <c r="SP65" s="5"/>
      <c r="SQ65" s="5"/>
      <c r="SR65" s="5"/>
      <c r="SS65" s="5"/>
    </row>
    <row r="66" spans="1:513" s="3" customFormat="1" ht="41.4" customHeight="1" x14ac:dyDescent="0.25">
      <c r="A66" s="213"/>
      <c r="B66" s="791" t="s">
        <v>99</v>
      </c>
      <c r="C66" s="792"/>
      <c r="D66" s="195"/>
      <c r="E66" s="195"/>
      <c r="F66" s="195"/>
      <c r="G66" s="204"/>
      <c r="H66" s="204"/>
      <c r="I66" s="204"/>
      <c r="J66" s="204"/>
      <c r="K66" s="293"/>
      <c r="L66" s="204"/>
      <c r="M66" s="204"/>
      <c r="N66" s="204"/>
      <c r="O66" s="204"/>
      <c r="P66" s="204"/>
      <c r="Q66" s="204"/>
      <c r="R66" s="204"/>
      <c r="S66" s="204"/>
      <c r="T66" s="204"/>
      <c r="U66" s="204"/>
      <c r="V66" s="204"/>
      <c r="W66" s="204"/>
      <c r="X66" s="204"/>
      <c r="Y66" s="204"/>
      <c r="Z66" s="204"/>
      <c r="AA66" s="204"/>
      <c r="AB66" s="204"/>
      <c r="AC66" s="204"/>
      <c r="AD66" s="204"/>
      <c r="AE66" s="204"/>
      <c r="AF66" s="204"/>
      <c r="AG66" s="204"/>
      <c r="AH66" s="204"/>
      <c r="AI66" s="99">
        <f>'PEP Av. Fin.'!P37</f>
        <v>29499.899999999998</v>
      </c>
      <c r="AJ66" s="99">
        <f>'PEP Av. Fin.'!Q37</f>
        <v>0</v>
      </c>
      <c r="AK66" s="103">
        <f>'PEP Av. Fin.'!R37</f>
        <v>29499.899999999998</v>
      </c>
      <c r="AL66" s="205">
        <f>'PEP Av. Fin.'!S37</f>
        <v>0</v>
      </c>
      <c r="AM66" s="7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</row>
    <row r="67" spans="1:513" s="3" customFormat="1" ht="41.4" customHeight="1" x14ac:dyDescent="0.25">
      <c r="A67" s="213"/>
      <c r="B67" s="791" t="s">
        <v>100</v>
      </c>
      <c r="C67" s="792"/>
      <c r="D67" s="195"/>
      <c r="E67" s="195"/>
      <c r="F67" s="195"/>
      <c r="G67" s="204"/>
      <c r="H67" s="204"/>
      <c r="I67" s="204"/>
      <c r="J67" s="204"/>
      <c r="K67" s="293"/>
      <c r="L67" s="204"/>
      <c r="M67" s="204"/>
      <c r="N67" s="204"/>
      <c r="O67" s="204"/>
      <c r="P67" s="204"/>
      <c r="Q67" s="204"/>
      <c r="R67" s="204"/>
      <c r="S67" s="204"/>
      <c r="T67" s="204"/>
      <c r="U67" s="204"/>
      <c r="V67" s="204"/>
      <c r="W67" s="204"/>
      <c r="X67" s="204"/>
      <c r="Y67" s="204"/>
      <c r="Z67" s="204"/>
      <c r="AA67" s="204"/>
      <c r="AB67" s="204"/>
      <c r="AC67" s="204"/>
      <c r="AD67" s="204"/>
      <c r="AE67" s="204"/>
      <c r="AF67" s="204"/>
      <c r="AG67" s="204"/>
      <c r="AH67" s="204"/>
      <c r="AI67" s="99">
        <f>'PEP Av. Fin.'!P38</f>
        <v>131900.1</v>
      </c>
      <c r="AJ67" s="99">
        <f>'PEP Av. Fin.'!Q38</f>
        <v>0</v>
      </c>
      <c r="AK67" s="103">
        <f>'PEP Av. Fin.'!R38</f>
        <v>131900.1</v>
      </c>
      <c r="AL67" s="205">
        <f>'PEP Av. Fin.'!S38</f>
        <v>0</v>
      </c>
      <c r="AM67" s="7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</row>
    <row r="68" spans="1:513" s="3" customFormat="1" ht="41.4" customHeight="1" x14ac:dyDescent="0.25">
      <c r="A68" s="213"/>
      <c r="B68" s="791" t="s">
        <v>101</v>
      </c>
      <c r="C68" s="792"/>
      <c r="D68" s="195"/>
      <c r="E68" s="195"/>
      <c r="F68" s="195"/>
      <c r="G68" s="204"/>
      <c r="H68" s="204"/>
      <c r="I68" s="204"/>
      <c r="J68" s="204"/>
      <c r="K68" s="293"/>
      <c r="L68" s="204"/>
      <c r="M68" s="204"/>
      <c r="N68" s="204"/>
      <c r="O68" s="204"/>
      <c r="P68" s="204"/>
      <c r="Q68" s="204"/>
      <c r="R68" s="204"/>
      <c r="S68" s="204"/>
      <c r="T68" s="204"/>
      <c r="U68" s="204"/>
      <c r="V68" s="204"/>
      <c r="W68" s="204"/>
      <c r="X68" s="204"/>
      <c r="Y68" s="204"/>
      <c r="Z68" s="204"/>
      <c r="AA68" s="204"/>
      <c r="AB68" s="204"/>
      <c r="AC68" s="204"/>
      <c r="AD68" s="204"/>
      <c r="AE68" s="204"/>
      <c r="AF68" s="204"/>
      <c r="AG68" s="204"/>
      <c r="AH68" s="204"/>
      <c r="AI68" s="99">
        <f>'PEP Av. Fin.'!P39</f>
        <v>17499.899999999998</v>
      </c>
      <c r="AJ68" s="99">
        <f>'PEP Av. Fin.'!Q39</f>
        <v>0</v>
      </c>
      <c r="AK68" s="103">
        <f>'PEP Av. Fin.'!R39</f>
        <v>17499.899999999998</v>
      </c>
      <c r="AL68" s="205">
        <f>'PEP Av. Fin.'!S39</f>
        <v>0</v>
      </c>
      <c r="AM68" s="7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</row>
    <row r="69" spans="1:513" s="6" customFormat="1" ht="41.4" customHeight="1" x14ac:dyDescent="0.25">
      <c r="A69" s="795" t="s">
        <v>22</v>
      </c>
      <c r="B69" s="783"/>
      <c r="C69" s="784"/>
      <c r="D69" s="195"/>
      <c r="E69" s="195"/>
      <c r="F69" s="195"/>
      <c r="G69" s="196"/>
      <c r="H69" s="196"/>
      <c r="I69" s="196"/>
      <c r="J69" s="196"/>
      <c r="K69" s="290"/>
      <c r="L69" s="196"/>
      <c r="M69" s="196"/>
      <c r="N69" s="196"/>
      <c r="O69" s="196"/>
      <c r="P69" s="196"/>
      <c r="Q69" s="196"/>
      <c r="R69" s="196"/>
      <c r="S69" s="196"/>
      <c r="T69" s="196"/>
      <c r="U69" s="196"/>
      <c r="V69" s="196"/>
      <c r="W69" s="196"/>
      <c r="X69" s="196"/>
      <c r="Y69" s="196"/>
      <c r="Z69" s="196"/>
      <c r="AA69" s="196"/>
      <c r="AB69" s="196"/>
      <c r="AC69" s="196"/>
      <c r="AD69" s="196"/>
      <c r="AE69" s="196"/>
      <c r="AF69" s="196"/>
      <c r="AG69" s="196"/>
      <c r="AH69" s="196"/>
      <c r="AI69" s="97">
        <f>'PEP Av. Fin.'!P40</f>
        <v>776000.1</v>
      </c>
      <c r="AJ69" s="97">
        <f>'PEP Av. Fin.'!Q40</f>
        <v>536850</v>
      </c>
      <c r="AK69" s="97">
        <f>'PEP Av. Fin.'!R40</f>
        <v>1312850.1000000001</v>
      </c>
      <c r="AL69" s="197">
        <f>'PEP Av. Fin.'!S40</f>
        <v>0.3</v>
      </c>
      <c r="AM69" s="4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  <c r="HY69" s="5"/>
      <c r="HZ69" s="5"/>
      <c r="IA69" s="5"/>
      <c r="IB69" s="5"/>
      <c r="IC69" s="5"/>
      <c r="ID69" s="5"/>
      <c r="IE69" s="5"/>
      <c r="IF69" s="5"/>
      <c r="IG69" s="5"/>
      <c r="IH69" s="5"/>
      <c r="II69" s="5"/>
      <c r="IJ69" s="5"/>
      <c r="IK69" s="5"/>
      <c r="IL69" s="5"/>
      <c r="IM69" s="5"/>
      <c r="IN69" s="5"/>
      <c r="IO69" s="5"/>
      <c r="IP69" s="5"/>
      <c r="IQ69" s="5"/>
      <c r="IR69" s="5"/>
      <c r="IS69" s="5"/>
      <c r="IT69" s="5"/>
      <c r="IU69" s="5"/>
      <c r="IV69" s="5"/>
      <c r="IW69" s="5"/>
      <c r="IX69" s="5"/>
      <c r="IY69" s="5"/>
      <c r="IZ69" s="5"/>
      <c r="JA69" s="5"/>
      <c r="JB69" s="5"/>
      <c r="JC69" s="5"/>
      <c r="JD69" s="5"/>
      <c r="JE69" s="5"/>
      <c r="JF69" s="5"/>
      <c r="JG69" s="5"/>
      <c r="JH69" s="5"/>
      <c r="JI69" s="5"/>
      <c r="JJ69" s="5"/>
      <c r="JK69" s="5"/>
      <c r="JL69" s="5"/>
      <c r="JM69" s="5"/>
      <c r="JN69" s="5"/>
      <c r="JO69" s="5"/>
      <c r="JP69" s="5"/>
      <c r="JQ69" s="5"/>
      <c r="JR69" s="5"/>
      <c r="JS69" s="5"/>
      <c r="JT69" s="5"/>
      <c r="JU69" s="5"/>
      <c r="JV69" s="5"/>
      <c r="JW69" s="5"/>
      <c r="JX69" s="5"/>
      <c r="JY69" s="5"/>
      <c r="JZ69" s="5"/>
      <c r="KA69" s="5"/>
      <c r="KB69" s="5"/>
      <c r="KC69" s="5"/>
      <c r="KD69" s="5"/>
      <c r="KE69" s="5"/>
      <c r="KF69" s="5"/>
      <c r="KG69" s="5"/>
      <c r="KH69" s="5"/>
      <c r="KI69" s="5"/>
      <c r="KJ69" s="5"/>
      <c r="KK69" s="5"/>
      <c r="KL69" s="5"/>
      <c r="KM69" s="5"/>
      <c r="KN69" s="5"/>
      <c r="KO69" s="5"/>
      <c r="KP69" s="5"/>
      <c r="KQ69" s="5"/>
      <c r="KR69" s="5"/>
      <c r="KS69" s="5"/>
      <c r="KT69" s="5"/>
      <c r="KU69" s="5"/>
      <c r="KV69" s="5"/>
      <c r="KW69" s="5"/>
      <c r="KX69" s="5"/>
      <c r="KY69" s="5"/>
      <c r="KZ69" s="5"/>
      <c r="LA69" s="5"/>
      <c r="LB69" s="5"/>
      <c r="LC69" s="5"/>
      <c r="LD69" s="5"/>
      <c r="LE69" s="5"/>
      <c r="LF69" s="5"/>
      <c r="LG69" s="5"/>
      <c r="LH69" s="5"/>
      <c r="LI69" s="5"/>
      <c r="LJ69" s="5"/>
      <c r="LK69" s="5"/>
      <c r="LL69" s="5"/>
      <c r="LM69" s="5"/>
      <c r="LN69" s="5"/>
      <c r="LO69" s="5"/>
      <c r="LP69" s="5"/>
      <c r="LQ69" s="5"/>
      <c r="LR69" s="5"/>
      <c r="LS69" s="5"/>
      <c r="LT69" s="5"/>
      <c r="LU69" s="5"/>
      <c r="LV69" s="5"/>
      <c r="LW69" s="5"/>
      <c r="LX69" s="5"/>
      <c r="LY69" s="5"/>
      <c r="LZ69" s="5"/>
      <c r="MA69" s="5"/>
      <c r="MB69" s="5"/>
      <c r="MC69" s="5"/>
      <c r="MD69" s="5"/>
      <c r="ME69" s="5"/>
      <c r="MF69" s="5"/>
      <c r="MG69" s="5"/>
      <c r="MH69" s="5"/>
      <c r="MI69" s="5"/>
      <c r="MJ69" s="5"/>
      <c r="MK69" s="5"/>
      <c r="ML69" s="5"/>
      <c r="MM69" s="5"/>
      <c r="MN69" s="5"/>
      <c r="MO69" s="5"/>
      <c r="MP69" s="5"/>
      <c r="MQ69" s="5"/>
      <c r="MR69" s="5"/>
      <c r="MS69" s="5"/>
      <c r="MT69" s="5"/>
      <c r="MU69" s="5"/>
      <c r="MV69" s="5"/>
      <c r="MW69" s="5"/>
      <c r="MX69" s="5"/>
      <c r="MY69" s="5"/>
      <c r="MZ69" s="5"/>
      <c r="NA69" s="5"/>
      <c r="NB69" s="5"/>
      <c r="NC69" s="5"/>
      <c r="ND69" s="5"/>
      <c r="NE69" s="5"/>
      <c r="NF69" s="5"/>
      <c r="NG69" s="5"/>
      <c r="NH69" s="5"/>
      <c r="NI69" s="5"/>
      <c r="NJ69" s="5"/>
      <c r="NK69" s="5"/>
      <c r="NL69" s="5"/>
      <c r="NM69" s="5"/>
      <c r="NN69" s="5"/>
      <c r="NO69" s="5"/>
      <c r="NP69" s="5"/>
      <c r="NQ69" s="5"/>
      <c r="NR69" s="5"/>
      <c r="NS69" s="5"/>
      <c r="NT69" s="5"/>
      <c r="NU69" s="5"/>
      <c r="NV69" s="5"/>
      <c r="NW69" s="5"/>
      <c r="NX69" s="5"/>
      <c r="NY69" s="5"/>
      <c r="NZ69" s="5"/>
      <c r="OA69" s="5"/>
      <c r="OB69" s="5"/>
      <c r="OC69" s="5"/>
      <c r="OD69" s="5"/>
      <c r="OE69" s="5"/>
      <c r="OF69" s="5"/>
      <c r="OG69" s="5"/>
      <c r="OH69" s="5"/>
      <c r="OI69" s="5"/>
      <c r="OJ69" s="5"/>
      <c r="OK69" s="5"/>
      <c r="OL69" s="5"/>
      <c r="OM69" s="5"/>
      <c r="ON69" s="5"/>
      <c r="OO69" s="5"/>
      <c r="OP69" s="5"/>
      <c r="OQ69" s="5"/>
      <c r="OR69" s="5"/>
      <c r="OS69" s="5"/>
      <c r="OT69" s="5"/>
      <c r="OU69" s="5"/>
      <c r="OV69" s="5"/>
      <c r="OW69" s="5"/>
      <c r="OX69" s="5"/>
      <c r="OY69" s="5"/>
      <c r="OZ69" s="5"/>
      <c r="PA69" s="5"/>
      <c r="PB69" s="5"/>
      <c r="PC69" s="5"/>
      <c r="PD69" s="5"/>
      <c r="PE69" s="5"/>
      <c r="PF69" s="5"/>
      <c r="PG69" s="5"/>
      <c r="PH69" s="5"/>
      <c r="PI69" s="5"/>
      <c r="PJ69" s="5"/>
      <c r="PK69" s="5"/>
      <c r="PL69" s="5"/>
      <c r="PM69" s="5"/>
      <c r="PN69" s="5"/>
      <c r="PO69" s="5"/>
      <c r="PP69" s="5"/>
      <c r="PQ69" s="5"/>
      <c r="PR69" s="5"/>
      <c r="PS69" s="5"/>
      <c r="PT69" s="5"/>
      <c r="PU69" s="5"/>
      <c r="PV69" s="5"/>
      <c r="PW69" s="5"/>
      <c r="PX69" s="5"/>
      <c r="PY69" s="5"/>
      <c r="PZ69" s="5"/>
      <c r="QA69" s="5"/>
      <c r="QB69" s="5"/>
      <c r="QC69" s="5"/>
      <c r="QD69" s="5"/>
      <c r="QE69" s="5"/>
      <c r="QF69" s="5"/>
      <c r="QG69" s="5"/>
      <c r="QH69" s="5"/>
      <c r="QI69" s="5"/>
      <c r="QJ69" s="5"/>
      <c r="QK69" s="5"/>
      <c r="QL69" s="5"/>
      <c r="QM69" s="5"/>
      <c r="QN69" s="5"/>
      <c r="QO69" s="5"/>
      <c r="QP69" s="5"/>
      <c r="QQ69" s="5"/>
      <c r="QR69" s="5"/>
      <c r="QS69" s="5"/>
      <c r="QT69" s="5"/>
      <c r="QU69" s="5"/>
      <c r="QV69" s="5"/>
      <c r="QW69" s="5"/>
      <c r="QX69" s="5"/>
      <c r="QY69" s="5"/>
      <c r="QZ69" s="5"/>
      <c r="RA69" s="5"/>
      <c r="RB69" s="5"/>
      <c r="RC69" s="5"/>
      <c r="RD69" s="5"/>
      <c r="RE69" s="5"/>
      <c r="RF69" s="5"/>
      <c r="RG69" s="5"/>
      <c r="RH69" s="5"/>
      <c r="RI69" s="5"/>
      <c r="RJ69" s="5"/>
      <c r="RK69" s="5"/>
      <c r="RL69" s="5"/>
      <c r="RM69" s="5"/>
      <c r="RN69" s="5"/>
      <c r="RO69" s="5"/>
      <c r="RP69" s="5"/>
      <c r="RQ69" s="5"/>
      <c r="RR69" s="5"/>
      <c r="RS69" s="5"/>
      <c r="RT69" s="5"/>
      <c r="RU69" s="5"/>
      <c r="RV69" s="5"/>
      <c r="RW69" s="5"/>
      <c r="RX69" s="5"/>
      <c r="RY69" s="5"/>
      <c r="RZ69" s="5"/>
      <c r="SA69" s="5"/>
      <c r="SB69" s="5"/>
      <c r="SC69" s="5"/>
      <c r="SD69" s="5"/>
      <c r="SE69" s="5"/>
      <c r="SF69" s="5"/>
      <c r="SG69" s="5"/>
      <c r="SH69" s="5"/>
      <c r="SI69" s="5"/>
      <c r="SJ69" s="5"/>
      <c r="SK69" s="5"/>
      <c r="SL69" s="5"/>
      <c r="SM69" s="5"/>
      <c r="SN69" s="5"/>
      <c r="SO69" s="5"/>
      <c r="SP69" s="5"/>
      <c r="SQ69" s="5"/>
      <c r="SR69" s="5"/>
      <c r="SS69" s="5"/>
    </row>
    <row r="70" spans="1:513" s="3" customFormat="1" ht="41.4" customHeight="1" x14ac:dyDescent="0.25">
      <c r="A70" s="213"/>
      <c r="B70" s="791" t="s">
        <v>103</v>
      </c>
      <c r="C70" s="792"/>
      <c r="D70" s="195"/>
      <c r="E70" s="195"/>
      <c r="F70" s="195"/>
      <c r="G70" s="204"/>
      <c r="H70" s="204"/>
      <c r="I70" s="204"/>
      <c r="J70" s="204"/>
      <c r="K70" s="293"/>
      <c r="L70" s="204"/>
      <c r="M70" s="204"/>
      <c r="N70" s="204"/>
      <c r="O70" s="204"/>
      <c r="P70" s="204"/>
      <c r="Q70" s="204"/>
      <c r="R70" s="204"/>
      <c r="S70" s="204"/>
      <c r="T70" s="204"/>
      <c r="U70" s="204"/>
      <c r="V70" s="204"/>
      <c r="W70" s="204"/>
      <c r="X70" s="204"/>
      <c r="Y70" s="204"/>
      <c r="Z70" s="204"/>
      <c r="AA70" s="204"/>
      <c r="AB70" s="204"/>
      <c r="AC70" s="204"/>
      <c r="AD70" s="204"/>
      <c r="AE70" s="204"/>
      <c r="AF70" s="204"/>
      <c r="AG70" s="204"/>
      <c r="AH70" s="204"/>
      <c r="AI70" s="99">
        <f>'PEP Av. Fin.'!P41</f>
        <v>62000.1</v>
      </c>
      <c r="AJ70" s="99">
        <f>'PEP Av. Fin.'!Q41</f>
        <v>536850</v>
      </c>
      <c r="AK70" s="103">
        <f>'PEP Av. Fin.'!R41</f>
        <v>598850.1</v>
      </c>
      <c r="AL70" s="205">
        <f>'PEP Av. Fin.'!S41</f>
        <v>0</v>
      </c>
      <c r="AM70" s="7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</row>
    <row r="71" spans="1:513" s="3" customFormat="1" ht="41.4" customHeight="1" x14ac:dyDescent="0.25">
      <c r="A71" s="213"/>
      <c r="B71" s="791" t="s">
        <v>104</v>
      </c>
      <c r="C71" s="792"/>
      <c r="D71" s="195"/>
      <c r="E71" s="195"/>
      <c r="F71" s="195"/>
      <c r="G71" s="204"/>
      <c r="H71" s="204"/>
      <c r="I71" s="204"/>
      <c r="J71" s="204"/>
      <c r="K71" s="293"/>
      <c r="L71" s="204"/>
      <c r="M71" s="204"/>
      <c r="N71" s="204"/>
      <c r="O71" s="204"/>
      <c r="P71" s="204"/>
      <c r="Q71" s="204"/>
      <c r="R71" s="204"/>
      <c r="S71" s="204"/>
      <c r="T71" s="204"/>
      <c r="U71" s="204"/>
      <c r="V71" s="204"/>
      <c r="W71" s="204"/>
      <c r="X71" s="204"/>
      <c r="Y71" s="204"/>
      <c r="Z71" s="204"/>
      <c r="AA71" s="204"/>
      <c r="AB71" s="204"/>
      <c r="AC71" s="204"/>
      <c r="AD71" s="204"/>
      <c r="AE71" s="204"/>
      <c r="AF71" s="204"/>
      <c r="AG71" s="204"/>
      <c r="AH71" s="204"/>
      <c r="AI71" s="99">
        <f>'PEP Av. Fin.'!P42</f>
        <v>714000</v>
      </c>
      <c r="AJ71" s="99">
        <f>'PEP Av. Fin.'!Q42</f>
        <v>0</v>
      </c>
      <c r="AK71" s="103">
        <f>'PEP Av. Fin.'!R42</f>
        <v>714000</v>
      </c>
      <c r="AL71" s="205">
        <f>'PEP Av. Fin.'!S42</f>
        <v>0</v>
      </c>
      <c r="AM71" s="7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</row>
    <row r="72" spans="1:513" s="6" customFormat="1" ht="41.4" customHeight="1" x14ac:dyDescent="0.25">
      <c r="A72" s="795" t="s">
        <v>23</v>
      </c>
      <c r="B72" s="783"/>
      <c r="C72" s="784"/>
      <c r="D72" s="195"/>
      <c r="E72" s="195"/>
      <c r="F72" s="195"/>
      <c r="G72" s="196"/>
      <c r="H72" s="196"/>
      <c r="I72" s="196"/>
      <c r="J72" s="196"/>
      <c r="K72" s="290"/>
      <c r="L72" s="196"/>
      <c r="M72" s="196"/>
      <c r="N72" s="196"/>
      <c r="O72" s="196"/>
      <c r="P72" s="196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97">
        <f>'PEP Av. Fin.'!P43</f>
        <v>316499.39999999997</v>
      </c>
      <c r="AJ72" s="97">
        <f>'PEP Av. Fin.'!Q43</f>
        <v>7200</v>
      </c>
      <c r="AK72" s="97">
        <f>'PEP Av. Fin.'!R43</f>
        <v>323699.39999999997</v>
      </c>
      <c r="AL72" s="197">
        <f>'PEP Av. Fin.'!S43</f>
        <v>0.6</v>
      </c>
      <c r="AM72" s="4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  <c r="HT72" s="5"/>
      <c r="HU72" s="5"/>
      <c r="HV72" s="5"/>
      <c r="HW72" s="5"/>
      <c r="HX72" s="5"/>
      <c r="HY72" s="5"/>
      <c r="HZ72" s="5"/>
      <c r="IA72" s="5"/>
      <c r="IB72" s="5"/>
      <c r="IC72" s="5"/>
      <c r="ID72" s="5"/>
      <c r="IE72" s="5"/>
      <c r="IF72" s="5"/>
      <c r="IG72" s="5"/>
      <c r="IH72" s="5"/>
      <c r="II72" s="5"/>
      <c r="IJ72" s="5"/>
      <c r="IK72" s="5"/>
      <c r="IL72" s="5"/>
      <c r="IM72" s="5"/>
      <c r="IN72" s="5"/>
      <c r="IO72" s="5"/>
      <c r="IP72" s="5"/>
      <c r="IQ72" s="5"/>
      <c r="IR72" s="5"/>
      <c r="IS72" s="5"/>
      <c r="IT72" s="5"/>
      <c r="IU72" s="5"/>
      <c r="IV72" s="5"/>
      <c r="IW72" s="5"/>
      <c r="IX72" s="5"/>
      <c r="IY72" s="5"/>
      <c r="IZ72" s="5"/>
      <c r="JA72" s="5"/>
      <c r="JB72" s="5"/>
      <c r="JC72" s="5"/>
      <c r="JD72" s="5"/>
      <c r="JE72" s="5"/>
      <c r="JF72" s="5"/>
      <c r="JG72" s="5"/>
      <c r="JH72" s="5"/>
      <c r="JI72" s="5"/>
      <c r="JJ72" s="5"/>
      <c r="JK72" s="5"/>
      <c r="JL72" s="5"/>
      <c r="JM72" s="5"/>
      <c r="JN72" s="5"/>
      <c r="JO72" s="5"/>
      <c r="JP72" s="5"/>
      <c r="JQ72" s="5"/>
      <c r="JR72" s="5"/>
      <c r="JS72" s="5"/>
      <c r="JT72" s="5"/>
      <c r="JU72" s="5"/>
      <c r="JV72" s="5"/>
      <c r="JW72" s="5"/>
      <c r="JX72" s="5"/>
      <c r="JY72" s="5"/>
      <c r="JZ72" s="5"/>
      <c r="KA72" s="5"/>
      <c r="KB72" s="5"/>
      <c r="KC72" s="5"/>
      <c r="KD72" s="5"/>
      <c r="KE72" s="5"/>
      <c r="KF72" s="5"/>
      <c r="KG72" s="5"/>
      <c r="KH72" s="5"/>
      <c r="KI72" s="5"/>
      <c r="KJ72" s="5"/>
      <c r="KK72" s="5"/>
      <c r="KL72" s="5"/>
      <c r="KM72" s="5"/>
      <c r="KN72" s="5"/>
      <c r="KO72" s="5"/>
      <c r="KP72" s="5"/>
      <c r="KQ72" s="5"/>
      <c r="KR72" s="5"/>
      <c r="KS72" s="5"/>
      <c r="KT72" s="5"/>
      <c r="KU72" s="5"/>
      <c r="KV72" s="5"/>
      <c r="KW72" s="5"/>
      <c r="KX72" s="5"/>
      <c r="KY72" s="5"/>
      <c r="KZ72" s="5"/>
      <c r="LA72" s="5"/>
      <c r="LB72" s="5"/>
      <c r="LC72" s="5"/>
      <c r="LD72" s="5"/>
      <c r="LE72" s="5"/>
      <c r="LF72" s="5"/>
      <c r="LG72" s="5"/>
      <c r="LH72" s="5"/>
      <c r="LI72" s="5"/>
      <c r="LJ72" s="5"/>
      <c r="LK72" s="5"/>
      <c r="LL72" s="5"/>
      <c r="LM72" s="5"/>
      <c r="LN72" s="5"/>
      <c r="LO72" s="5"/>
      <c r="LP72" s="5"/>
      <c r="LQ72" s="5"/>
      <c r="LR72" s="5"/>
      <c r="LS72" s="5"/>
      <c r="LT72" s="5"/>
      <c r="LU72" s="5"/>
      <c r="LV72" s="5"/>
      <c r="LW72" s="5"/>
      <c r="LX72" s="5"/>
      <c r="LY72" s="5"/>
      <c r="LZ72" s="5"/>
      <c r="MA72" s="5"/>
      <c r="MB72" s="5"/>
      <c r="MC72" s="5"/>
      <c r="MD72" s="5"/>
      <c r="ME72" s="5"/>
      <c r="MF72" s="5"/>
      <c r="MG72" s="5"/>
      <c r="MH72" s="5"/>
      <c r="MI72" s="5"/>
      <c r="MJ72" s="5"/>
      <c r="MK72" s="5"/>
      <c r="ML72" s="5"/>
      <c r="MM72" s="5"/>
      <c r="MN72" s="5"/>
      <c r="MO72" s="5"/>
      <c r="MP72" s="5"/>
      <c r="MQ72" s="5"/>
      <c r="MR72" s="5"/>
      <c r="MS72" s="5"/>
      <c r="MT72" s="5"/>
      <c r="MU72" s="5"/>
      <c r="MV72" s="5"/>
      <c r="MW72" s="5"/>
      <c r="MX72" s="5"/>
      <c r="MY72" s="5"/>
      <c r="MZ72" s="5"/>
      <c r="NA72" s="5"/>
      <c r="NB72" s="5"/>
      <c r="NC72" s="5"/>
      <c r="ND72" s="5"/>
      <c r="NE72" s="5"/>
      <c r="NF72" s="5"/>
      <c r="NG72" s="5"/>
      <c r="NH72" s="5"/>
      <c r="NI72" s="5"/>
      <c r="NJ72" s="5"/>
      <c r="NK72" s="5"/>
      <c r="NL72" s="5"/>
      <c r="NM72" s="5"/>
      <c r="NN72" s="5"/>
      <c r="NO72" s="5"/>
      <c r="NP72" s="5"/>
      <c r="NQ72" s="5"/>
      <c r="NR72" s="5"/>
      <c r="NS72" s="5"/>
      <c r="NT72" s="5"/>
      <c r="NU72" s="5"/>
      <c r="NV72" s="5"/>
      <c r="NW72" s="5"/>
      <c r="NX72" s="5"/>
      <c r="NY72" s="5"/>
      <c r="NZ72" s="5"/>
      <c r="OA72" s="5"/>
      <c r="OB72" s="5"/>
      <c r="OC72" s="5"/>
      <c r="OD72" s="5"/>
      <c r="OE72" s="5"/>
      <c r="OF72" s="5"/>
      <c r="OG72" s="5"/>
      <c r="OH72" s="5"/>
      <c r="OI72" s="5"/>
      <c r="OJ72" s="5"/>
      <c r="OK72" s="5"/>
      <c r="OL72" s="5"/>
      <c r="OM72" s="5"/>
      <c r="ON72" s="5"/>
      <c r="OO72" s="5"/>
      <c r="OP72" s="5"/>
      <c r="OQ72" s="5"/>
      <c r="OR72" s="5"/>
      <c r="OS72" s="5"/>
      <c r="OT72" s="5"/>
      <c r="OU72" s="5"/>
      <c r="OV72" s="5"/>
      <c r="OW72" s="5"/>
      <c r="OX72" s="5"/>
      <c r="OY72" s="5"/>
      <c r="OZ72" s="5"/>
      <c r="PA72" s="5"/>
      <c r="PB72" s="5"/>
      <c r="PC72" s="5"/>
      <c r="PD72" s="5"/>
      <c r="PE72" s="5"/>
      <c r="PF72" s="5"/>
      <c r="PG72" s="5"/>
      <c r="PH72" s="5"/>
      <c r="PI72" s="5"/>
      <c r="PJ72" s="5"/>
      <c r="PK72" s="5"/>
      <c r="PL72" s="5"/>
      <c r="PM72" s="5"/>
      <c r="PN72" s="5"/>
      <c r="PO72" s="5"/>
      <c r="PP72" s="5"/>
      <c r="PQ72" s="5"/>
      <c r="PR72" s="5"/>
      <c r="PS72" s="5"/>
      <c r="PT72" s="5"/>
      <c r="PU72" s="5"/>
      <c r="PV72" s="5"/>
      <c r="PW72" s="5"/>
      <c r="PX72" s="5"/>
      <c r="PY72" s="5"/>
      <c r="PZ72" s="5"/>
      <c r="QA72" s="5"/>
      <c r="QB72" s="5"/>
      <c r="QC72" s="5"/>
      <c r="QD72" s="5"/>
      <c r="QE72" s="5"/>
      <c r="QF72" s="5"/>
      <c r="QG72" s="5"/>
      <c r="QH72" s="5"/>
      <c r="QI72" s="5"/>
      <c r="QJ72" s="5"/>
      <c r="QK72" s="5"/>
      <c r="QL72" s="5"/>
      <c r="QM72" s="5"/>
      <c r="QN72" s="5"/>
      <c r="QO72" s="5"/>
      <c r="QP72" s="5"/>
      <c r="QQ72" s="5"/>
      <c r="QR72" s="5"/>
      <c r="QS72" s="5"/>
      <c r="QT72" s="5"/>
      <c r="QU72" s="5"/>
      <c r="QV72" s="5"/>
      <c r="QW72" s="5"/>
      <c r="QX72" s="5"/>
      <c r="QY72" s="5"/>
      <c r="QZ72" s="5"/>
      <c r="RA72" s="5"/>
      <c r="RB72" s="5"/>
      <c r="RC72" s="5"/>
      <c r="RD72" s="5"/>
      <c r="RE72" s="5"/>
      <c r="RF72" s="5"/>
      <c r="RG72" s="5"/>
      <c r="RH72" s="5"/>
      <c r="RI72" s="5"/>
      <c r="RJ72" s="5"/>
      <c r="RK72" s="5"/>
      <c r="RL72" s="5"/>
      <c r="RM72" s="5"/>
      <c r="RN72" s="5"/>
      <c r="RO72" s="5"/>
      <c r="RP72" s="5"/>
      <c r="RQ72" s="5"/>
      <c r="RR72" s="5"/>
      <c r="RS72" s="5"/>
      <c r="RT72" s="5"/>
      <c r="RU72" s="5"/>
      <c r="RV72" s="5"/>
      <c r="RW72" s="5"/>
      <c r="RX72" s="5"/>
      <c r="RY72" s="5"/>
      <c r="RZ72" s="5"/>
      <c r="SA72" s="5"/>
      <c r="SB72" s="5"/>
      <c r="SC72" s="5"/>
      <c r="SD72" s="5"/>
      <c r="SE72" s="5"/>
      <c r="SF72" s="5"/>
      <c r="SG72" s="5"/>
      <c r="SH72" s="5"/>
      <c r="SI72" s="5"/>
      <c r="SJ72" s="5"/>
      <c r="SK72" s="5"/>
      <c r="SL72" s="5"/>
      <c r="SM72" s="5"/>
      <c r="SN72" s="5"/>
      <c r="SO72" s="5"/>
      <c r="SP72" s="5"/>
      <c r="SQ72" s="5"/>
      <c r="SR72" s="5"/>
      <c r="SS72" s="5"/>
    </row>
    <row r="73" spans="1:513" s="3" customFormat="1" ht="41.4" customHeight="1" x14ac:dyDescent="0.25">
      <c r="A73" s="213"/>
      <c r="B73" s="791" t="s">
        <v>105</v>
      </c>
      <c r="C73" s="792"/>
      <c r="D73" s="195"/>
      <c r="E73" s="195"/>
      <c r="F73" s="195"/>
      <c r="G73" s="204"/>
      <c r="H73" s="204"/>
      <c r="I73" s="204"/>
      <c r="J73" s="204"/>
      <c r="K73" s="293"/>
      <c r="L73" s="204"/>
      <c r="M73" s="204"/>
      <c r="N73" s="204"/>
      <c r="O73" s="204"/>
      <c r="P73" s="204"/>
      <c r="Q73" s="204"/>
      <c r="R73" s="204"/>
      <c r="S73" s="204"/>
      <c r="T73" s="204"/>
      <c r="U73" s="204"/>
      <c r="V73" s="204"/>
      <c r="W73" s="204"/>
      <c r="X73" s="204"/>
      <c r="Y73" s="204"/>
      <c r="Z73" s="204"/>
      <c r="AA73" s="204"/>
      <c r="AB73" s="204"/>
      <c r="AC73" s="204"/>
      <c r="AD73" s="204"/>
      <c r="AE73" s="204"/>
      <c r="AF73" s="204"/>
      <c r="AG73" s="204"/>
      <c r="AH73" s="204"/>
      <c r="AI73" s="99">
        <f>'PEP Av. Fin.'!P44</f>
        <v>27499.8</v>
      </c>
      <c r="AJ73" s="99">
        <f>'PEP Av. Fin.'!Q44</f>
        <v>4500</v>
      </c>
      <c r="AK73" s="103">
        <f>'PEP Av. Fin.'!R44</f>
        <v>31999.8</v>
      </c>
      <c r="AL73" s="205">
        <f>'PEP Av. Fin.'!S44</f>
        <v>9.8856531708121809E-2</v>
      </c>
      <c r="AM73" s="7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</row>
    <row r="74" spans="1:513" s="3" customFormat="1" ht="41.4" customHeight="1" x14ac:dyDescent="0.25">
      <c r="A74" s="213"/>
      <c r="B74" s="791" t="s">
        <v>106</v>
      </c>
      <c r="C74" s="792"/>
      <c r="D74" s="195"/>
      <c r="E74" s="195"/>
      <c r="F74" s="195"/>
      <c r="G74" s="204"/>
      <c r="H74" s="204"/>
      <c r="I74" s="204"/>
      <c r="J74" s="204"/>
      <c r="K74" s="293"/>
      <c r="L74" s="204"/>
      <c r="M74" s="204"/>
      <c r="N74" s="204"/>
      <c r="O74" s="204"/>
      <c r="P74" s="204"/>
      <c r="Q74" s="204"/>
      <c r="R74" s="204"/>
      <c r="S74" s="204"/>
      <c r="T74" s="204"/>
      <c r="U74" s="204"/>
      <c r="V74" s="204"/>
      <c r="W74" s="204"/>
      <c r="X74" s="204"/>
      <c r="Y74" s="204"/>
      <c r="Z74" s="204"/>
      <c r="AA74" s="204"/>
      <c r="AB74" s="204"/>
      <c r="AC74" s="204"/>
      <c r="AD74" s="204"/>
      <c r="AE74" s="204"/>
      <c r="AF74" s="204"/>
      <c r="AG74" s="204"/>
      <c r="AH74" s="204"/>
      <c r="AI74" s="99">
        <f>'PEP Av. Fin.'!P45</f>
        <v>192499.8</v>
      </c>
      <c r="AJ74" s="99">
        <f>'PEP Av. Fin.'!Q45</f>
        <v>2700</v>
      </c>
      <c r="AK74" s="103">
        <f>'PEP Av. Fin.'!R45</f>
        <v>195199.8</v>
      </c>
      <c r="AL74" s="205">
        <f>'PEP Av. Fin.'!S45</f>
        <v>0.60302799449118538</v>
      </c>
      <c r="AM74" s="7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</row>
    <row r="75" spans="1:513" s="3" customFormat="1" ht="41.4" customHeight="1" x14ac:dyDescent="0.25">
      <c r="A75" s="213"/>
      <c r="B75" s="791" t="s">
        <v>107</v>
      </c>
      <c r="C75" s="792"/>
      <c r="D75" s="195"/>
      <c r="E75" s="195"/>
      <c r="F75" s="195"/>
      <c r="G75" s="204"/>
      <c r="H75" s="204"/>
      <c r="I75" s="204"/>
      <c r="J75" s="204"/>
      <c r="K75" s="293"/>
      <c r="L75" s="204"/>
      <c r="M75" s="204"/>
      <c r="N75" s="204"/>
      <c r="O75" s="204"/>
      <c r="P75" s="204"/>
      <c r="Q75" s="204"/>
      <c r="R75" s="204"/>
      <c r="S75" s="204"/>
      <c r="T75" s="204"/>
      <c r="U75" s="204"/>
      <c r="V75" s="204"/>
      <c r="W75" s="204"/>
      <c r="X75" s="204"/>
      <c r="Y75" s="204"/>
      <c r="Z75" s="204"/>
      <c r="AA75" s="204"/>
      <c r="AB75" s="204"/>
      <c r="AC75" s="204"/>
      <c r="AD75" s="204"/>
      <c r="AE75" s="204"/>
      <c r="AF75" s="204"/>
      <c r="AG75" s="204"/>
      <c r="AH75" s="204"/>
      <c r="AI75" s="99">
        <f>'PEP Av. Fin.'!P46</f>
        <v>75000</v>
      </c>
      <c r="AJ75" s="99">
        <f>'PEP Av. Fin.'!Q46</f>
        <v>0</v>
      </c>
      <c r="AK75" s="103">
        <f>'PEP Av. Fin.'!R46</f>
        <v>75000</v>
      </c>
      <c r="AL75" s="205">
        <f>'PEP Av. Fin.'!S46</f>
        <v>0.23169644429368733</v>
      </c>
      <c r="AM75" s="7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</row>
    <row r="76" spans="1:513" s="3" customFormat="1" ht="55.95" customHeight="1" x14ac:dyDescent="0.25">
      <c r="A76" s="213"/>
      <c r="B76" s="791" t="s">
        <v>108</v>
      </c>
      <c r="C76" s="792"/>
      <c r="D76" s="195"/>
      <c r="E76" s="195"/>
      <c r="F76" s="195"/>
      <c r="G76" s="204"/>
      <c r="H76" s="204"/>
      <c r="I76" s="204"/>
      <c r="J76" s="204"/>
      <c r="K76" s="293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99">
        <f>'PEP Av. Fin.'!P47</f>
        <v>21499.8</v>
      </c>
      <c r="AJ76" s="99">
        <f>'PEP Av. Fin.'!Q47</f>
        <v>0</v>
      </c>
      <c r="AK76" s="103">
        <f>'PEP Av. Fin.'!R47</f>
        <v>21499.8</v>
      </c>
      <c r="AL76" s="205">
        <f>'PEP Av. Fin.'!S47</f>
        <v>6.6419029507005581E-2</v>
      </c>
      <c r="AM76" s="7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</row>
    <row r="77" spans="1:513" s="6" customFormat="1" ht="41.4" customHeight="1" x14ac:dyDescent="0.25">
      <c r="A77" s="795" t="s">
        <v>109</v>
      </c>
      <c r="B77" s="783"/>
      <c r="C77" s="784"/>
      <c r="D77" s="195"/>
      <c r="E77" s="195"/>
      <c r="F77" s="195"/>
      <c r="G77" s="196"/>
      <c r="H77" s="196"/>
      <c r="I77" s="196"/>
      <c r="J77" s="196"/>
      <c r="K77" s="290"/>
      <c r="L77" s="196"/>
      <c r="M77" s="196"/>
      <c r="N77" s="196"/>
      <c r="O77" s="196"/>
      <c r="P77" s="196"/>
      <c r="Q77" s="196"/>
      <c r="R77" s="196"/>
      <c r="S77" s="196"/>
      <c r="T77" s="196"/>
      <c r="U77" s="196"/>
      <c r="V77" s="196"/>
      <c r="W77" s="196"/>
      <c r="X77" s="196"/>
      <c r="Y77" s="196"/>
      <c r="Z77" s="196"/>
      <c r="AA77" s="196"/>
      <c r="AB77" s="196"/>
      <c r="AC77" s="196"/>
      <c r="AD77" s="196"/>
      <c r="AE77" s="196"/>
      <c r="AF77" s="196"/>
      <c r="AG77" s="196"/>
      <c r="AH77" s="196"/>
      <c r="AI77" s="97">
        <f>'PEP Av. Fin.'!P48</f>
        <v>163333.20000000001</v>
      </c>
      <c r="AJ77" s="97">
        <f>'PEP Av. Fin.'!Q48</f>
        <v>0</v>
      </c>
      <c r="AK77" s="97">
        <f>'PEP Av. Fin.'!R48</f>
        <v>163333.20000000001</v>
      </c>
      <c r="AL77" s="197">
        <f>'PEP Av. Fin.'!S48</f>
        <v>0.2</v>
      </c>
      <c r="AM77" s="4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IN77" s="5"/>
      <c r="IO77" s="5"/>
      <c r="IP77" s="5"/>
      <c r="IQ77" s="5"/>
      <c r="IR77" s="5"/>
      <c r="IS77" s="5"/>
      <c r="IT77" s="5"/>
      <c r="IU77" s="5"/>
      <c r="IV77" s="5"/>
      <c r="IW77" s="5"/>
      <c r="IX77" s="5"/>
      <c r="IY77" s="5"/>
      <c r="IZ77" s="5"/>
      <c r="JA77" s="5"/>
      <c r="JB77" s="5"/>
      <c r="JC77" s="5"/>
      <c r="JD77" s="5"/>
      <c r="JE77" s="5"/>
      <c r="JF77" s="5"/>
      <c r="JG77" s="5"/>
      <c r="JH77" s="5"/>
      <c r="JI77" s="5"/>
      <c r="JJ77" s="5"/>
      <c r="JK77" s="5"/>
      <c r="JL77" s="5"/>
      <c r="JM77" s="5"/>
      <c r="JN77" s="5"/>
      <c r="JO77" s="5"/>
      <c r="JP77" s="5"/>
      <c r="JQ77" s="5"/>
      <c r="JR77" s="5"/>
      <c r="JS77" s="5"/>
      <c r="JT77" s="5"/>
      <c r="JU77" s="5"/>
      <c r="JV77" s="5"/>
      <c r="JW77" s="5"/>
      <c r="JX77" s="5"/>
      <c r="JY77" s="5"/>
      <c r="JZ77" s="5"/>
      <c r="KA77" s="5"/>
      <c r="KB77" s="5"/>
      <c r="KC77" s="5"/>
      <c r="KD77" s="5"/>
      <c r="KE77" s="5"/>
      <c r="KF77" s="5"/>
      <c r="KG77" s="5"/>
      <c r="KH77" s="5"/>
      <c r="KI77" s="5"/>
      <c r="KJ77" s="5"/>
      <c r="KK77" s="5"/>
      <c r="KL77" s="5"/>
      <c r="KM77" s="5"/>
      <c r="KN77" s="5"/>
      <c r="KO77" s="5"/>
      <c r="KP77" s="5"/>
      <c r="KQ77" s="5"/>
      <c r="KR77" s="5"/>
      <c r="KS77" s="5"/>
      <c r="KT77" s="5"/>
      <c r="KU77" s="5"/>
      <c r="KV77" s="5"/>
      <c r="KW77" s="5"/>
      <c r="KX77" s="5"/>
      <c r="KY77" s="5"/>
      <c r="KZ77" s="5"/>
      <c r="LA77" s="5"/>
      <c r="LB77" s="5"/>
      <c r="LC77" s="5"/>
      <c r="LD77" s="5"/>
      <c r="LE77" s="5"/>
      <c r="LF77" s="5"/>
      <c r="LG77" s="5"/>
      <c r="LH77" s="5"/>
      <c r="LI77" s="5"/>
      <c r="LJ77" s="5"/>
      <c r="LK77" s="5"/>
      <c r="LL77" s="5"/>
      <c r="LM77" s="5"/>
      <c r="LN77" s="5"/>
      <c r="LO77" s="5"/>
      <c r="LP77" s="5"/>
      <c r="LQ77" s="5"/>
      <c r="LR77" s="5"/>
      <c r="LS77" s="5"/>
      <c r="LT77" s="5"/>
      <c r="LU77" s="5"/>
      <c r="LV77" s="5"/>
      <c r="LW77" s="5"/>
      <c r="LX77" s="5"/>
      <c r="LY77" s="5"/>
      <c r="LZ77" s="5"/>
      <c r="MA77" s="5"/>
      <c r="MB77" s="5"/>
      <c r="MC77" s="5"/>
      <c r="MD77" s="5"/>
      <c r="ME77" s="5"/>
      <c r="MF77" s="5"/>
      <c r="MG77" s="5"/>
      <c r="MH77" s="5"/>
      <c r="MI77" s="5"/>
      <c r="MJ77" s="5"/>
      <c r="MK77" s="5"/>
      <c r="ML77" s="5"/>
      <c r="MM77" s="5"/>
      <c r="MN77" s="5"/>
      <c r="MO77" s="5"/>
      <c r="MP77" s="5"/>
      <c r="MQ77" s="5"/>
      <c r="MR77" s="5"/>
      <c r="MS77" s="5"/>
      <c r="MT77" s="5"/>
      <c r="MU77" s="5"/>
      <c r="MV77" s="5"/>
      <c r="MW77" s="5"/>
      <c r="MX77" s="5"/>
      <c r="MY77" s="5"/>
      <c r="MZ77" s="5"/>
      <c r="NA77" s="5"/>
      <c r="NB77" s="5"/>
      <c r="NC77" s="5"/>
      <c r="ND77" s="5"/>
      <c r="NE77" s="5"/>
      <c r="NF77" s="5"/>
      <c r="NG77" s="5"/>
      <c r="NH77" s="5"/>
      <c r="NI77" s="5"/>
      <c r="NJ77" s="5"/>
      <c r="NK77" s="5"/>
      <c r="NL77" s="5"/>
      <c r="NM77" s="5"/>
      <c r="NN77" s="5"/>
      <c r="NO77" s="5"/>
      <c r="NP77" s="5"/>
      <c r="NQ77" s="5"/>
      <c r="NR77" s="5"/>
      <c r="NS77" s="5"/>
      <c r="NT77" s="5"/>
      <c r="NU77" s="5"/>
      <c r="NV77" s="5"/>
      <c r="NW77" s="5"/>
      <c r="NX77" s="5"/>
      <c r="NY77" s="5"/>
      <c r="NZ77" s="5"/>
      <c r="OA77" s="5"/>
      <c r="OB77" s="5"/>
      <c r="OC77" s="5"/>
      <c r="OD77" s="5"/>
      <c r="OE77" s="5"/>
      <c r="OF77" s="5"/>
      <c r="OG77" s="5"/>
      <c r="OH77" s="5"/>
      <c r="OI77" s="5"/>
      <c r="OJ77" s="5"/>
      <c r="OK77" s="5"/>
      <c r="OL77" s="5"/>
      <c r="OM77" s="5"/>
      <c r="ON77" s="5"/>
      <c r="OO77" s="5"/>
      <c r="OP77" s="5"/>
      <c r="OQ77" s="5"/>
      <c r="OR77" s="5"/>
      <c r="OS77" s="5"/>
      <c r="OT77" s="5"/>
      <c r="OU77" s="5"/>
      <c r="OV77" s="5"/>
      <c r="OW77" s="5"/>
      <c r="OX77" s="5"/>
      <c r="OY77" s="5"/>
      <c r="OZ77" s="5"/>
      <c r="PA77" s="5"/>
      <c r="PB77" s="5"/>
      <c r="PC77" s="5"/>
      <c r="PD77" s="5"/>
      <c r="PE77" s="5"/>
      <c r="PF77" s="5"/>
      <c r="PG77" s="5"/>
      <c r="PH77" s="5"/>
      <c r="PI77" s="5"/>
      <c r="PJ77" s="5"/>
      <c r="PK77" s="5"/>
      <c r="PL77" s="5"/>
      <c r="PM77" s="5"/>
      <c r="PN77" s="5"/>
      <c r="PO77" s="5"/>
      <c r="PP77" s="5"/>
      <c r="PQ77" s="5"/>
      <c r="PR77" s="5"/>
      <c r="PS77" s="5"/>
      <c r="PT77" s="5"/>
      <c r="PU77" s="5"/>
      <c r="PV77" s="5"/>
      <c r="PW77" s="5"/>
      <c r="PX77" s="5"/>
      <c r="PY77" s="5"/>
      <c r="PZ77" s="5"/>
      <c r="QA77" s="5"/>
      <c r="QB77" s="5"/>
      <c r="QC77" s="5"/>
      <c r="QD77" s="5"/>
      <c r="QE77" s="5"/>
      <c r="QF77" s="5"/>
      <c r="QG77" s="5"/>
      <c r="QH77" s="5"/>
      <c r="QI77" s="5"/>
      <c r="QJ77" s="5"/>
      <c r="QK77" s="5"/>
      <c r="QL77" s="5"/>
      <c r="QM77" s="5"/>
      <c r="QN77" s="5"/>
      <c r="QO77" s="5"/>
      <c r="QP77" s="5"/>
      <c r="QQ77" s="5"/>
      <c r="QR77" s="5"/>
      <c r="QS77" s="5"/>
      <c r="QT77" s="5"/>
      <c r="QU77" s="5"/>
      <c r="QV77" s="5"/>
      <c r="QW77" s="5"/>
      <c r="QX77" s="5"/>
      <c r="QY77" s="5"/>
      <c r="QZ77" s="5"/>
      <c r="RA77" s="5"/>
      <c r="RB77" s="5"/>
      <c r="RC77" s="5"/>
      <c r="RD77" s="5"/>
      <c r="RE77" s="5"/>
      <c r="RF77" s="5"/>
      <c r="RG77" s="5"/>
      <c r="RH77" s="5"/>
      <c r="RI77" s="5"/>
      <c r="RJ77" s="5"/>
      <c r="RK77" s="5"/>
      <c r="RL77" s="5"/>
      <c r="RM77" s="5"/>
      <c r="RN77" s="5"/>
      <c r="RO77" s="5"/>
      <c r="RP77" s="5"/>
      <c r="RQ77" s="5"/>
      <c r="RR77" s="5"/>
      <c r="RS77" s="5"/>
      <c r="RT77" s="5"/>
      <c r="RU77" s="5"/>
      <c r="RV77" s="5"/>
      <c r="RW77" s="5"/>
      <c r="RX77" s="5"/>
      <c r="RY77" s="5"/>
      <c r="RZ77" s="5"/>
      <c r="SA77" s="5"/>
      <c r="SB77" s="5"/>
      <c r="SC77" s="5"/>
      <c r="SD77" s="5"/>
      <c r="SE77" s="5"/>
      <c r="SF77" s="5"/>
      <c r="SG77" s="5"/>
      <c r="SH77" s="5"/>
      <c r="SI77" s="5"/>
      <c r="SJ77" s="5"/>
      <c r="SK77" s="5"/>
      <c r="SL77" s="5"/>
      <c r="SM77" s="5"/>
      <c r="SN77" s="5"/>
      <c r="SO77" s="5"/>
      <c r="SP77" s="5"/>
      <c r="SQ77" s="5"/>
      <c r="SR77" s="5"/>
      <c r="SS77" s="5"/>
    </row>
    <row r="78" spans="1:513" s="3" customFormat="1" ht="41.4" customHeight="1" x14ac:dyDescent="0.25">
      <c r="A78" s="213"/>
      <c r="B78" s="791" t="s">
        <v>110</v>
      </c>
      <c r="C78" s="792"/>
      <c r="D78" s="195"/>
      <c r="E78" s="195"/>
      <c r="F78" s="195"/>
      <c r="G78" s="204"/>
      <c r="H78" s="204"/>
      <c r="I78" s="204"/>
      <c r="J78" s="204"/>
      <c r="K78" s="293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99">
        <f>'PEP Av. Fin.'!P49</f>
        <v>23333.4</v>
      </c>
      <c r="AJ78" s="99">
        <f>'PEP Av. Fin.'!Q49</f>
        <v>0</v>
      </c>
      <c r="AK78" s="103">
        <f>'PEP Av. Fin.'!R49</f>
        <v>23333.4</v>
      </c>
      <c r="AL78" s="205">
        <f>'PEP Av. Fin.'!S49</f>
        <v>0.14285766763891236</v>
      </c>
      <c r="AM78" s="7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</row>
    <row r="79" spans="1:513" s="3" customFormat="1" ht="41.4" customHeight="1" x14ac:dyDescent="0.25">
      <c r="A79" s="213"/>
      <c r="B79" s="791" t="s">
        <v>111</v>
      </c>
      <c r="C79" s="792"/>
      <c r="D79" s="195"/>
      <c r="E79" s="195"/>
      <c r="F79" s="195"/>
      <c r="G79" s="204"/>
      <c r="H79" s="204"/>
      <c r="I79" s="204"/>
      <c r="J79" s="204"/>
      <c r="K79" s="293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99">
        <f>'PEP Av. Fin.'!P50</f>
        <v>46666.600000000006</v>
      </c>
      <c r="AJ79" s="99">
        <f>'PEP Av. Fin.'!Q50</f>
        <v>0</v>
      </c>
      <c r="AK79" s="103">
        <f>'PEP Av. Fin.'!R50</f>
        <v>46666.600000000006</v>
      </c>
      <c r="AL79" s="205">
        <f>'PEP Av. Fin.'!S50</f>
        <v>0.28571411078702924</v>
      </c>
      <c r="AM79" s="7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</row>
    <row r="80" spans="1:513" s="3" customFormat="1" ht="41.4" customHeight="1" x14ac:dyDescent="0.25">
      <c r="A80" s="213"/>
      <c r="B80" s="791" t="s">
        <v>112</v>
      </c>
      <c r="C80" s="792"/>
      <c r="D80" s="195"/>
      <c r="E80" s="195"/>
      <c r="F80" s="195"/>
      <c r="G80" s="204"/>
      <c r="H80" s="204"/>
      <c r="I80" s="204"/>
      <c r="J80" s="204"/>
      <c r="K80" s="293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99">
        <f>'PEP Av. Fin.'!P51</f>
        <v>46666.600000000006</v>
      </c>
      <c r="AJ80" s="99">
        <f>'PEP Av. Fin.'!Q51</f>
        <v>0</v>
      </c>
      <c r="AK80" s="103">
        <f>'PEP Av. Fin.'!R51</f>
        <v>46666.600000000006</v>
      </c>
      <c r="AL80" s="205">
        <f>'PEP Av. Fin.'!S51</f>
        <v>0.28571411078702924</v>
      </c>
      <c r="AM80" s="7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</row>
    <row r="81" spans="1:513" s="3" customFormat="1" ht="41.4" customHeight="1" x14ac:dyDescent="0.25">
      <c r="A81" s="213"/>
      <c r="B81" s="791" t="s">
        <v>113</v>
      </c>
      <c r="C81" s="792"/>
      <c r="D81" s="195"/>
      <c r="E81" s="195"/>
      <c r="F81" s="195"/>
      <c r="G81" s="204"/>
      <c r="H81" s="204"/>
      <c r="I81" s="204"/>
      <c r="J81" s="204"/>
      <c r="K81" s="293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99">
        <f>'PEP Av. Fin.'!P52</f>
        <v>46666.600000000006</v>
      </c>
      <c r="AJ81" s="99">
        <f>'PEP Av. Fin.'!Q52</f>
        <v>0</v>
      </c>
      <c r="AK81" s="103">
        <f>'PEP Av. Fin.'!R52</f>
        <v>46666.600000000006</v>
      </c>
      <c r="AL81" s="205">
        <f>'PEP Av. Fin.'!S52</f>
        <v>0.28571411078702924</v>
      </c>
      <c r="AM81" s="7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</row>
    <row r="82" spans="1:513" s="6" customFormat="1" ht="41.4" customHeight="1" x14ac:dyDescent="0.25">
      <c r="A82" s="796" t="s">
        <v>63</v>
      </c>
      <c r="B82" s="797"/>
      <c r="C82" s="797"/>
      <c r="D82" s="797"/>
      <c r="E82" s="797"/>
      <c r="F82" s="797"/>
      <c r="G82" s="797"/>
      <c r="H82" s="797"/>
      <c r="I82" s="797"/>
      <c r="J82" s="798"/>
      <c r="K82" s="297"/>
      <c r="L82" s="297"/>
      <c r="M82" s="297"/>
      <c r="N82" s="297"/>
      <c r="O82" s="297"/>
      <c r="P82" s="297"/>
      <c r="Q82" s="297"/>
      <c r="R82" s="297"/>
      <c r="S82" s="297"/>
      <c r="T82" s="297"/>
      <c r="U82" s="297"/>
      <c r="V82" s="297"/>
      <c r="W82" s="297"/>
      <c r="X82" s="297"/>
      <c r="Y82" s="297"/>
      <c r="Z82" s="297"/>
      <c r="AA82" s="297"/>
      <c r="AB82" s="297"/>
      <c r="AC82" s="297"/>
      <c r="AD82" s="297"/>
      <c r="AE82" s="297"/>
      <c r="AF82" s="297"/>
      <c r="AG82" s="297"/>
      <c r="AH82" s="297"/>
      <c r="AI82" s="116">
        <f>'PEP Av. Fin.'!P53</f>
        <v>2135043.87</v>
      </c>
      <c r="AJ82" s="116">
        <f>'PEP Av. Fin.'!Q53</f>
        <v>26000</v>
      </c>
      <c r="AK82" s="116">
        <f>'PEP Av. Fin.'!R53</f>
        <v>2161043.87</v>
      </c>
      <c r="AL82" s="207">
        <f>'PEP Av. Fin.'!S53</f>
        <v>0.24904516655871181</v>
      </c>
      <c r="AM82" s="4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  <c r="IS82" s="5"/>
      <c r="IT82" s="5"/>
      <c r="IU82" s="5"/>
      <c r="IV82" s="5"/>
      <c r="IW82" s="5"/>
      <c r="IX82" s="5"/>
      <c r="IY82" s="5"/>
      <c r="IZ82" s="5"/>
      <c r="JA82" s="5"/>
      <c r="JB82" s="5"/>
      <c r="JC82" s="5"/>
      <c r="JD82" s="5"/>
      <c r="JE82" s="5"/>
      <c r="JF82" s="5"/>
      <c r="JG82" s="5"/>
      <c r="JH82" s="5"/>
      <c r="JI82" s="5"/>
      <c r="JJ82" s="5"/>
      <c r="JK82" s="5"/>
      <c r="JL82" s="5"/>
      <c r="JM82" s="5"/>
      <c r="JN82" s="5"/>
      <c r="JO82" s="5"/>
      <c r="JP82" s="5"/>
      <c r="JQ82" s="5"/>
      <c r="JR82" s="5"/>
      <c r="JS82" s="5"/>
      <c r="JT82" s="5"/>
      <c r="JU82" s="5"/>
      <c r="JV82" s="5"/>
      <c r="JW82" s="5"/>
      <c r="JX82" s="5"/>
      <c r="JY82" s="5"/>
      <c r="JZ82" s="5"/>
      <c r="KA82" s="5"/>
      <c r="KB82" s="5"/>
      <c r="KC82" s="5"/>
      <c r="KD82" s="5"/>
      <c r="KE82" s="5"/>
      <c r="KF82" s="5"/>
      <c r="KG82" s="5"/>
      <c r="KH82" s="5"/>
      <c r="KI82" s="5"/>
      <c r="KJ82" s="5"/>
      <c r="KK82" s="5"/>
      <c r="KL82" s="5"/>
      <c r="KM82" s="5"/>
      <c r="KN82" s="5"/>
      <c r="KO82" s="5"/>
      <c r="KP82" s="5"/>
      <c r="KQ82" s="5"/>
      <c r="KR82" s="5"/>
      <c r="KS82" s="5"/>
      <c r="KT82" s="5"/>
      <c r="KU82" s="5"/>
      <c r="KV82" s="5"/>
      <c r="KW82" s="5"/>
      <c r="KX82" s="5"/>
      <c r="KY82" s="5"/>
      <c r="KZ82" s="5"/>
      <c r="LA82" s="5"/>
      <c r="LB82" s="5"/>
      <c r="LC82" s="5"/>
      <c r="LD82" s="5"/>
      <c r="LE82" s="5"/>
      <c r="LF82" s="5"/>
      <c r="LG82" s="5"/>
      <c r="LH82" s="5"/>
      <c r="LI82" s="5"/>
      <c r="LJ82" s="5"/>
      <c r="LK82" s="5"/>
      <c r="LL82" s="5"/>
      <c r="LM82" s="5"/>
      <c r="LN82" s="5"/>
      <c r="LO82" s="5"/>
      <c r="LP82" s="5"/>
      <c r="LQ82" s="5"/>
      <c r="LR82" s="5"/>
      <c r="LS82" s="5"/>
      <c r="LT82" s="5"/>
      <c r="LU82" s="5"/>
      <c r="LV82" s="5"/>
      <c r="LW82" s="5"/>
      <c r="LX82" s="5"/>
      <c r="LY82" s="5"/>
      <c r="LZ82" s="5"/>
      <c r="MA82" s="5"/>
      <c r="MB82" s="5"/>
      <c r="MC82" s="5"/>
      <c r="MD82" s="5"/>
      <c r="ME82" s="5"/>
      <c r="MF82" s="5"/>
      <c r="MG82" s="5"/>
      <c r="MH82" s="5"/>
      <c r="MI82" s="5"/>
      <c r="MJ82" s="5"/>
      <c r="MK82" s="5"/>
      <c r="ML82" s="5"/>
      <c r="MM82" s="5"/>
      <c r="MN82" s="5"/>
      <c r="MO82" s="5"/>
      <c r="MP82" s="5"/>
      <c r="MQ82" s="5"/>
      <c r="MR82" s="5"/>
      <c r="MS82" s="5"/>
      <c r="MT82" s="5"/>
      <c r="MU82" s="5"/>
      <c r="MV82" s="5"/>
      <c r="MW82" s="5"/>
      <c r="MX82" s="5"/>
      <c r="MY82" s="5"/>
      <c r="MZ82" s="5"/>
      <c r="NA82" s="5"/>
      <c r="NB82" s="5"/>
      <c r="NC82" s="5"/>
      <c r="ND82" s="5"/>
      <c r="NE82" s="5"/>
      <c r="NF82" s="5"/>
      <c r="NG82" s="5"/>
      <c r="NH82" s="5"/>
      <c r="NI82" s="5"/>
      <c r="NJ82" s="5"/>
      <c r="NK82" s="5"/>
      <c r="NL82" s="5"/>
      <c r="NM82" s="5"/>
      <c r="NN82" s="5"/>
      <c r="NO82" s="5"/>
      <c r="NP82" s="5"/>
      <c r="NQ82" s="5"/>
      <c r="NR82" s="5"/>
      <c r="NS82" s="5"/>
      <c r="NT82" s="5"/>
      <c r="NU82" s="5"/>
      <c r="NV82" s="5"/>
      <c r="NW82" s="5"/>
      <c r="NX82" s="5"/>
      <c r="NY82" s="5"/>
      <c r="NZ82" s="5"/>
      <c r="OA82" s="5"/>
      <c r="OB82" s="5"/>
      <c r="OC82" s="5"/>
      <c r="OD82" s="5"/>
      <c r="OE82" s="5"/>
      <c r="OF82" s="5"/>
      <c r="OG82" s="5"/>
      <c r="OH82" s="5"/>
      <c r="OI82" s="5"/>
      <c r="OJ82" s="5"/>
      <c r="OK82" s="5"/>
      <c r="OL82" s="5"/>
      <c r="OM82" s="5"/>
      <c r="ON82" s="5"/>
      <c r="OO82" s="5"/>
      <c r="OP82" s="5"/>
      <c r="OQ82" s="5"/>
      <c r="OR82" s="5"/>
      <c r="OS82" s="5"/>
      <c r="OT82" s="5"/>
      <c r="OU82" s="5"/>
      <c r="OV82" s="5"/>
      <c r="OW82" s="5"/>
      <c r="OX82" s="5"/>
      <c r="OY82" s="5"/>
      <c r="OZ82" s="5"/>
      <c r="PA82" s="5"/>
      <c r="PB82" s="5"/>
      <c r="PC82" s="5"/>
      <c r="PD82" s="5"/>
      <c r="PE82" s="5"/>
      <c r="PF82" s="5"/>
      <c r="PG82" s="5"/>
      <c r="PH82" s="5"/>
      <c r="PI82" s="5"/>
      <c r="PJ82" s="5"/>
      <c r="PK82" s="5"/>
      <c r="PL82" s="5"/>
      <c r="PM82" s="5"/>
      <c r="PN82" s="5"/>
      <c r="PO82" s="5"/>
      <c r="PP82" s="5"/>
      <c r="PQ82" s="5"/>
      <c r="PR82" s="5"/>
      <c r="PS82" s="5"/>
      <c r="PT82" s="5"/>
      <c r="PU82" s="5"/>
      <c r="PV82" s="5"/>
      <c r="PW82" s="5"/>
      <c r="PX82" s="5"/>
      <c r="PY82" s="5"/>
      <c r="PZ82" s="5"/>
      <c r="QA82" s="5"/>
      <c r="QB82" s="5"/>
      <c r="QC82" s="5"/>
      <c r="QD82" s="5"/>
      <c r="QE82" s="5"/>
      <c r="QF82" s="5"/>
      <c r="QG82" s="5"/>
      <c r="QH82" s="5"/>
      <c r="QI82" s="5"/>
      <c r="QJ82" s="5"/>
      <c r="QK82" s="5"/>
      <c r="QL82" s="5"/>
      <c r="QM82" s="5"/>
      <c r="QN82" s="5"/>
      <c r="QO82" s="5"/>
      <c r="QP82" s="5"/>
      <c r="QQ82" s="5"/>
      <c r="QR82" s="5"/>
      <c r="QS82" s="5"/>
      <c r="QT82" s="5"/>
      <c r="QU82" s="5"/>
      <c r="QV82" s="5"/>
      <c r="QW82" s="5"/>
      <c r="QX82" s="5"/>
      <c r="QY82" s="5"/>
      <c r="QZ82" s="5"/>
      <c r="RA82" s="5"/>
      <c r="RB82" s="5"/>
      <c r="RC82" s="5"/>
      <c r="RD82" s="5"/>
      <c r="RE82" s="5"/>
      <c r="RF82" s="5"/>
      <c r="RG82" s="5"/>
      <c r="RH82" s="5"/>
      <c r="RI82" s="5"/>
      <c r="RJ82" s="5"/>
      <c r="RK82" s="5"/>
      <c r="RL82" s="5"/>
      <c r="RM82" s="5"/>
      <c r="RN82" s="5"/>
      <c r="RO82" s="5"/>
      <c r="RP82" s="5"/>
      <c r="RQ82" s="5"/>
      <c r="RR82" s="5"/>
      <c r="RS82" s="5"/>
      <c r="RT82" s="5"/>
      <c r="RU82" s="5"/>
      <c r="RV82" s="5"/>
      <c r="RW82" s="5"/>
      <c r="RX82" s="5"/>
      <c r="RY82" s="5"/>
      <c r="RZ82" s="5"/>
      <c r="SA82" s="5"/>
      <c r="SB82" s="5"/>
      <c r="SC82" s="5"/>
      <c r="SD82" s="5"/>
      <c r="SE82" s="5"/>
      <c r="SF82" s="5"/>
      <c r="SG82" s="5"/>
      <c r="SH82" s="5"/>
      <c r="SI82" s="5"/>
      <c r="SJ82" s="5"/>
      <c r="SK82" s="5"/>
      <c r="SL82" s="5"/>
      <c r="SM82" s="5"/>
      <c r="SN82" s="5"/>
      <c r="SO82" s="5"/>
      <c r="SP82" s="5"/>
      <c r="SQ82" s="5"/>
      <c r="SR82" s="5"/>
      <c r="SS82" s="5"/>
    </row>
    <row r="83" spans="1:513" s="6" customFormat="1" ht="41.4" customHeight="1" x14ac:dyDescent="0.25">
      <c r="A83" s="795" t="s">
        <v>26</v>
      </c>
      <c r="B83" s="783"/>
      <c r="C83" s="784"/>
      <c r="D83" s="195"/>
      <c r="E83" s="195"/>
      <c r="F83" s="195"/>
      <c r="G83" s="196"/>
      <c r="H83" s="196"/>
      <c r="I83" s="196"/>
      <c r="J83" s="196"/>
      <c r="K83" s="290"/>
      <c r="L83" s="196"/>
      <c r="M83" s="196"/>
      <c r="N83" s="196"/>
      <c r="O83" s="196"/>
      <c r="P83" s="196"/>
      <c r="Q83" s="196"/>
      <c r="R83" s="196"/>
      <c r="S83" s="196"/>
      <c r="T83" s="196"/>
      <c r="U83" s="196"/>
      <c r="V83" s="196"/>
      <c r="W83" s="196"/>
      <c r="X83" s="196"/>
      <c r="Y83" s="196"/>
      <c r="Z83" s="196"/>
      <c r="AA83" s="196"/>
      <c r="AB83" s="196"/>
      <c r="AC83" s="196"/>
      <c r="AD83" s="196"/>
      <c r="AE83" s="196"/>
      <c r="AF83" s="196"/>
      <c r="AG83" s="196"/>
      <c r="AH83" s="196"/>
      <c r="AI83" s="97">
        <f>'PEP Av. Fin.'!P54</f>
        <v>220099.8</v>
      </c>
      <c r="AJ83" s="97">
        <f>'PEP Av. Fin.'!Q54</f>
        <v>0</v>
      </c>
      <c r="AK83" s="101">
        <f>'PEP Av. Fin.'!R54</f>
        <v>220099.8</v>
      </c>
      <c r="AL83" s="197">
        <f>'PEP Av. Fin.'!S54</f>
        <v>0.3</v>
      </c>
      <c r="AM83" s="4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  <c r="IT83" s="5"/>
      <c r="IU83" s="5"/>
      <c r="IV83" s="5"/>
      <c r="IW83" s="5"/>
      <c r="IX83" s="5"/>
      <c r="IY83" s="5"/>
      <c r="IZ83" s="5"/>
      <c r="JA83" s="5"/>
      <c r="JB83" s="5"/>
      <c r="JC83" s="5"/>
      <c r="JD83" s="5"/>
      <c r="JE83" s="5"/>
      <c r="JF83" s="5"/>
      <c r="JG83" s="5"/>
      <c r="JH83" s="5"/>
      <c r="JI83" s="5"/>
      <c r="JJ83" s="5"/>
      <c r="JK83" s="5"/>
      <c r="JL83" s="5"/>
      <c r="JM83" s="5"/>
      <c r="JN83" s="5"/>
      <c r="JO83" s="5"/>
      <c r="JP83" s="5"/>
      <c r="JQ83" s="5"/>
      <c r="JR83" s="5"/>
      <c r="JS83" s="5"/>
      <c r="JT83" s="5"/>
      <c r="JU83" s="5"/>
      <c r="JV83" s="5"/>
      <c r="JW83" s="5"/>
      <c r="JX83" s="5"/>
      <c r="JY83" s="5"/>
      <c r="JZ83" s="5"/>
      <c r="KA83" s="5"/>
      <c r="KB83" s="5"/>
      <c r="KC83" s="5"/>
      <c r="KD83" s="5"/>
      <c r="KE83" s="5"/>
      <c r="KF83" s="5"/>
      <c r="KG83" s="5"/>
      <c r="KH83" s="5"/>
      <c r="KI83" s="5"/>
      <c r="KJ83" s="5"/>
      <c r="KK83" s="5"/>
      <c r="KL83" s="5"/>
      <c r="KM83" s="5"/>
      <c r="KN83" s="5"/>
      <c r="KO83" s="5"/>
      <c r="KP83" s="5"/>
      <c r="KQ83" s="5"/>
      <c r="KR83" s="5"/>
      <c r="KS83" s="5"/>
      <c r="KT83" s="5"/>
      <c r="KU83" s="5"/>
      <c r="KV83" s="5"/>
      <c r="KW83" s="5"/>
      <c r="KX83" s="5"/>
      <c r="KY83" s="5"/>
      <c r="KZ83" s="5"/>
      <c r="LA83" s="5"/>
      <c r="LB83" s="5"/>
      <c r="LC83" s="5"/>
      <c r="LD83" s="5"/>
      <c r="LE83" s="5"/>
      <c r="LF83" s="5"/>
      <c r="LG83" s="5"/>
      <c r="LH83" s="5"/>
      <c r="LI83" s="5"/>
      <c r="LJ83" s="5"/>
      <c r="LK83" s="5"/>
      <c r="LL83" s="5"/>
      <c r="LM83" s="5"/>
      <c r="LN83" s="5"/>
      <c r="LO83" s="5"/>
      <c r="LP83" s="5"/>
      <c r="LQ83" s="5"/>
      <c r="LR83" s="5"/>
      <c r="LS83" s="5"/>
      <c r="LT83" s="5"/>
      <c r="LU83" s="5"/>
      <c r="LV83" s="5"/>
      <c r="LW83" s="5"/>
      <c r="LX83" s="5"/>
      <c r="LY83" s="5"/>
      <c r="LZ83" s="5"/>
      <c r="MA83" s="5"/>
      <c r="MB83" s="5"/>
      <c r="MC83" s="5"/>
      <c r="MD83" s="5"/>
      <c r="ME83" s="5"/>
      <c r="MF83" s="5"/>
      <c r="MG83" s="5"/>
      <c r="MH83" s="5"/>
      <c r="MI83" s="5"/>
      <c r="MJ83" s="5"/>
      <c r="MK83" s="5"/>
      <c r="ML83" s="5"/>
      <c r="MM83" s="5"/>
      <c r="MN83" s="5"/>
      <c r="MO83" s="5"/>
      <c r="MP83" s="5"/>
      <c r="MQ83" s="5"/>
      <c r="MR83" s="5"/>
      <c r="MS83" s="5"/>
      <c r="MT83" s="5"/>
      <c r="MU83" s="5"/>
      <c r="MV83" s="5"/>
      <c r="MW83" s="5"/>
      <c r="MX83" s="5"/>
      <c r="MY83" s="5"/>
      <c r="MZ83" s="5"/>
      <c r="NA83" s="5"/>
      <c r="NB83" s="5"/>
      <c r="NC83" s="5"/>
      <c r="ND83" s="5"/>
      <c r="NE83" s="5"/>
      <c r="NF83" s="5"/>
      <c r="NG83" s="5"/>
      <c r="NH83" s="5"/>
      <c r="NI83" s="5"/>
      <c r="NJ83" s="5"/>
      <c r="NK83" s="5"/>
      <c r="NL83" s="5"/>
      <c r="NM83" s="5"/>
      <c r="NN83" s="5"/>
      <c r="NO83" s="5"/>
      <c r="NP83" s="5"/>
      <c r="NQ83" s="5"/>
      <c r="NR83" s="5"/>
      <c r="NS83" s="5"/>
      <c r="NT83" s="5"/>
      <c r="NU83" s="5"/>
      <c r="NV83" s="5"/>
      <c r="NW83" s="5"/>
      <c r="NX83" s="5"/>
      <c r="NY83" s="5"/>
      <c r="NZ83" s="5"/>
      <c r="OA83" s="5"/>
      <c r="OB83" s="5"/>
      <c r="OC83" s="5"/>
      <c r="OD83" s="5"/>
      <c r="OE83" s="5"/>
      <c r="OF83" s="5"/>
      <c r="OG83" s="5"/>
      <c r="OH83" s="5"/>
      <c r="OI83" s="5"/>
      <c r="OJ83" s="5"/>
      <c r="OK83" s="5"/>
      <c r="OL83" s="5"/>
      <c r="OM83" s="5"/>
      <c r="ON83" s="5"/>
      <c r="OO83" s="5"/>
      <c r="OP83" s="5"/>
      <c r="OQ83" s="5"/>
      <c r="OR83" s="5"/>
      <c r="OS83" s="5"/>
      <c r="OT83" s="5"/>
      <c r="OU83" s="5"/>
      <c r="OV83" s="5"/>
      <c r="OW83" s="5"/>
      <c r="OX83" s="5"/>
      <c r="OY83" s="5"/>
      <c r="OZ83" s="5"/>
      <c r="PA83" s="5"/>
      <c r="PB83" s="5"/>
      <c r="PC83" s="5"/>
      <c r="PD83" s="5"/>
      <c r="PE83" s="5"/>
      <c r="PF83" s="5"/>
      <c r="PG83" s="5"/>
      <c r="PH83" s="5"/>
      <c r="PI83" s="5"/>
      <c r="PJ83" s="5"/>
      <c r="PK83" s="5"/>
      <c r="PL83" s="5"/>
      <c r="PM83" s="5"/>
      <c r="PN83" s="5"/>
      <c r="PO83" s="5"/>
      <c r="PP83" s="5"/>
      <c r="PQ83" s="5"/>
      <c r="PR83" s="5"/>
      <c r="PS83" s="5"/>
      <c r="PT83" s="5"/>
      <c r="PU83" s="5"/>
      <c r="PV83" s="5"/>
      <c r="PW83" s="5"/>
      <c r="PX83" s="5"/>
      <c r="PY83" s="5"/>
      <c r="PZ83" s="5"/>
      <c r="QA83" s="5"/>
      <c r="QB83" s="5"/>
      <c r="QC83" s="5"/>
      <c r="QD83" s="5"/>
      <c r="QE83" s="5"/>
      <c r="QF83" s="5"/>
      <c r="QG83" s="5"/>
      <c r="QH83" s="5"/>
      <c r="QI83" s="5"/>
      <c r="QJ83" s="5"/>
      <c r="QK83" s="5"/>
      <c r="QL83" s="5"/>
      <c r="QM83" s="5"/>
      <c r="QN83" s="5"/>
      <c r="QO83" s="5"/>
      <c r="QP83" s="5"/>
      <c r="QQ83" s="5"/>
      <c r="QR83" s="5"/>
      <c r="QS83" s="5"/>
      <c r="QT83" s="5"/>
      <c r="QU83" s="5"/>
      <c r="QV83" s="5"/>
      <c r="QW83" s="5"/>
      <c r="QX83" s="5"/>
      <c r="QY83" s="5"/>
      <c r="QZ83" s="5"/>
      <c r="RA83" s="5"/>
      <c r="RB83" s="5"/>
      <c r="RC83" s="5"/>
      <c r="RD83" s="5"/>
      <c r="RE83" s="5"/>
      <c r="RF83" s="5"/>
      <c r="RG83" s="5"/>
      <c r="RH83" s="5"/>
      <c r="RI83" s="5"/>
      <c r="RJ83" s="5"/>
      <c r="RK83" s="5"/>
      <c r="RL83" s="5"/>
      <c r="RM83" s="5"/>
      <c r="RN83" s="5"/>
      <c r="RO83" s="5"/>
      <c r="RP83" s="5"/>
      <c r="RQ83" s="5"/>
      <c r="RR83" s="5"/>
      <c r="RS83" s="5"/>
      <c r="RT83" s="5"/>
      <c r="RU83" s="5"/>
      <c r="RV83" s="5"/>
      <c r="RW83" s="5"/>
      <c r="RX83" s="5"/>
      <c r="RY83" s="5"/>
      <c r="RZ83" s="5"/>
      <c r="SA83" s="5"/>
      <c r="SB83" s="5"/>
      <c r="SC83" s="5"/>
      <c r="SD83" s="5"/>
      <c r="SE83" s="5"/>
      <c r="SF83" s="5"/>
      <c r="SG83" s="5"/>
      <c r="SH83" s="5"/>
      <c r="SI83" s="5"/>
      <c r="SJ83" s="5"/>
      <c r="SK83" s="5"/>
      <c r="SL83" s="5"/>
      <c r="SM83" s="5"/>
      <c r="SN83" s="5"/>
      <c r="SO83" s="5"/>
      <c r="SP83" s="5"/>
      <c r="SQ83" s="5"/>
      <c r="SR83" s="5"/>
      <c r="SS83" s="5"/>
    </row>
    <row r="84" spans="1:513" ht="41.4" customHeight="1" x14ac:dyDescent="0.25">
      <c r="A84" s="211"/>
      <c r="B84" s="799" t="s">
        <v>114</v>
      </c>
      <c r="C84" s="800"/>
      <c r="D84" s="195"/>
      <c r="E84" s="195"/>
      <c r="F84" s="195"/>
      <c r="G84" s="194"/>
      <c r="H84" s="194"/>
      <c r="I84" s="194"/>
      <c r="J84" s="194"/>
      <c r="K84" s="296"/>
      <c r="L84" s="194"/>
      <c r="M84" s="194"/>
      <c r="N84" s="194"/>
      <c r="O84" s="194"/>
      <c r="P84" s="194"/>
      <c r="Q84" s="194"/>
      <c r="R84" s="194"/>
      <c r="S84" s="194"/>
      <c r="T84" s="194"/>
      <c r="U84" s="194"/>
      <c r="V84" s="194"/>
      <c r="W84" s="194"/>
      <c r="X84" s="194"/>
      <c r="Y84" s="194"/>
      <c r="Z84" s="194"/>
      <c r="AA84" s="194"/>
      <c r="AB84" s="194"/>
      <c r="AC84" s="194"/>
      <c r="AD84" s="194"/>
      <c r="AE84" s="194"/>
      <c r="AF84" s="194"/>
      <c r="AG84" s="194"/>
      <c r="AH84" s="194"/>
      <c r="AI84" s="117">
        <f>'PEP Av. Fin.'!P55</f>
        <v>122600.09999999999</v>
      </c>
      <c r="AJ84" s="117">
        <f>'PEP Av. Fin.'!Q55</f>
        <v>0</v>
      </c>
      <c r="AK84" s="114">
        <f>'PEP Av. Fin.'!R55</f>
        <v>122600.09999999999</v>
      </c>
      <c r="AL84" s="202">
        <f>'PEP Av. Fin.'!S55</f>
        <v>0.55702049706542212</v>
      </c>
      <c r="AM84" s="85"/>
    </row>
    <row r="85" spans="1:513" ht="41.4" customHeight="1" x14ac:dyDescent="0.25">
      <c r="A85" s="211"/>
      <c r="B85" s="799" t="s">
        <v>115</v>
      </c>
      <c r="C85" s="800"/>
      <c r="D85" s="195"/>
      <c r="E85" s="195"/>
      <c r="F85" s="195"/>
      <c r="G85" s="194"/>
      <c r="H85" s="194"/>
      <c r="I85" s="194"/>
      <c r="J85" s="194"/>
      <c r="K85" s="296"/>
      <c r="L85" s="194"/>
      <c r="M85" s="194"/>
      <c r="N85" s="194"/>
      <c r="O85" s="194"/>
      <c r="P85" s="194"/>
      <c r="Q85" s="194"/>
      <c r="R85" s="194"/>
      <c r="S85" s="194"/>
      <c r="T85" s="194"/>
      <c r="U85" s="194"/>
      <c r="V85" s="194"/>
      <c r="W85" s="194"/>
      <c r="X85" s="194"/>
      <c r="Y85" s="194"/>
      <c r="Z85" s="194"/>
      <c r="AA85" s="194"/>
      <c r="AB85" s="194"/>
      <c r="AC85" s="194"/>
      <c r="AD85" s="194"/>
      <c r="AE85" s="194"/>
      <c r="AF85" s="194"/>
      <c r="AG85" s="194"/>
      <c r="AH85" s="194"/>
      <c r="AI85" s="117">
        <f>'PEP Av. Fin.'!P56</f>
        <v>9999.9</v>
      </c>
      <c r="AJ85" s="117">
        <f>'PEP Av. Fin.'!Q56</f>
        <v>0</v>
      </c>
      <c r="AK85" s="114">
        <f>'PEP Av. Fin.'!R56</f>
        <v>9999.9</v>
      </c>
      <c r="AL85" s="202">
        <f>'PEP Av. Fin.'!S56</f>
        <v>4.5433480630150506E-2</v>
      </c>
      <c r="AM85" s="85"/>
    </row>
    <row r="86" spans="1:513" ht="41.4" customHeight="1" x14ac:dyDescent="0.25">
      <c r="A86" s="211"/>
      <c r="B86" s="799" t="s">
        <v>116</v>
      </c>
      <c r="C86" s="800"/>
      <c r="D86" s="195"/>
      <c r="E86" s="195"/>
      <c r="F86" s="195"/>
      <c r="G86" s="194"/>
      <c r="H86" s="194"/>
      <c r="I86" s="194"/>
      <c r="J86" s="194"/>
      <c r="K86" s="296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4"/>
      <c r="Y86" s="194"/>
      <c r="Z86" s="194"/>
      <c r="AA86" s="194"/>
      <c r="AB86" s="194"/>
      <c r="AC86" s="194"/>
      <c r="AD86" s="194"/>
      <c r="AE86" s="194"/>
      <c r="AF86" s="194"/>
      <c r="AG86" s="194"/>
      <c r="AH86" s="194"/>
      <c r="AI86" s="117">
        <f>'PEP Av. Fin.'!P57</f>
        <v>69999.899999999994</v>
      </c>
      <c r="AJ86" s="117">
        <f>'PEP Av. Fin.'!Q57</f>
        <v>0</v>
      </c>
      <c r="AK86" s="114">
        <f>'PEP Av. Fin.'!R57</f>
        <v>69999.899999999994</v>
      </c>
      <c r="AL86" s="202">
        <f>'PEP Av. Fin.'!S57</f>
        <v>0.31803709044715167</v>
      </c>
      <c r="AM86" s="85"/>
    </row>
    <row r="87" spans="1:513" ht="41.4" customHeight="1" x14ac:dyDescent="0.25">
      <c r="A87" s="211"/>
      <c r="B87" s="799" t="s">
        <v>117</v>
      </c>
      <c r="C87" s="800"/>
      <c r="D87" s="195"/>
      <c r="E87" s="195"/>
      <c r="F87" s="195"/>
      <c r="G87" s="194"/>
      <c r="H87" s="194"/>
      <c r="I87" s="194"/>
      <c r="J87" s="194"/>
      <c r="K87" s="296"/>
      <c r="L87" s="194"/>
      <c r="M87" s="194"/>
      <c r="N87" s="194"/>
      <c r="O87" s="194"/>
      <c r="P87" s="194"/>
      <c r="Q87" s="194"/>
      <c r="R87" s="194"/>
      <c r="S87" s="194"/>
      <c r="T87" s="194"/>
      <c r="U87" s="194"/>
      <c r="V87" s="194"/>
      <c r="W87" s="194"/>
      <c r="X87" s="194"/>
      <c r="Y87" s="194"/>
      <c r="Z87" s="194"/>
      <c r="AA87" s="194"/>
      <c r="AB87" s="194"/>
      <c r="AC87" s="194"/>
      <c r="AD87" s="194"/>
      <c r="AE87" s="194"/>
      <c r="AF87" s="194"/>
      <c r="AG87" s="194"/>
      <c r="AH87" s="194"/>
      <c r="AI87" s="117">
        <f>'PEP Av. Fin.'!P58</f>
        <v>17499.899999999998</v>
      </c>
      <c r="AJ87" s="117">
        <f>'PEP Av. Fin.'!Q58</f>
        <v>0</v>
      </c>
      <c r="AK87" s="114">
        <f>'PEP Av. Fin.'!R58</f>
        <v>17499.899999999998</v>
      </c>
      <c r="AL87" s="202">
        <f>'PEP Av. Fin.'!S58</f>
        <v>7.9508931857275644E-2</v>
      </c>
      <c r="AM87" s="85"/>
    </row>
    <row r="88" spans="1:513" s="6" customFormat="1" ht="41.4" customHeight="1" x14ac:dyDescent="0.25">
      <c r="A88" s="795" t="s">
        <v>27</v>
      </c>
      <c r="B88" s="783"/>
      <c r="C88" s="784"/>
      <c r="D88" s="195"/>
      <c r="E88" s="195"/>
      <c r="F88" s="195"/>
      <c r="G88" s="196"/>
      <c r="H88" s="196"/>
      <c r="I88" s="196"/>
      <c r="J88" s="196"/>
      <c r="K88" s="290"/>
      <c r="L88" s="196"/>
      <c r="M88" s="196"/>
      <c r="N88" s="196"/>
      <c r="O88" s="196"/>
      <c r="P88" s="196"/>
      <c r="Q88" s="196"/>
      <c r="R88" s="196"/>
      <c r="S88" s="196"/>
      <c r="T88" s="196"/>
      <c r="U88" s="196"/>
      <c r="V88" s="196"/>
      <c r="W88" s="196"/>
      <c r="X88" s="196"/>
      <c r="Y88" s="196"/>
      <c r="Z88" s="196"/>
      <c r="AA88" s="196"/>
      <c r="AB88" s="196"/>
      <c r="AC88" s="196"/>
      <c r="AD88" s="196"/>
      <c r="AE88" s="196"/>
      <c r="AF88" s="196"/>
      <c r="AG88" s="196"/>
      <c r="AH88" s="196"/>
      <c r="AI88" s="97">
        <f>'PEP Av. Fin.'!P59</f>
        <v>500416</v>
      </c>
      <c r="AJ88" s="97">
        <f>'PEP Av. Fin.'!Q59</f>
        <v>0</v>
      </c>
      <c r="AK88" s="97">
        <f>'PEP Av. Fin.'!R59</f>
        <v>500416</v>
      </c>
      <c r="AL88" s="197">
        <f>'PEP Av. Fin.'!S59</f>
        <v>0.5</v>
      </c>
      <c r="AM88" s="4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5"/>
      <c r="HA88" s="5"/>
      <c r="HB88" s="5"/>
      <c r="HC88" s="5"/>
      <c r="HD88" s="5"/>
      <c r="HE88" s="5"/>
      <c r="HF88" s="5"/>
      <c r="HG88" s="5"/>
      <c r="HH88" s="5"/>
      <c r="HI88" s="5"/>
      <c r="HJ88" s="5"/>
      <c r="HK88" s="5"/>
      <c r="HL88" s="5"/>
      <c r="HM88" s="5"/>
      <c r="HN88" s="5"/>
      <c r="HO88" s="5"/>
      <c r="HP88" s="5"/>
      <c r="HQ88" s="5"/>
      <c r="HR88" s="5"/>
      <c r="HS88" s="5"/>
      <c r="HT88" s="5"/>
      <c r="HU88" s="5"/>
      <c r="HV88" s="5"/>
      <c r="HW88" s="5"/>
      <c r="HX88" s="5"/>
      <c r="HY88" s="5"/>
      <c r="HZ88" s="5"/>
      <c r="IA88" s="5"/>
      <c r="IB88" s="5"/>
      <c r="IC88" s="5"/>
      <c r="ID88" s="5"/>
      <c r="IE88" s="5"/>
      <c r="IF88" s="5"/>
      <c r="IG88" s="5"/>
      <c r="IH88" s="5"/>
      <c r="II88" s="5"/>
      <c r="IJ88" s="5"/>
      <c r="IK88" s="5"/>
      <c r="IL88" s="5"/>
      <c r="IM88" s="5"/>
      <c r="IN88" s="5"/>
      <c r="IO88" s="5"/>
      <c r="IP88" s="5"/>
      <c r="IQ88" s="5"/>
      <c r="IR88" s="5"/>
      <c r="IS88" s="5"/>
      <c r="IT88" s="5"/>
      <c r="IU88" s="5"/>
      <c r="IV88" s="5"/>
      <c r="IW88" s="5"/>
      <c r="IX88" s="5"/>
      <c r="IY88" s="5"/>
      <c r="IZ88" s="5"/>
      <c r="JA88" s="5"/>
      <c r="JB88" s="5"/>
      <c r="JC88" s="5"/>
      <c r="JD88" s="5"/>
      <c r="JE88" s="5"/>
      <c r="JF88" s="5"/>
      <c r="JG88" s="5"/>
      <c r="JH88" s="5"/>
      <c r="JI88" s="5"/>
      <c r="JJ88" s="5"/>
      <c r="JK88" s="5"/>
      <c r="JL88" s="5"/>
      <c r="JM88" s="5"/>
      <c r="JN88" s="5"/>
      <c r="JO88" s="5"/>
      <c r="JP88" s="5"/>
      <c r="JQ88" s="5"/>
      <c r="JR88" s="5"/>
      <c r="JS88" s="5"/>
      <c r="JT88" s="5"/>
      <c r="JU88" s="5"/>
      <c r="JV88" s="5"/>
      <c r="JW88" s="5"/>
      <c r="JX88" s="5"/>
      <c r="JY88" s="5"/>
      <c r="JZ88" s="5"/>
      <c r="KA88" s="5"/>
      <c r="KB88" s="5"/>
      <c r="KC88" s="5"/>
      <c r="KD88" s="5"/>
      <c r="KE88" s="5"/>
      <c r="KF88" s="5"/>
      <c r="KG88" s="5"/>
      <c r="KH88" s="5"/>
      <c r="KI88" s="5"/>
      <c r="KJ88" s="5"/>
      <c r="KK88" s="5"/>
      <c r="KL88" s="5"/>
      <c r="KM88" s="5"/>
      <c r="KN88" s="5"/>
      <c r="KO88" s="5"/>
      <c r="KP88" s="5"/>
      <c r="KQ88" s="5"/>
      <c r="KR88" s="5"/>
      <c r="KS88" s="5"/>
      <c r="KT88" s="5"/>
      <c r="KU88" s="5"/>
      <c r="KV88" s="5"/>
      <c r="KW88" s="5"/>
      <c r="KX88" s="5"/>
      <c r="KY88" s="5"/>
      <c r="KZ88" s="5"/>
      <c r="LA88" s="5"/>
      <c r="LB88" s="5"/>
      <c r="LC88" s="5"/>
      <c r="LD88" s="5"/>
      <c r="LE88" s="5"/>
      <c r="LF88" s="5"/>
      <c r="LG88" s="5"/>
      <c r="LH88" s="5"/>
      <c r="LI88" s="5"/>
      <c r="LJ88" s="5"/>
      <c r="LK88" s="5"/>
      <c r="LL88" s="5"/>
      <c r="LM88" s="5"/>
      <c r="LN88" s="5"/>
      <c r="LO88" s="5"/>
      <c r="LP88" s="5"/>
      <c r="LQ88" s="5"/>
      <c r="LR88" s="5"/>
      <c r="LS88" s="5"/>
      <c r="LT88" s="5"/>
      <c r="LU88" s="5"/>
      <c r="LV88" s="5"/>
      <c r="LW88" s="5"/>
      <c r="LX88" s="5"/>
      <c r="LY88" s="5"/>
      <c r="LZ88" s="5"/>
      <c r="MA88" s="5"/>
      <c r="MB88" s="5"/>
      <c r="MC88" s="5"/>
      <c r="MD88" s="5"/>
      <c r="ME88" s="5"/>
      <c r="MF88" s="5"/>
      <c r="MG88" s="5"/>
      <c r="MH88" s="5"/>
      <c r="MI88" s="5"/>
      <c r="MJ88" s="5"/>
      <c r="MK88" s="5"/>
      <c r="ML88" s="5"/>
      <c r="MM88" s="5"/>
      <c r="MN88" s="5"/>
      <c r="MO88" s="5"/>
      <c r="MP88" s="5"/>
      <c r="MQ88" s="5"/>
      <c r="MR88" s="5"/>
      <c r="MS88" s="5"/>
      <c r="MT88" s="5"/>
      <c r="MU88" s="5"/>
      <c r="MV88" s="5"/>
      <c r="MW88" s="5"/>
      <c r="MX88" s="5"/>
      <c r="MY88" s="5"/>
      <c r="MZ88" s="5"/>
      <c r="NA88" s="5"/>
      <c r="NB88" s="5"/>
      <c r="NC88" s="5"/>
      <c r="ND88" s="5"/>
      <c r="NE88" s="5"/>
      <c r="NF88" s="5"/>
      <c r="NG88" s="5"/>
      <c r="NH88" s="5"/>
      <c r="NI88" s="5"/>
      <c r="NJ88" s="5"/>
      <c r="NK88" s="5"/>
      <c r="NL88" s="5"/>
      <c r="NM88" s="5"/>
      <c r="NN88" s="5"/>
      <c r="NO88" s="5"/>
      <c r="NP88" s="5"/>
      <c r="NQ88" s="5"/>
      <c r="NR88" s="5"/>
      <c r="NS88" s="5"/>
      <c r="NT88" s="5"/>
      <c r="NU88" s="5"/>
      <c r="NV88" s="5"/>
      <c r="NW88" s="5"/>
      <c r="NX88" s="5"/>
      <c r="NY88" s="5"/>
      <c r="NZ88" s="5"/>
      <c r="OA88" s="5"/>
      <c r="OB88" s="5"/>
      <c r="OC88" s="5"/>
      <c r="OD88" s="5"/>
      <c r="OE88" s="5"/>
      <c r="OF88" s="5"/>
      <c r="OG88" s="5"/>
      <c r="OH88" s="5"/>
      <c r="OI88" s="5"/>
      <c r="OJ88" s="5"/>
      <c r="OK88" s="5"/>
      <c r="OL88" s="5"/>
      <c r="OM88" s="5"/>
      <c r="ON88" s="5"/>
      <c r="OO88" s="5"/>
      <c r="OP88" s="5"/>
      <c r="OQ88" s="5"/>
      <c r="OR88" s="5"/>
      <c r="OS88" s="5"/>
      <c r="OT88" s="5"/>
      <c r="OU88" s="5"/>
      <c r="OV88" s="5"/>
      <c r="OW88" s="5"/>
      <c r="OX88" s="5"/>
      <c r="OY88" s="5"/>
      <c r="OZ88" s="5"/>
      <c r="PA88" s="5"/>
      <c r="PB88" s="5"/>
      <c r="PC88" s="5"/>
      <c r="PD88" s="5"/>
      <c r="PE88" s="5"/>
      <c r="PF88" s="5"/>
      <c r="PG88" s="5"/>
      <c r="PH88" s="5"/>
      <c r="PI88" s="5"/>
      <c r="PJ88" s="5"/>
      <c r="PK88" s="5"/>
      <c r="PL88" s="5"/>
      <c r="PM88" s="5"/>
      <c r="PN88" s="5"/>
      <c r="PO88" s="5"/>
      <c r="PP88" s="5"/>
      <c r="PQ88" s="5"/>
      <c r="PR88" s="5"/>
      <c r="PS88" s="5"/>
      <c r="PT88" s="5"/>
      <c r="PU88" s="5"/>
      <c r="PV88" s="5"/>
      <c r="PW88" s="5"/>
      <c r="PX88" s="5"/>
      <c r="PY88" s="5"/>
      <c r="PZ88" s="5"/>
      <c r="QA88" s="5"/>
      <c r="QB88" s="5"/>
      <c r="QC88" s="5"/>
      <c r="QD88" s="5"/>
      <c r="QE88" s="5"/>
      <c r="QF88" s="5"/>
      <c r="QG88" s="5"/>
      <c r="QH88" s="5"/>
      <c r="QI88" s="5"/>
      <c r="QJ88" s="5"/>
      <c r="QK88" s="5"/>
      <c r="QL88" s="5"/>
      <c r="QM88" s="5"/>
      <c r="QN88" s="5"/>
      <c r="QO88" s="5"/>
      <c r="QP88" s="5"/>
      <c r="QQ88" s="5"/>
      <c r="QR88" s="5"/>
      <c r="QS88" s="5"/>
      <c r="QT88" s="5"/>
      <c r="QU88" s="5"/>
      <c r="QV88" s="5"/>
      <c r="QW88" s="5"/>
      <c r="QX88" s="5"/>
      <c r="QY88" s="5"/>
      <c r="QZ88" s="5"/>
      <c r="RA88" s="5"/>
      <c r="RB88" s="5"/>
      <c r="RC88" s="5"/>
      <c r="RD88" s="5"/>
      <c r="RE88" s="5"/>
      <c r="RF88" s="5"/>
      <c r="RG88" s="5"/>
      <c r="RH88" s="5"/>
      <c r="RI88" s="5"/>
      <c r="RJ88" s="5"/>
      <c r="RK88" s="5"/>
      <c r="RL88" s="5"/>
      <c r="RM88" s="5"/>
      <c r="RN88" s="5"/>
      <c r="RO88" s="5"/>
      <c r="RP88" s="5"/>
      <c r="RQ88" s="5"/>
      <c r="RR88" s="5"/>
      <c r="RS88" s="5"/>
      <c r="RT88" s="5"/>
      <c r="RU88" s="5"/>
      <c r="RV88" s="5"/>
      <c r="RW88" s="5"/>
      <c r="RX88" s="5"/>
      <c r="RY88" s="5"/>
      <c r="RZ88" s="5"/>
      <c r="SA88" s="5"/>
      <c r="SB88" s="5"/>
      <c r="SC88" s="5"/>
      <c r="SD88" s="5"/>
      <c r="SE88" s="5"/>
      <c r="SF88" s="5"/>
      <c r="SG88" s="5"/>
      <c r="SH88" s="5"/>
      <c r="SI88" s="5"/>
      <c r="SJ88" s="5"/>
      <c r="SK88" s="5"/>
      <c r="SL88" s="5"/>
      <c r="SM88" s="5"/>
      <c r="SN88" s="5"/>
      <c r="SO88" s="5"/>
      <c r="SP88" s="5"/>
      <c r="SQ88" s="5"/>
      <c r="SR88" s="5"/>
      <c r="SS88" s="5"/>
    </row>
    <row r="89" spans="1:513" s="3" customFormat="1" ht="41.4" customHeight="1" x14ac:dyDescent="0.25">
      <c r="A89" s="213"/>
      <c r="B89" s="791" t="s">
        <v>118</v>
      </c>
      <c r="C89" s="792"/>
      <c r="D89" s="195"/>
      <c r="E89" s="195"/>
      <c r="F89" s="195"/>
      <c r="G89" s="204"/>
      <c r="H89" s="204"/>
      <c r="I89" s="204"/>
      <c r="J89" s="204"/>
      <c r="K89" s="293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99">
        <f>'PEP Av. Fin.'!P60</f>
        <v>105416.5</v>
      </c>
      <c r="AJ89" s="99">
        <f>'PEP Av. Fin.'!Q60</f>
        <v>0</v>
      </c>
      <c r="AK89" s="103">
        <f>'PEP Av. Fin.'!R60</f>
        <v>105416.5</v>
      </c>
      <c r="AL89" s="205">
        <f>'PEP Av. Fin.'!S60</f>
        <v>0.2106577327663384</v>
      </c>
      <c r="AM89" s="7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</row>
    <row r="90" spans="1:513" s="3" customFormat="1" ht="41.4" customHeight="1" x14ac:dyDescent="0.25">
      <c r="A90" s="213"/>
      <c r="B90" s="791" t="s">
        <v>119</v>
      </c>
      <c r="C90" s="792"/>
      <c r="D90" s="195"/>
      <c r="E90" s="195"/>
      <c r="F90" s="195"/>
      <c r="G90" s="204"/>
      <c r="H90" s="204"/>
      <c r="I90" s="204"/>
      <c r="J90" s="204"/>
      <c r="K90" s="293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99">
        <f>'PEP Av. Fin.'!P61</f>
        <v>219166.5</v>
      </c>
      <c r="AJ90" s="99">
        <f>'PEP Av. Fin.'!Q61</f>
        <v>0</v>
      </c>
      <c r="AK90" s="103">
        <f>'PEP Av. Fin.'!R61</f>
        <v>219166.5</v>
      </c>
      <c r="AL90" s="205">
        <f>'PEP Av. Fin.'!S61</f>
        <v>0.43796861011638316</v>
      </c>
      <c r="AM90" s="7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</row>
    <row r="91" spans="1:513" s="3" customFormat="1" ht="41.4" customHeight="1" x14ac:dyDescent="0.25">
      <c r="A91" s="213"/>
      <c r="B91" s="791" t="s">
        <v>120</v>
      </c>
      <c r="C91" s="792"/>
      <c r="D91" s="195"/>
      <c r="E91" s="195"/>
      <c r="F91" s="195"/>
      <c r="G91" s="204"/>
      <c r="H91" s="204"/>
      <c r="I91" s="204"/>
      <c r="J91" s="204"/>
      <c r="K91" s="293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99">
        <f>'PEP Av. Fin.'!P62</f>
        <v>116666.5</v>
      </c>
      <c r="AJ91" s="99">
        <f>'PEP Av. Fin.'!Q62</f>
        <v>0</v>
      </c>
      <c r="AK91" s="103">
        <f>'PEP Av. Fin.'!R62</f>
        <v>116666.5</v>
      </c>
      <c r="AL91" s="205">
        <f>'PEP Av. Fin.'!S62</f>
        <v>0.23313902832843075</v>
      </c>
      <c r="AM91" s="7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</row>
    <row r="92" spans="1:513" s="3" customFormat="1" ht="41.4" customHeight="1" x14ac:dyDescent="0.25">
      <c r="A92" s="213"/>
      <c r="B92" s="791" t="s">
        <v>121</v>
      </c>
      <c r="C92" s="792"/>
      <c r="D92" s="195"/>
      <c r="E92" s="195"/>
      <c r="F92" s="195"/>
      <c r="G92" s="204"/>
      <c r="H92" s="204"/>
      <c r="I92" s="204"/>
      <c r="J92" s="204"/>
      <c r="K92" s="293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99">
        <f>'PEP Av. Fin.'!P63</f>
        <v>59166.5</v>
      </c>
      <c r="AJ92" s="99">
        <f>'PEP Av. Fin.'!Q63</f>
        <v>0</v>
      </c>
      <c r="AK92" s="103">
        <f>'PEP Av. Fin.'!R63</f>
        <v>59166.5</v>
      </c>
      <c r="AL92" s="205">
        <f>'PEP Av. Fin.'!S63</f>
        <v>0.11823462878884768</v>
      </c>
      <c r="AM92" s="7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</row>
    <row r="93" spans="1:513" s="6" customFormat="1" ht="41.4" customHeight="1" x14ac:dyDescent="0.25">
      <c r="A93" s="795" t="s">
        <v>28</v>
      </c>
      <c r="B93" s="783"/>
      <c r="C93" s="784"/>
      <c r="D93" s="195"/>
      <c r="E93" s="195"/>
      <c r="F93" s="195"/>
      <c r="G93" s="196"/>
      <c r="H93" s="196"/>
      <c r="I93" s="196"/>
      <c r="J93" s="196"/>
      <c r="K93" s="290"/>
      <c r="L93" s="196"/>
      <c r="M93" s="196"/>
      <c r="N93" s="196"/>
      <c r="O93" s="196"/>
      <c r="P93" s="196"/>
      <c r="Q93" s="196"/>
      <c r="R93" s="196"/>
      <c r="S93" s="196"/>
      <c r="T93" s="196"/>
      <c r="U93" s="196"/>
      <c r="V93" s="196"/>
      <c r="W93" s="196"/>
      <c r="X93" s="196"/>
      <c r="Y93" s="196"/>
      <c r="Z93" s="196"/>
      <c r="AA93" s="196"/>
      <c r="AB93" s="196"/>
      <c r="AC93" s="196"/>
      <c r="AD93" s="196"/>
      <c r="AE93" s="196"/>
      <c r="AF93" s="196"/>
      <c r="AG93" s="196"/>
      <c r="AH93" s="196"/>
      <c r="AI93" s="97">
        <f>'PEP Av. Fin.'!P64</f>
        <v>227333.40000000002</v>
      </c>
      <c r="AJ93" s="97">
        <f>'PEP Av. Fin.'!Q64</f>
        <v>0</v>
      </c>
      <c r="AK93" s="97">
        <f>'PEP Av. Fin.'!R64</f>
        <v>227333.40000000002</v>
      </c>
      <c r="AL93" s="197">
        <f>'PEP Av. Fin.'!S64</f>
        <v>0.1</v>
      </c>
      <c r="AM93" s="4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5"/>
      <c r="IQ93" s="5"/>
      <c r="IR93" s="5"/>
      <c r="IS93" s="5"/>
      <c r="IT93" s="5"/>
      <c r="IU93" s="5"/>
      <c r="IV93" s="5"/>
      <c r="IW93" s="5"/>
      <c r="IX93" s="5"/>
      <c r="IY93" s="5"/>
      <c r="IZ93" s="5"/>
      <c r="JA93" s="5"/>
      <c r="JB93" s="5"/>
      <c r="JC93" s="5"/>
      <c r="JD93" s="5"/>
      <c r="JE93" s="5"/>
      <c r="JF93" s="5"/>
      <c r="JG93" s="5"/>
      <c r="JH93" s="5"/>
      <c r="JI93" s="5"/>
      <c r="JJ93" s="5"/>
      <c r="JK93" s="5"/>
      <c r="JL93" s="5"/>
      <c r="JM93" s="5"/>
      <c r="JN93" s="5"/>
      <c r="JO93" s="5"/>
      <c r="JP93" s="5"/>
      <c r="JQ93" s="5"/>
      <c r="JR93" s="5"/>
      <c r="JS93" s="5"/>
      <c r="JT93" s="5"/>
      <c r="JU93" s="5"/>
      <c r="JV93" s="5"/>
      <c r="JW93" s="5"/>
      <c r="JX93" s="5"/>
      <c r="JY93" s="5"/>
      <c r="JZ93" s="5"/>
      <c r="KA93" s="5"/>
      <c r="KB93" s="5"/>
      <c r="KC93" s="5"/>
      <c r="KD93" s="5"/>
      <c r="KE93" s="5"/>
      <c r="KF93" s="5"/>
      <c r="KG93" s="5"/>
      <c r="KH93" s="5"/>
      <c r="KI93" s="5"/>
      <c r="KJ93" s="5"/>
      <c r="KK93" s="5"/>
      <c r="KL93" s="5"/>
      <c r="KM93" s="5"/>
      <c r="KN93" s="5"/>
      <c r="KO93" s="5"/>
      <c r="KP93" s="5"/>
      <c r="KQ93" s="5"/>
      <c r="KR93" s="5"/>
      <c r="KS93" s="5"/>
      <c r="KT93" s="5"/>
      <c r="KU93" s="5"/>
      <c r="KV93" s="5"/>
      <c r="KW93" s="5"/>
      <c r="KX93" s="5"/>
      <c r="KY93" s="5"/>
      <c r="KZ93" s="5"/>
      <c r="LA93" s="5"/>
      <c r="LB93" s="5"/>
      <c r="LC93" s="5"/>
      <c r="LD93" s="5"/>
      <c r="LE93" s="5"/>
      <c r="LF93" s="5"/>
      <c r="LG93" s="5"/>
      <c r="LH93" s="5"/>
      <c r="LI93" s="5"/>
      <c r="LJ93" s="5"/>
      <c r="LK93" s="5"/>
      <c r="LL93" s="5"/>
      <c r="LM93" s="5"/>
      <c r="LN93" s="5"/>
      <c r="LO93" s="5"/>
      <c r="LP93" s="5"/>
      <c r="LQ93" s="5"/>
      <c r="LR93" s="5"/>
      <c r="LS93" s="5"/>
      <c r="LT93" s="5"/>
      <c r="LU93" s="5"/>
      <c r="LV93" s="5"/>
      <c r="LW93" s="5"/>
      <c r="LX93" s="5"/>
      <c r="LY93" s="5"/>
      <c r="LZ93" s="5"/>
      <c r="MA93" s="5"/>
      <c r="MB93" s="5"/>
      <c r="MC93" s="5"/>
      <c r="MD93" s="5"/>
      <c r="ME93" s="5"/>
      <c r="MF93" s="5"/>
      <c r="MG93" s="5"/>
      <c r="MH93" s="5"/>
      <c r="MI93" s="5"/>
      <c r="MJ93" s="5"/>
      <c r="MK93" s="5"/>
      <c r="ML93" s="5"/>
      <c r="MM93" s="5"/>
      <c r="MN93" s="5"/>
      <c r="MO93" s="5"/>
      <c r="MP93" s="5"/>
      <c r="MQ93" s="5"/>
      <c r="MR93" s="5"/>
      <c r="MS93" s="5"/>
      <c r="MT93" s="5"/>
      <c r="MU93" s="5"/>
      <c r="MV93" s="5"/>
      <c r="MW93" s="5"/>
      <c r="MX93" s="5"/>
      <c r="MY93" s="5"/>
      <c r="MZ93" s="5"/>
      <c r="NA93" s="5"/>
      <c r="NB93" s="5"/>
      <c r="NC93" s="5"/>
      <c r="ND93" s="5"/>
      <c r="NE93" s="5"/>
      <c r="NF93" s="5"/>
      <c r="NG93" s="5"/>
      <c r="NH93" s="5"/>
      <c r="NI93" s="5"/>
      <c r="NJ93" s="5"/>
      <c r="NK93" s="5"/>
      <c r="NL93" s="5"/>
      <c r="NM93" s="5"/>
      <c r="NN93" s="5"/>
      <c r="NO93" s="5"/>
      <c r="NP93" s="5"/>
      <c r="NQ93" s="5"/>
      <c r="NR93" s="5"/>
      <c r="NS93" s="5"/>
      <c r="NT93" s="5"/>
      <c r="NU93" s="5"/>
      <c r="NV93" s="5"/>
      <c r="NW93" s="5"/>
      <c r="NX93" s="5"/>
      <c r="NY93" s="5"/>
      <c r="NZ93" s="5"/>
      <c r="OA93" s="5"/>
      <c r="OB93" s="5"/>
      <c r="OC93" s="5"/>
      <c r="OD93" s="5"/>
      <c r="OE93" s="5"/>
      <c r="OF93" s="5"/>
      <c r="OG93" s="5"/>
      <c r="OH93" s="5"/>
      <c r="OI93" s="5"/>
      <c r="OJ93" s="5"/>
      <c r="OK93" s="5"/>
      <c r="OL93" s="5"/>
      <c r="OM93" s="5"/>
      <c r="ON93" s="5"/>
      <c r="OO93" s="5"/>
      <c r="OP93" s="5"/>
      <c r="OQ93" s="5"/>
      <c r="OR93" s="5"/>
      <c r="OS93" s="5"/>
      <c r="OT93" s="5"/>
      <c r="OU93" s="5"/>
      <c r="OV93" s="5"/>
      <c r="OW93" s="5"/>
      <c r="OX93" s="5"/>
      <c r="OY93" s="5"/>
      <c r="OZ93" s="5"/>
      <c r="PA93" s="5"/>
      <c r="PB93" s="5"/>
      <c r="PC93" s="5"/>
      <c r="PD93" s="5"/>
      <c r="PE93" s="5"/>
      <c r="PF93" s="5"/>
      <c r="PG93" s="5"/>
      <c r="PH93" s="5"/>
      <c r="PI93" s="5"/>
      <c r="PJ93" s="5"/>
      <c r="PK93" s="5"/>
      <c r="PL93" s="5"/>
      <c r="PM93" s="5"/>
      <c r="PN93" s="5"/>
      <c r="PO93" s="5"/>
      <c r="PP93" s="5"/>
      <c r="PQ93" s="5"/>
      <c r="PR93" s="5"/>
      <c r="PS93" s="5"/>
      <c r="PT93" s="5"/>
      <c r="PU93" s="5"/>
      <c r="PV93" s="5"/>
      <c r="PW93" s="5"/>
      <c r="PX93" s="5"/>
      <c r="PY93" s="5"/>
      <c r="PZ93" s="5"/>
      <c r="QA93" s="5"/>
      <c r="QB93" s="5"/>
      <c r="QC93" s="5"/>
      <c r="QD93" s="5"/>
      <c r="QE93" s="5"/>
      <c r="QF93" s="5"/>
      <c r="QG93" s="5"/>
      <c r="QH93" s="5"/>
      <c r="QI93" s="5"/>
      <c r="QJ93" s="5"/>
      <c r="QK93" s="5"/>
      <c r="QL93" s="5"/>
      <c r="QM93" s="5"/>
      <c r="QN93" s="5"/>
      <c r="QO93" s="5"/>
      <c r="QP93" s="5"/>
      <c r="QQ93" s="5"/>
      <c r="QR93" s="5"/>
      <c r="QS93" s="5"/>
      <c r="QT93" s="5"/>
      <c r="QU93" s="5"/>
      <c r="QV93" s="5"/>
      <c r="QW93" s="5"/>
      <c r="QX93" s="5"/>
      <c r="QY93" s="5"/>
      <c r="QZ93" s="5"/>
      <c r="RA93" s="5"/>
      <c r="RB93" s="5"/>
      <c r="RC93" s="5"/>
      <c r="RD93" s="5"/>
      <c r="RE93" s="5"/>
      <c r="RF93" s="5"/>
      <c r="RG93" s="5"/>
      <c r="RH93" s="5"/>
      <c r="RI93" s="5"/>
      <c r="RJ93" s="5"/>
      <c r="RK93" s="5"/>
      <c r="RL93" s="5"/>
      <c r="RM93" s="5"/>
      <c r="RN93" s="5"/>
      <c r="RO93" s="5"/>
      <c r="RP93" s="5"/>
      <c r="RQ93" s="5"/>
      <c r="RR93" s="5"/>
      <c r="RS93" s="5"/>
      <c r="RT93" s="5"/>
      <c r="RU93" s="5"/>
      <c r="RV93" s="5"/>
      <c r="RW93" s="5"/>
      <c r="RX93" s="5"/>
      <c r="RY93" s="5"/>
      <c r="RZ93" s="5"/>
      <c r="SA93" s="5"/>
      <c r="SB93" s="5"/>
      <c r="SC93" s="5"/>
      <c r="SD93" s="5"/>
      <c r="SE93" s="5"/>
      <c r="SF93" s="5"/>
      <c r="SG93" s="5"/>
      <c r="SH93" s="5"/>
      <c r="SI93" s="5"/>
      <c r="SJ93" s="5"/>
      <c r="SK93" s="5"/>
      <c r="SL93" s="5"/>
      <c r="SM93" s="5"/>
      <c r="SN93" s="5"/>
      <c r="SO93" s="5"/>
      <c r="SP93" s="5"/>
      <c r="SQ93" s="5"/>
      <c r="SR93" s="5"/>
      <c r="SS93" s="5"/>
    </row>
    <row r="94" spans="1:513" s="3" customFormat="1" ht="41.4" customHeight="1" x14ac:dyDescent="0.25">
      <c r="A94" s="213"/>
      <c r="B94" s="791" t="s">
        <v>122</v>
      </c>
      <c r="C94" s="792"/>
      <c r="D94" s="195"/>
      <c r="E94" s="195"/>
      <c r="F94" s="195"/>
      <c r="G94" s="204"/>
      <c r="H94" s="204"/>
      <c r="I94" s="204"/>
      <c r="J94" s="204"/>
      <c r="K94" s="293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99">
        <f>'PEP Av. Fin.'!P65</f>
        <v>227333.40000000002</v>
      </c>
      <c r="AJ94" s="99">
        <f>'PEP Av. Fin.'!Q65</f>
        <v>0</v>
      </c>
      <c r="AK94" s="103">
        <f>'PEP Av. Fin.'!R65</f>
        <v>227333.40000000002</v>
      </c>
      <c r="AL94" s="205">
        <f>'PEP Av. Fin.'!S65</f>
        <v>1</v>
      </c>
      <c r="AM94" s="7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</row>
    <row r="95" spans="1:513" s="3" customFormat="1" ht="41.4" customHeight="1" x14ac:dyDescent="0.25">
      <c r="A95" s="213"/>
      <c r="B95" s="791" t="s">
        <v>123</v>
      </c>
      <c r="C95" s="792"/>
      <c r="D95" s="195"/>
      <c r="E95" s="195"/>
      <c r="F95" s="195"/>
      <c r="G95" s="204"/>
      <c r="H95" s="204"/>
      <c r="I95" s="204"/>
      <c r="J95" s="204"/>
      <c r="K95" s="293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99">
        <f>'PEP Av. Fin.'!P66</f>
        <v>0</v>
      </c>
      <c r="AJ95" s="99">
        <f>'PEP Av. Fin.'!Q66</f>
        <v>0</v>
      </c>
      <c r="AK95" s="103">
        <f>'PEP Av. Fin.'!R66</f>
        <v>0</v>
      </c>
      <c r="AL95" s="205">
        <f>'PEP Av. Fin.'!S66</f>
        <v>0</v>
      </c>
      <c r="AM95" s="7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</row>
    <row r="96" spans="1:513" s="3" customFormat="1" ht="41.4" customHeight="1" x14ac:dyDescent="0.25">
      <c r="A96" s="213"/>
      <c r="B96" s="791" t="s">
        <v>124</v>
      </c>
      <c r="C96" s="792"/>
      <c r="D96" s="195"/>
      <c r="E96" s="195"/>
      <c r="F96" s="195"/>
      <c r="G96" s="204"/>
      <c r="H96" s="204"/>
      <c r="I96" s="204"/>
      <c r="J96" s="204"/>
      <c r="K96" s="293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99">
        <f>'PEP Av. Fin.'!P67</f>
        <v>0</v>
      </c>
      <c r="AJ96" s="99">
        <f>'PEP Av. Fin.'!Q67</f>
        <v>0</v>
      </c>
      <c r="AK96" s="103">
        <f>'PEP Av. Fin.'!R67</f>
        <v>0</v>
      </c>
      <c r="AL96" s="205">
        <f>'PEP Av. Fin.'!S67</f>
        <v>0</v>
      </c>
      <c r="AM96" s="7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</row>
    <row r="97" spans="1:513" s="3" customFormat="1" ht="41.4" customHeight="1" x14ac:dyDescent="0.25">
      <c r="A97" s="213"/>
      <c r="B97" s="791" t="s">
        <v>125</v>
      </c>
      <c r="C97" s="792"/>
      <c r="D97" s="195"/>
      <c r="E97" s="195"/>
      <c r="F97" s="195"/>
      <c r="G97" s="204"/>
      <c r="H97" s="204"/>
      <c r="I97" s="204"/>
      <c r="J97" s="204"/>
      <c r="K97" s="293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99">
        <f>'PEP Av. Fin.'!P68</f>
        <v>0</v>
      </c>
      <c r="AJ97" s="99">
        <f>'PEP Av. Fin.'!Q68</f>
        <v>0</v>
      </c>
      <c r="AK97" s="103">
        <f>'PEP Av. Fin.'!R68</f>
        <v>0</v>
      </c>
      <c r="AL97" s="205">
        <f>'PEP Av. Fin.'!S68</f>
        <v>0</v>
      </c>
      <c r="AM97" s="7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</row>
    <row r="98" spans="1:513" s="3" customFormat="1" ht="41.4" customHeight="1" x14ac:dyDescent="0.25">
      <c r="A98" s="213"/>
      <c r="B98" s="791" t="s">
        <v>126</v>
      </c>
      <c r="C98" s="792"/>
      <c r="D98" s="195"/>
      <c r="E98" s="195"/>
      <c r="F98" s="195"/>
      <c r="G98" s="204"/>
      <c r="H98" s="204"/>
      <c r="I98" s="204"/>
      <c r="J98" s="204"/>
      <c r="K98" s="293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99">
        <f>'PEP Av. Fin.'!P69</f>
        <v>0</v>
      </c>
      <c r="AJ98" s="99">
        <f>'PEP Av. Fin.'!Q69</f>
        <v>0</v>
      </c>
      <c r="AK98" s="103">
        <f>'PEP Av. Fin.'!R69</f>
        <v>0</v>
      </c>
      <c r="AL98" s="205">
        <f>'PEP Av. Fin.'!S69</f>
        <v>0</v>
      </c>
      <c r="AM98" s="7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</row>
    <row r="99" spans="1:513" s="3" customFormat="1" ht="41.4" customHeight="1" x14ac:dyDescent="0.25">
      <c r="A99" s="213"/>
      <c r="B99" s="791" t="s">
        <v>127</v>
      </c>
      <c r="C99" s="792"/>
      <c r="D99" s="195"/>
      <c r="E99" s="195"/>
      <c r="F99" s="195"/>
      <c r="G99" s="204"/>
      <c r="H99" s="204"/>
      <c r="I99" s="204"/>
      <c r="J99" s="204"/>
      <c r="K99" s="293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99">
        <f>'PEP Av. Fin.'!P70</f>
        <v>0</v>
      </c>
      <c r="AJ99" s="99">
        <f>'PEP Av. Fin.'!Q70</f>
        <v>0</v>
      </c>
      <c r="AK99" s="103">
        <f>'PEP Av. Fin.'!R70</f>
        <v>0</v>
      </c>
      <c r="AL99" s="205">
        <f>'PEP Av. Fin.'!S70</f>
        <v>0</v>
      </c>
      <c r="AM99" s="7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</row>
    <row r="100" spans="1:513" s="3" customFormat="1" ht="41.4" customHeight="1" x14ac:dyDescent="0.25">
      <c r="A100" s="213"/>
      <c r="B100" s="791" t="s">
        <v>128</v>
      </c>
      <c r="C100" s="792"/>
      <c r="D100" s="195"/>
      <c r="E100" s="195"/>
      <c r="F100" s="195"/>
      <c r="G100" s="204"/>
      <c r="H100" s="204"/>
      <c r="I100" s="204"/>
      <c r="J100" s="204"/>
      <c r="K100" s="293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99">
        <f>'PEP Av. Fin.'!P71</f>
        <v>0</v>
      </c>
      <c r="AJ100" s="99">
        <f>'PEP Av. Fin.'!Q71</f>
        <v>0</v>
      </c>
      <c r="AK100" s="103">
        <f>'PEP Av. Fin.'!R71</f>
        <v>0</v>
      </c>
      <c r="AL100" s="205">
        <f>'PEP Av. Fin.'!S71</f>
        <v>0</v>
      </c>
      <c r="AM100" s="7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</row>
    <row r="101" spans="1:513" s="6" customFormat="1" ht="41.4" customHeight="1" x14ac:dyDescent="0.25">
      <c r="A101" s="795" t="s">
        <v>29</v>
      </c>
      <c r="B101" s="783"/>
      <c r="C101" s="784"/>
      <c r="D101" s="195"/>
      <c r="E101" s="195"/>
      <c r="F101" s="195"/>
      <c r="G101" s="196"/>
      <c r="H101" s="196"/>
      <c r="I101" s="196"/>
      <c r="J101" s="196"/>
      <c r="K101" s="290"/>
      <c r="L101" s="196"/>
      <c r="M101" s="196"/>
      <c r="N101" s="196"/>
      <c r="O101" s="196"/>
      <c r="P101" s="196"/>
      <c r="Q101" s="196"/>
      <c r="R101" s="196"/>
      <c r="S101" s="196"/>
      <c r="T101" s="196"/>
      <c r="U101" s="196"/>
      <c r="V101" s="196"/>
      <c r="W101" s="196"/>
      <c r="X101" s="196"/>
      <c r="Y101" s="196"/>
      <c r="Z101" s="196"/>
      <c r="AA101" s="196"/>
      <c r="AB101" s="196"/>
      <c r="AC101" s="196"/>
      <c r="AD101" s="196"/>
      <c r="AE101" s="196"/>
      <c r="AF101" s="196"/>
      <c r="AG101" s="196"/>
      <c r="AH101" s="196"/>
      <c r="AI101" s="97">
        <f>'PEP Av. Fin.'!P72</f>
        <v>202527.85</v>
      </c>
      <c r="AJ101" s="97">
        <f>'PEP Av. Fin.'!Q72</f>
        <v>0</v>
      </c>
      <c r="AK101" s="97">
        <f>'PEP Av. Fin.'!R72</f>
        <v>202527.85</v>
      </c>
      <c r="AL101" s="197">
        <f>'PEP Av. Fin.'!S72</f>
        <v>0.35</v>
      </c>
      <c r="AM101" s="4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  <c r="HT101" s="5"/>
      <c r="HU101" s="5"/>
      <c r="HV101" s="5"/>
      <c r="HW101" s="5"/>
      <c r="HX101" s="5"/>
      <c r="HY101" s="5"/>
      <c r="HZ101" s="5"/>
      <c r="IA101" s="5"/>
      <c r="IB101" s="5"/>
      <c r="IC101" s="5"/>
      <c r="ID101" s="5"/>
      <c r="IE101" s="5"/>
      <c r="IF101" s="5"/>
      <c r="IG101" s="5"/>
      <c r="IH101" s="5"/>
      <c r="II101" s="5"/>
      <c r="IJ101" s="5"/>
      <c r="IK101" s="5"/>
      <c r="IL101" s="5"/>
      <c r="IM101" s="5"/>
      <c r="IN101" s="5"/>
      <c r="IO101" s="5"/>
      <c r="IP101" s="5"/>
      <c r="IQ101" s="5"/>
      <c r="IR101" s="5"/>
      <c r="IS101" s="5"/>
      <c r="IT101" s="5"/>
      <c r="IU101" s="5"/>
      <c r="IV101" s="5"/>
      <c r="IW101" s="5"/>
      <c r="IX101" s="5"/>
      <c r="IY101" s="5"/>
      <c r="IZ101" s="5"/>
      <c r="JA101" s="5"/>
      <c r="JB101" s="5"/>
      <c r="JC101" s="5"/>
      <c r="JD101" s="5"/>
      <c r="JE101" s="5"/>
      <c r="JF101" s="5"/>
      <c r="JG101" s="5"/>
      <c r="JH101" s="5"/>
      <c r="JI101" s="5"/>
      <c r="JJ101" s="5"/>
      <c r="JK101" s="5"/>
      <c r="JL101" s="5"/>
      <c r="JM101" s="5"/>
      <c r="JN101" s="5"/>
      <c r="JO101" s="5"/>
      <c r="JP101" s="5"/>
      <c r="JQ101" s="5"/>
      <c r="JR101" s="5"/>
      <c r="JS101" s="5"/>
      <c r="JT101" s="5"/>
      <c r="JU101" s="5"/>
      <c r="JV101" s="5"/>
      <c r="JW101" s="5"/>
      <c r="JX101" s="5"/>
      <c r="JY101" s="5"/>
      <c r="JZ101" s="5"/>
      <c r="KA101" s="5"/>
      <c r="KB101" s="5"/>
      <c r="KC101" s="5"/>
      <c r="KD101" s="5"/>
      <c r="KE101" s="5"/>
      <c r="KF101" s="5"/>
      <c r="KG101" s="5"/>
      <c r="KH101" s="5"/>
      <c r="KI101" s="5"/>
      <c r="KJ101" s="5"/>
      <c r="KK101" s="5"/>
      <c r="KL101" s="5"/>
      <c r="KM101" s="5"/>
      <c r="KN101" s="5"/>
      <c r="KO101" s="5"/>
      <c r="KP101" s="5"/>
      <c r="KQ101" s="5"/>
      <c r="KR101" s="5"/>
      <c r="KS101" s="5"/>
      <c r="KT101" s="5"/>
      <c r="KU101" s="5"/>
      <c r="KV101" s="5"/>
      <c r="KW101" s="5"/>
      <c r="KX101" s="5"/>
      <c r="KY101" s="5"/>
      <c r="KZ101" s="5"/>
      <c r="LA101" s="5"/>
      <c r="LB101" s="5"/>
      <c r="LC101" s="5"/>
      <c r="LD101" s="5"/>
      <c r="LE101" s="5"/>
      <c r="LF101" s="5"/>
      <c r="LG101" s="5"/>
      <c r="LH101" s="5"/>
      <c r="LI101" s="5"/>
      <c r="LJ101" s="5"/>
      <c r="LK101" s="5"/>
      <c r="LL101" s="5"/>
      <c r="LM101" s="5"/>
      <c r="LN101" s="5"/>
      <c r="LO101" s="5"/>
      <c r="LP101" s="5"/>
      <c r="LQ101" s="5"/>
      <c r="LR101" s="5"/>
      <c r="LS101" s="5"/>
      <c r="LT101" s="5"/>
      <c r="LU101" s="5"/>
      <c r="LV101" s="5"/>
      <c r="LW101" s="5"/>
      <c r="LX101" s="5"/>
      <c r="LY101" s="5"/>
      <c r="LZ101" s="5"/>
      <c r="MA101" s="5"/>
      <c r="MB101" s="5"/>
      <c r="MC101" s="5"/>
      <c r="MD101" s="5"/>
      <c r="ME101" s="5"/>
      <c r="MF101" s="5"/>
      <c r="MG101" s="5"/>
      <c r="MH101" s="5"/>
      <c r="MI101" s="5"/>
      <c r="MJ101" s="5"/>
      <c r="MK101" s="5"/>
      <c r="ML101" s="5"/>
      <c r="MM101" s="5"/>
      <c r="MN101" s="5"/>
      <c r="MO101" s="5"/>
      <c r="MP101" s="5"/>
      <c r="MQ101" s="5"/>
      <c r="MR101" s="5"/>
      <c r="MS101" s="5"/>
      <c r="MT101" s="5"/>
      <c r="MU101" s="5"/>
      <c r="MV101" s="5"/>
      <c r="MW101" s="5"/>
      <c r="MX101" s="5"/>
      <c r="MY101" s="5"/>
      <c r="MZ101" s="5"/>
      <c r="NA101" s="5"/>
      <c r="NB101" s="5"/>
      <c r="NC101" s="5"/>
      <c r="ND101" s="5"/>
      <c r="NE101" s="5"/>
      <c r="NF101" s="5"/>
      <c r="NG101" s="5"/>
      <c r="NH101" s="5"/>
      <c r="NI101" s="5"/>
      <c r="NJ101" s="5"/>
      <c r="NK101" s="5"/>
      <c r="NL101" s="5"/>
      <c r="NM101" s="5"/>
      <c r="NN101" s="5"/>
      <c r="NO101" s="5"/>
      <c r="NP101" s="5"/>
      <c r="NQ101" s="5"/>
      <c r="NR101" s="5"/>
      <c r="NS101" s="5"/>
      <c r="NT101" s="5"/>
      <c r="NU101" s="5"/>
      <c r="NV101" s="5"/>
      <c r="NW101" s="5"/>
      <c r="NX101" s="5"/>
      <c r="NY101" s="5"/>
      <c r="NZ101" s="5"/>
      <c r="OA101" s="5"/>
      <c r="OB101" s="5"/>
      <c r="OC101" s="5"/>
      <c r="OD101" s="5"/>
      <c r="OE101" s="5"/>
      <c r="OF101" s="5"/>
      <c r="OG101" s="5"/>
      <c r="OH101" s="5"/>
      <c r="OI101" s="5"/>
      <c r="OJ101" s="5"/>
      <c r="OK101" s="5"/>
      <c r="OL101" s="5"/>
      <c r="OM101" s="5"/>
      <c r="ON101" s="5"/>
      <c r="OO101" s="5"/>
      <c r="OP101" s="5"/>
      <c r="OQ101" s="5"/>
      <c r="OR101" s="5"/>
      <c r="OS101" s="5"/>
      <c r="OT101" s="5"/>
      <c r="OU101" s="5"/>
      <c r="OV101" s="5"/>
      <c r="OW101" s="5"/>
      <c r="OX101" s="5"/>
      <c r="OY101" s="5"/>
      <c r="OZ101" s="5"/>
      <c r="PA101" s="5"/>
      <c r="PB101" s="5"/>
      <c r="PC101" s="5"/>
      <c r="PD101" s="5"/>
      <c r="PE101" s="5"/>
      <c r="PF101" s="5"/>
      <c r="PG101" s="5"/>
      <c r="PH101" s="5"/>
      <c r="PI101" s="5"/>
      <c r="PJ101" s="5"/>
      <c r="PK101" s="5"/>
      <c r="PL101" s="5"/>
      <c r="PM101" s="5"/>
      <c r="PN101" s="5"/>
      <c r="PO101" s="5"/>
      <c r="PP101" s="5"/>
      <c r="PQ101" s="5"/>
      <c r="PR101" s="5"/>
      <c r="PS101" s="5"/>
      <c r="PT101" s="5"/>
      <c r="PU101" s="5"/>
      <c r="PV101" s="5"/>
      <c r="PW101" s="5"/>
      <c r="PX101" s="5"/>
      <c r="PY101" s="5"/>
      <c r="PZ101" s="5"/>
      <c r="QA101" s="5"/>
      <c r="QB101" s="5"/>
      <c r="QC101" s="5"/>
      <c r="QD101" s="5"/>
      <c r="QE101" s="5"/>
      <c r="QF101" s="5"/>
      <c r="QG101" s="5"/>
      <c r="QH101" s="5"/>
      <c r="QI101" s="5"/>
      <c r="QJ101" s="5"/>
      <c r="QK101" s="5"/>
      <c r="QL101" s="5"/>
      <c r="QM101" s="5"/>
      <c r="QN101" s="5"/>
      <c r="QO101" s="5"/>
      <c r="QP101" s="5"/>
      <c r="QQ101" s="5"/>
      <c r="QR101" s="5"/>
      <c r="QS101" s="5"/>
      <c r="QT101" s="5"/>
      <c r="QU101" s="5"/>
      <c r="QV101" s="5"/>
      <c r="QW101" s="5"/>
      <c r="QX101" s="5"/>
      <c r="QY101" s="5"/>
      <c r="QZ101" s="5"/>
      <c r="RA101" s="5"/>
      <c r="RB101" s="5"/>
      <c r="RC101" s="5"/>
      <c r="RD101" s="5"/>
      <c r="RE101" s="5"/>
      <c r="RF101" s="5"/>
      <c r="RG101" s="5"/>
      <c r="RH101" s="5"/>
      <c r="RI101" s="5"/>
      <c r="RJ101" s="5"/>
      <c r="RK101" s="5"/>
      <c r="RL101" s="5"/>
      <c r="RM101" s="5"/>
      <c r="RN101" s="5"/>
      <c r="RO101" s="5"/>
      <c r="RP101" s="5"/>
      <c r="RQ101" s="5"/>
      <c r="RR101" s="5"/>
      <c r="RS101" s="5"/>
      <c r="RT101" s="5"/>
      <c r="RU101" s="5"/>
      <c r="RV101" s="5"/>
      <c r="RW101" s="5"/>
      <c r="RX101" s="5"/>
      <c r="RY101" s="5"/>
      <c r="RZ101" s="5"/>
      <c r="SA101" s="5"/>
      <c r="SB101" s="5"/>
      <c r="SC101" s="5"/>
      <c r="SD101" s="5"/>
      <c r="SE101" s="5"/>
      <c r="SF101" s="5"/>
      <c r="SG101" s="5"/>
      <c r="SH101" s="5"/>
      <c r="SI101" s="5"/>
      <c r="SJ101" s="5"/>
      <c r="SK101" s="5"/>
      <c r="SL101" s="5"/>
      <c r="SM101" s="5"/>
      <c r="SN101" s="5"/>
      <c r="SO101" s="5"/>
      <c r="SP101" s="5"/>
      <c r="SQ101" s="5"/>
      <c r="SR101" s="5"/>
      <c r="SS101" s="5"/>
    </row>
    <row r="102" spans="1:513" s="3" customFormat="1" ht="41.4" customHeight="1" x14ac:dyDescent="0.25">
      <c r="A102" s="213"/>
      <c r="B102" s="791" t="s">
        <v>129</v>
      </c>
      <c r="C102" s="792"/>
      <c r="D102" s="195"/>
      <c r="E102" s="195"/>
      <c r="F102" s="195"/>
      <c r="G102" s="204"/>
      <c r="H102" s="204"/>
      <c r="I102" s="204"/>
      <c r="J102" s="204"/>
      <c r="K102" s="293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99">
        <f>'PEP Av. Fin.'!P73</f>
        <v>92277.5</v>
      </c>
      <c r="AJ102" s="99">
        <f>'PEP Av. Fin.'!Q73</f>
        <v>0</v>
      </c>
      <c r="AK102" s="103">
        <f>'PEP Av. Fin.'!R73</f>
        <v>92277.5</v>
      </c>
      <c r="AL102" s="205">
        <f>'PEP Av. Fin.'!S73</f>
        <v>0.45562869501651254</v>
      </c>
      <c r="AM102" s="7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</row>
    <row r="103" spans="1:513" s="3" customFormat="1" ht="41.4" customHeight="1" x14ac:dyDescent="0.25">
      <c r="A103" s="213"/>
      <c r="B103" s="791" t="s">
        <v>130</v>
      </c>
      <c r="C103" s="792"/>
      <c r="D103" s="195"/>
      <c r="E103" s="195"/>
      <c r="F103" s="195"/>
      <c r="G103" s="204"/>
      <c r="H103" s="204"/>
      <c r="I103" s="204"/>
      <c r="J103" s="204"/>
      <c r="K103" s="293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99">
        <f>'PEP Av. Fin.'!P74</f>
        <v>53083.45</v>
      </c>
      <c r="AJ103" s="99">
        <f>'PEP Av. Fin.'!Q74</f>
        <v>0</v>
      </c>
      <c r="AK103" s="103">
        <f>'PEP Av. Fin.'!R74</f>
        <v>53083.45</v>
      </c>
      <c r="AL103" s="205">
        <f>'PEP Av. Fin.'!S74</f>
        <v>0.26210444637614033</v>
      </c>
      <c r="AM103" s="7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</row>
    <row r="104" spans="1:513" s="3" customFormat="1" ht="41.4" customHeight="1" x14ac:dyDescent="0.25">
      <c r="A104" s="213"/>
      <c r="B104" s="791" t="s">
        <v>131</v>
      </c>
      <c r="C104" s="792"/>
      <c r="D104" s="195"/>
      <c r="E104" s="195"/>
      <c r="F104" s="195"/>
      <c r="G104" s="204"/>
      <c r="H104" s="204"/>
      <c r="I104" s="204"/>
      <c r="J104" s="204"/>
      <c r="K104" s="293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99">
        <f>'PEP Av. Fin.'!P75</f>
        <v>36750</v>
      </c>
      <c r="AJ104" s="99">
        <f>'PEP Av. Fin.'!Q75</f>
        <v>0</v>
      </c>
      <c r="AK104" s="103">
        <f>'PEP Av. Fin.'!R75</f>
        <v>36750</v>
      </c>
      <c r="AL104" s="205">
        <f>'PEP Av. Fin.'!S75</f>
        <v>0.18145652560870024</v>
      </c>
      <c r="AM104" s="7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</row>
    <row r="105" spans="1:513" s="3" customFormat="1" ht="41.4" customHeight="1" x14ac:dyDescent="0.25">
      <c r="A105" s="213"/>
      <c r="B105" s="791" t="s">
        <v>132</v>
      </c>
      <c r="C105" s="792"/>
      <c r="D105" s="195"/>
      <c r="E105" s="195"/>
      <c r="F105" s="195"/>
      <c r="G105" s="204"/>
      <c r="H105" s="204"/>
      <c r="I105" s="204"/>
      <c r="J105" s="204"/>
      <c r="K105" s="293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99">
        <f>'PEP Av. Fin.'!P76</f>
        <v>20416.899999999998</v>
      </c>
      <c r="AJ105" s="99">
        <f>'PEP Av. Fin.'!Q76</f>
        <v>0</v>
      </c>
      <c r="AK105" s="103">
        <f>'PEP Av. Fin.'!R76</f>
        <v>20416.899999999998</v>
      </c>
      <c r="AL105" s="205">
        <f>'PEP Av. Fin.'!S76</f>
        <v>0.10081033299864683</v>
      </c>
      <c r="AM105" s="7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</row>
    <row r="106" spans="1:513" s="6" customFormat="1" ht="41.4" customHeight="1" x14ac:dyDescent="0.25">
      <c r="A106" s="795" t="s">
        <v>30</v>
      </c>
      <c r="B106" s="783"/>
      <c r="C106" s="784"/>
      <c r="D106" s="195"/>
      <c r="E106" s="195"/>
      <c r="F106" s="195"/>
      <c r="G106" s="196"/>
      <c r="H106" s="196"/>
      <c r="I106" s="196"/>
      <c r="J106" s="196"/>
      <c r="K106" s="290"/>
      <c r="L106" s="196"/>
      <c r="M106" s="196"/>
      <c r="N106" s="196"/>
      <c r="O106" s="196"/>
      <c r="P106" s="196"/>
      <c r="Q106" s="196"/>
      <c r="R106" s="196"/>
      <c r="S106" s="196"/>
      <c r="T106" s="196"/>
      <c r="U106" s="196"/>
      <c r="V106" s="196"/>
      <c r="W106" s="196"/>
      <c r="X106" s="196"/>
      <c r="Y106" s="196"/>
      <c r="Z106" s="196"/>
      <c r="AA106" s="196"/>
      <c r="AB106" s="196"/>
      <c r="AC106" s="196"/>
      <c r="AD106" s="196"/>
      <c r="AE106" s="196"/>
      <c r="AF106" s="196"/>
      <c r="AG106" s="196"/>
      <c r="AH106" s="196"/>
      <c r="AI106" s="97">
        <f>'PEP Av. Fin.'!P77</f>
        <v>599666.80000000005</v>
      </c>
      <c r="AJ106" s="97">
        <f>'PEP Av. Fin.'!Q77</f>
        <v>26000</v>
      </c>
      <c r="AK106" s="97">
        <f>'PEP Av. Fin.'!R77</f>
        <v>625666.80000000005</v>
      </c>
      <c r="AL106" s="197">
        <f>'PEP Av. Fin.'!S77</f>
        <v>0.2</v>
      </c>
      <c r="AM106" s="4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5"/>
      <c r="FY106" s="5"/>
      <c r="FZ106" s="5"/>
      <c r="GA106" s="5"/>
      <c r="GB106" s="5"/>
      <c r="GC106" s="5"/>
      <c r="GD106" s="5"/>
      <c r="GE106" s="5"/>
      <c r="GF106" s="5"/>
      <c r="GG106" s="5"/>
      <c r="GH106" s="5"/>
      <c r="GI106" s="5"/>
      <c r="GJ106" s="5"/>
      <c r="GK106" s="5"/>
      <c r="GL106" s="5"/>
      <c r="GM106" s="5"/>
      <c r="GN106" s="5"/>
      <c r="GO106" s="5"/>
      <c r="GP106" s="5"/>
      <c r="GQ106" s="5"/>
      <c r="GR106" s="5"/>
      <c r="GS106" s="5"/>
      <c r="GT106" s="5"/>
      <c r="GU106" s="5"/>
      <c r="GV106" s="5"/>
      <c r="GW106" s="5"/>
      <c r="GX106" s="5"/>
      <c r="GY106" s="5"/>
      <c r="GZ106" s="5"/>
      <c r="HA106" s="5"/>
      <c r="HB106" s="5"/>
      <c r="HC106" s="5"/>
      <c r="HD106" s="5"/>
      <c r="HE106" s="5"/>
      <c r="HF106" s="5"/>
      <c r="HG106" s="5"/>
      <c r="HH106" s="5"/>
      <c r="HI106" s="5"/>
      <c r="HJ106" s="5"/>
      <c r="HK106" s="5"/>
      <c r="HL106" s="5"/>
      <c r="HM106" s="5"/>
      <c r="HN106" s="5"/>
      <c r="HO106" s="5"/>
      <c r="HP106" s="5"/>
      <c r="HQ106" s="5"/>
      <c r="HR106" s="5"/>
      <c r="HS106" s="5"/>
      <c r="HT106" s="5"/>
      <c r="HU106" s="5"/>
      <c r="HV106" s="5"/>
      <c r="HW106" s="5"/>
      <c r="HX106" s="5"/>
      <c r="HY106" s="5"/>
      <c r="HZ106" s="5"/>
      <c r="IA106" s="5"/>
      <c r="IB106" s="5"/>
      <c r="IC106" s="5"/>
      <c r="ID106" s="5"/>
      <c r="IE106" s="5"/>
      <c r="IF106" s="5"/>
      <c r="IG106" s="5"/>
      <c r="IH106" s="5"/>
      <c r="II106" s="5"/>
      <c r="IJ106" s="5"/>
      <c r="IK106" s="5"/>
      <c r="IL106" s="5"/>
      <c r="IM106" s="5"/>
      <c r="IN106" s="5"/>
      <c r="IO106" s="5"/>
      <c r="IP106" s="5"/>
      <c r="IQ106" s="5"/>
      <c r="IR106" s="5"/>
      <c r="IS106" s="5"/>
      <c r="IT106" s="5"/>
      <c r="IU106" s="5"/>
      <c r="IV106" s="5"/>
      <c r="IW106" s="5"/>
      <c r="IX106" s="5"/>
      <c r="IY106" s="5"/>
      <c r="IZ106" s="5"/>
      <c r="JA106" s="5"/>
      <c r="JB106" s="5"/>
      <c r="JC106" s="5"/>
      <c r="JD106" s="5"/>
      <c r="JE106" s="5"/>
      <c r="JF106" s="5"/>
      <c r="JG106" s="5"/>
      <c r="JH106" s="5"/>
      <c r="JI106" s="5"/>
      <c r="JJ106" s="5"/>
      <c r="JK106" s="5"/>
      <c r="JL106" s="5"/>
      <c r="JM106" s="5"/>
      <c r="JN106" s="5"/>
      <c r="JO106" s="5"/>
      <c r="JP106" s="5"/>
      <c r="JQ106" s="5"/>
      <c r="JR106" s="5"/>
      <c r="JS106" s="5"/>
      <c r="JT106" s="5"/>
      <c r="JU106" s="5"/>
      <c r="JV106" s="5"/>
      <c r="JW106" s="5"/>
      <c r="JX106" s="5"/>
      <c r="JY106" s="5"/>
      <c r="JZ106" s="5"/>
      <c r="KA106" s="5"/>
      <c r="KB106" s="5"/>
      <c r="KC106" s="5"/>
      <c r="KD106" s="5"/>
      <c r="KE106" s="5"/>
      <c r="KF106" s="5"/>
      <c r="KG106" s="5"/>
      <c r="KH106" s="5"/>
      <c r="KI106" s="5"/>
      <c r="KJ106" s="5"/>
      <c r="KK106" s="5"/>
      <c r="KL106" s="5"/>
      <c r="KM106" s="5"/>
      <c r="KN106" s="5"/>
      <c r="KO106" s="5"/>
      <c r="KP106" s="5"/>
      <c r="KQ106" s="5"/>
      <c r="KR106" s="5"/>
      <c r="KS106" s="5"/>
      <c r="KT106" s="5"/>
      <c r="KU106" s="5"/>
      <c r="KV106" s="5"/>
      <c r="KW106" s="5"/>
      <c r="KX106" s="5"/>
      <c r="KY106" s="5"/>
      <c r="KZ106" s="5"/>
      <c r="LA106" s="5"/>
      <c r="LB106" s="5"/>
      <c r="LC106" s="5"/>
      <c r="LD106" s="5"/>
      <c r="LE106" s="5"/>
      <c r="LF106" s="5"/>
      <c r="LG106" s="5"/>
      <c r="LH106" s="5"/>
      <c r="LI106" s="5"/>
      <c r="LJ106" s="5"/>
      <c r="LK106" s="5"/>
      <c r="LL106" s="5"/>
      <c r="LM106" s="5"/>
      <c r="LN106" s="5"/>
      <c r="LO106" s="5"/>
      <c r="LP106" s="5"/>
      <c r="LQ106" s="5"/>
      <c r="LR106" s="5"/>
      <c r="LS106" s="5"/>
      <c r="LT106" s="5"/>
      <c r="LU106" s="5"/>
      <c r="LV106" s="5"/>
      <c r="LW106" s="5"/>
      <c r="LX106" s="5"/>
      <c r="LY106" s="5"/>
      <c r="LZ106" s="5"/>
      <c r="MA106" s="5"/>
      <c r="MB106" s="5"/>
      <c r="MC106" s="5"/>
      <c r="MD106" s="5"/>
      <c r="ME106" s="5"/>
      <c r="MF106" s="5"/>
      <c r="MG106" s="5"/>
      <c r="MH106" s="5"/>
      <c r="MI106" s="5"/>
      <c r="MJ106" s="5"/>
      <c r="MK106" s="5"/>
      <c r="ML106" s="5"/>
      <c r="MM106" s="5"/>
      <c r="MN106" s="5"/>
      <c r="MO106" s="5"/>
      <c r="MP106" s="5"/>
      <c r="MQ106" s="5"/>
      <c r="MR106" s="5"/>
      <c r="MS106" s="5"/>
      <c r="MT106" s="5"/>
      <c r="MU106" s="5"/>
      <c r="MV106" s="5"/>
      <c r="MW106" s="5"/>
      <c r="MX106" s="5"/>
      <c r="MY106" s="5"/>
      <c r="MZ106" s="5"/>
      <c r="NA106" s="5"/>
      <c r="NB106" s="5"/>
      <c r="NC106" s="5"/>
      <c r="ND106" s="5"/>
      <c r="NE106" s="5"/>
      <c r="NF106" s="5"/>
      <c r="NG106" s="5"/>
      <c r="NH106" s="5"/>
      <c r="NI106" s="5"/>
      <c r="NJ106" s="5"/>
      <c r="NK106" s="5"/>
      <c r="NL106" s="5"/>
      <c r="NM106" s="5"/>
      <c r="NN106" s="5"/>
      <c r="NO106" s="5"/>
      <c r="NP106" s="5"/>
      <c r="NQ106" s="5"/>
      <c r="NR106" s="5"/>
      <c r="NS106" s="5"/>
      <c r="NT106" s="5"/>
      <c r="NU106" s="5"/>
      <c r="NV106" s="5"/>
      <c r="NW106" s="5"/>
      <c r="NX106" s="5"/>
      <c r="NY106" s="5"/>
      <c r="NZ106" s="5"/>
      <c r="OA106" s="5"/>
      <c r="OB106" s="5"/>
      <c r="OC106" s="5"/>
      <c r="OD106" s="5"/>
      <c r="OE106" s="5"/>
      <c r="OF106" s="5"/>
      <c r="OG106" s="5"/>
      <c r="OH106" s="5"/>
      <c r="OI106" s="5"/>
      <c r="OJ106" s="5"/>
      <c r="OK106" s="5"/>
      <c r="OL106" s="5"/>
      <c r="OM106" s="5"/>
      <c r="ON106" s="5"/>
      <c r="OO106" s="5"/>
      <c r="OP106" s="5"/>
      <c r="OQ106" s="5"/>
      <c r="OR106" s="5"/>
      <c r="OS106" s="5"/>
      <c r="OT106" s="5"/>
      <c r="OU106" s="5"/>
      <c r="OV106" s="5"/>
      <c r="OW106" s="5"/>
      <c r="OX106" s="5"/>
      <c r="OY106" s="5"/>
      <c r="OZ106" s="5"/>
      <c r="PA106" s="5"/>
      <c r="PB106" s="5"/>
      <c r="PC106" s="5"/>
      <c r="PD106" s="5"/>
      <c r="PE106" s="5"/>
      <c r="PF106" s="5"/>
      <c r="PG106" s="5"/>
      <c r="PH106" s="5"/>
      <c r="PI106" s="5"/>
      <c r="PJ106" s="5"/>
      <c r="PK106" s="5"/>
      <c r="PL106" s="5"/>
      <c r="PM106" s="5"/>
      <c r="PN106" s="5"/>
      <c r="PO106" s="5"/>
      <c r="PP106" s="5"/>
      <c r="PQ106" s="5"/>
      <c r="PR106" s="5"/>
      <c r="PS106" s="5"/>
      <c r="PT106" s="5"/>
      <c r="PU106" s="5"/>
      <c r="PV106" s="5"/>
      <c r="PW106" s="5"/>
      <c r="PX106" s="5"/>
      <c r="PY106" s="5"/>
      <c r="PZ106" s="5"/>
      <c r="QA106" s="5"/>
      <c r="QB106" s="5"/>
      <c r="QC106" s="5"/>
      <c r="QD106" s="5"/>
      <c r="QE106" s="5"/>
      <c r="QF106" s="5"/>
      <c r="QG106" s="5"/>
      <c r="QH106" s="5"/>
      <c r="QI106" s="5"/>
      <c r="QJ106" s="5"/>
      <c r="QK106" s="5"/>
      <c r="QL106" s="5"/>
      <c r="QM106" s="5"/>
      <c r="QN106" s="5"/>
      <c r="QO106" s="5"/>
      <c r="QP106" s="5"/>
      <c r="QQ106" s="5"/>
      <c r="QR106" s="5"/>
      <c r="QS106" s="5"/>
      <c r="QT106" s="5"/>
      <c r="QU106" s="5"/>
      <c r="QV106" s="5"/>
      <c r="QW106" s="5"/>
      <c r="QX106" s="5"/>
      <c r="QY106" s="5"/>
      <c r="QZ106" s="5"/>
      <c r="RA106" s="5"/>
      <c r="RB106" s="5"/>
      <c r="RC106" s="5"/>
      <c r="RD106" s="5"/>
      <c r="RE106" s="5"/>
      <c r="RF106" s="5"/>
      <c r="RG106" s="5"/>
      <c r="RH106" s="5"/>
      <c r="RI106" s="5"/>
      <c r="RJ106" s="5"/>
      <c r="RK106" s="5"/>
      <c r="RL106" s="5"/>
      <c r="RM106" s="5"/>
      <c r="RN106" s="5"/>
      <c r="RO106" s="5"/>
      <c r="RP106" s="5"/>
      <c r="RQ106" s="5"/>
      <c r="RR106" s="5"/>
      <c r="RS106" s="5"/>
      <c r="RT106" s="5"/>
      <c r="RU106" s="5"/>
      <c r="RV106" s="5"/>
      <c r="RW106" s="5"/>
      <c r="RX106" s="5"/>
      <c r="RY106" s="5"/>
      <c r="RZ106" s="5"/>
      <c r="SA106" s="5"/>
      <c r="SB106" s="5"/>
      <c r="SC106" s="5"/>
      <c r="SD106" s="5"/>
      <c r="SE106" s="5"/>
      <c r="SF106" s="5"/>
      <c r="SG106" s="5"/>
      <c r="SH106" s="5"/>
      <c r="SI106" s="5"/>
      <c r="SJ106" s="5"/>
      <c r="SK106" s="5"/>
      <c r="SL106" s="5"/>
      <c r="SM106" s="5"/>
      <c r="SN106" s="5"/>
      <c r="SO106" s="5"/>
      <c r="SP106" s="5"/>
      <c r="SQ106" s="5"/>
      <c r="SR106" s="5"/>
      <c r="SS106" s="5"/>
    </row>
    <row r="107" spans="1:513" s="3" customFormat="1" ht="41.4" customHeight="1" x14ac:dyDescent="0.25">
      <c r="A107" s="213"/>
      <c r="B107" s="791" t="s">
        <v>133</v>
      </c>
      <c r="C107" s="792"/>
      <c r="D107" s="195"/>
      <c r="E107" s="195"/>
      <c r="F107" s="195"/>
      <c r="G107" s="204"/>
      <c r="H107" s="204"/>
      <c r="I107" s="204"/>
      <c r="J107" s="204"/>
      <c r="K107" s="293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99">
        <f>'PEP Av. Fin.'!P78</f>
        <v>26666.600000000002</v>
      </c>
      <c r="AJ107" s="99">
        <f>'PEP Av. Fin.'!Q78</f>
        <v>26000</v>
      </c>
      <c r="AK107" s="103">
        <f>'PEP Av. Fin.'!R78</f>
        <v>52666.600000000006</v>
      </c>
      <c r="AL107" s="205">
        <f>'PEP Av. Fin.'!S78</f>
        <v>8.4176753505220359E-2</v>
      </c>
      <c r="AM107" s="7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</row>
    <row r="108" spans="1:513" s="3" customFormat="1" ht="41.4" customHeight="1" x14ac:dyDescent="0.25">
      <c r="A108" s="213"/>
      <c r="B108" s="791" t="s">
        <v>134</v>
      </c>
      <c r="C108" s="792"/>
      <c r="D108" s="195"/>
      <c r="E108" s="195"/>
      <c r="F108" s="195"/>
      <c r="G108" s="204"/>
      <c r="H108" s="204"/>
      <c r="I108" s="204"/>
      <c r="J108" s="204"/>
      <c r="K108" s="293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99">
        <f>'PEP Av. Fin.'!P79</f>
        <v>90000</v>
      </c>
      <c r="AJ108" s="99">
        <f>'PEP Av. Fin.'!Q79</f>
        <v>0</v>
      </c>
      <c r="AK108" s="103">
        <f>'PEP Av. Fin.'!R79</f>
        <v>90000</v>
      </c>
      <c r="AL108" s="205">
        <f>'PEP Av. Fin.'!S79</f>
        <v>0.14384653301086137</v>
      </c>
      <c r="AM108" s="7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</row>
    <row r="109" spans="1:513" s="3" customFormat="1" ht="41.4" customHeight="1" x14ac:dyDescent="0.25">
      <c r="A109" s="213"/>
      <c r="B109" s="791" t="s">
        <v>135</v>
      </c>
      <c r="C109" s="792"/>
      <c r="D109" s="195"/>
      <c r="E109" s="195"/>
      <c r="F109" s="195"/>
      <c r="G109" s="204"/>
      <c r="H109" s="204"/>
      <c r="I109" s="204"/>
      <c r="J109" s="204"/>
      <c r="K109" s="293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99">
        <f>'PEP Av. Fin.'!P80</f>
        <v>65333.4</v>
      </c>
      <c r="AJ109" s="99">
        <f>'PEP Av. Fin.'!Q80</f>
        <v>0</v>
      </c>
      <c r="AK109" s="103">
        <f>'PEP Av. Fin.'!R80</f>
        <v>65333.4</v>
      </c>
      <c r="AL109" s="205">
        <f>'PEP Av. Fin.'!S80</f>
        <v>0.10442203422013122</v>
      </c>
      <c r="AM109" s="7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</row>
    <row r="110" spans="1:513" s="3" customFormat="1" ht="41.4" customHeight="1" x14ac:dyDescent="0.25">
      <c r="A110" s="213"/>
      <c r="B110" s="791" t="s">
        <v>136</v>
      </c>
      <c r="C110" s="792"/>
      <c r="D110" s="195"/>
      <c r="E110" s="195"/>
      <c r="F110" s="195"/>
      <c r="G110" s="204"/>
      <c r="H110" s="204"/>
      <c r="I110" s="204"/>
      <c r="J110" s="204"/>
      <c r="K110" s="293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99">
        <f>'PEP Av. Fin.'!P81</f>
        <v>406000</v>
      </c>
      <c r="AJ110" s="99">
        <f>'PEP Av. Fin.'!Q81</f>
        <v>0</v>
      </c>
      <c r="AK110" s="103">
        <f>'PEP Av. Fin.'!R81</f>
        <v>406000</v>
      </c>
      <c r="AL110" s="205">
        <f>'PEP Av. Fin.'!S81</f>
        <v>0.6489076933601079</v>
      </c>
      <c r="AM110" s="7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</row>
    <row r="111" spans="1:513" s="6" customFormat="1" ht="41.4" customHeight="1" x14ac:dyDescent="0.25">
      <c r="A111" s="795" t="s">
        <v>31</v>
      </c>
      <c r="B111" s="783"/>
      <c r="C111" s="784"/>
      <c r="D111" s="195"/>
      <c r="E111" s="195"/>
      <c r="F111" s="195"/>
      <c r="G111" s="196"/>
      <c r="H111" s="196"/>
      <c r="I111" s="196"/>
      <c r="J111" s="196"/>
      <c r="K111" s="290"/>
      <c r="L111" s="196"/>
      <c r="M111" s="196"/>
      <c r="N111" s="196"/>
      <c r="O111" s="196"/>
      <c r="P111" s="196"/>
      <c r="Q111" s="196"/>
      <c r="R111" s="196"/>
      <c r="S111" s="196"/>
      <c r="T111" s="196"/>
      <c r="U111" s="196"/>
      <c r="V111" s="196"/>
      <c r="W111" s="196"/>
      <c r="X111" s="196"/>
      <c r="Y111" s="196"/>
      <c r="Z111" s="196"/>
      <c r="AA111" s="196"/>
      <c r="AB111" s="196"/>
      <c r="AC111" s="196"/>
      <c r="AD111" s="196"/>
      <c r="AE111" s="196"/>
      <c r="AF111" s="196"/>
      <c r="AG111" s="196"/>
      <c r="AH111" s="196"/>
      <c r="AI111" s="97">
        <f>'PEP Av. Fin.'!P83</f>
        <v>385000.02</v>
      </c>
      <c r="AJ111" s="97">
        <f>'PEP Av. Fin.'!Q83</f>
        <v>0</v>
      </c>
      <c r="AK111" s="97">
        <f>'PEP Av. Fin.'!R83</f>
        <v>385000.02</v>
      </c>
      <c r="AL111" s="197">
        <f>'PEP Av. Fin.'!S83</f>
        <v>0.4</v>
      </c>
      <c r="AM111" s="4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5"/>
      <c r="EA111" s="5"/>
      <c r="EB111" s="5"/>
      <c r="EC111" s="5"/>
      <c r="ED111" s="5"/>
      <c r="EE111" s="5"/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  <c r="FO111" s="5"/>
      <c r="FP111" s="5"/>
      <c r="FQ111" s="5"/>
      <c r="FR111" s="5"/>
      <c r="FS111" s="5"/>
      <c r="FT111" s="5"/>
      <c r="FU111" s="5"/>
      <c r="FV111" s="5"/>
      <c r="FW111" s="5"/>
      <c r="FX111" s="5"/>
      <c r="FY111" s="5"/>
      <c r="FZ111" s="5"/>
      <c r="GA111" s="5"/>
      <c r="GB111" s="5"/>
      <c r="GC111" s="5"/>
      <c r="GD111" s="5"/>
      <c r="GE111" s="5"/>
      <c r="GF111" s="5"/>
      <c r="GG111" s="5"/>
      <c r="GH111" s="5"/>
      <c r="GI111" s="5"/>
      <c r="GJ111" s="5"/>
      <c r="GK111" s="5"/>
      <c r="GL111" s="5"/>
      <c r="GM111" s="5"/>
      <c r="GN111" s="5"/>
      <c r="GO111" s="5"/>
      <c r="GP111" s="5"/>
      <c r="GQ111" s="5"/>
      <c r="GR111" s="5"/>
      <c r="GS111" s="5"/>
      <c r="GT111" s="5"/>
      <c r="GU111" s="5"/>
      <c r="GV111" s="5"/>
      <c r="GW111" s="5"/>
      <c r="GX111" s="5"/>
      <c r="GY111" s="5"/>
      <c r="GZ111" s="5"/>
      <c r="HA111" s="5"/>
      <c r="HB111" s="5"/>
      <c r="HC111" s="5"/>
      <c r="HD111" s="5"/>
      <c r="HE111" s="5"/>
      <c r="HF111" s="5"/>
      <c r="HG111" s="5"/>
      <c r="HH111" s="5"/>
      <c r="HI111" s="5"/>
      <c r="HJ111" s="5"/>
      <c r="HK111" s="5"/>
      <c r="HL111" s="5"/>
      <c r="HM111" s="5"/>
      <c r="HN111" s="5"/>
      <c r="HO111" s="5"/>
      <c r="HP111" s="5"/>
      <c r="HQ111" s="5"/>
      <c r="HR111" s="5"/>
      <c r="HS111" s="5"/>
      <c r="HT111" s="5"/>
      <c r="HU111" s="5"/>
      <c r="HV111" s="5"/>
      <c r="HW111" s="5"/>
      <c r="HX111" s="5"/>
      <c r="HY111" s="5"/>
      <c r="HZ111" s="5"/>
      <c r="IA111" s="5"/>
      <c r="IB111" s="5"/>
      <c r="IC111" s="5"/>
      <c r="ID111" s="5"/>
      <c r="IE111" s="5"/>
      <c r="IF111" s="5"/>
      <c r="IG111" s="5"/>
      <c r="IH111" s="5"/>
      <c r="II111" s="5"/>
      <c r="IJ111" s="5"/>
      <c r="IK111" s="5"/>
      <c r="IL111" s="5"/>
      <c r="IM111" s="5"/>
      <c r="IN111" s="5"/>
      <c r="IO111" s="5"/>
      <c r="IP111" s="5"/>
      <c r="IQ111" s="5"/>
      <c r="IR111" s="5"/>
      <c r="IS111" s="5"/>
      <c r="IT111" s="5"/>
      <c r="IU111" s="5"/>
      <c r="IV111" s="5"/>
      <c r="IW111" s="5"/>
      <c r="IX111" s="5"/>
      <c r="IY111" s="5"/>
      <c r="IZ111" s="5"/>
      <c r="JA111" s="5"/>
      <c r="JB111" s="5"/>
      <c r="JC111" s="5"/>
      <c r="JD111" s="5"/>
      <c r="JE111" s="5"/>
      <c r="JF111" s="5"/>
      <c r="JG111" s="5"/>
      <c r="JH111" s="5"/>
      <c r="JI111" s="5"/>
      <c r="JJ111" s="5"/>
      <c r="JK111" s="5"/>
      <c r="JL111" s="5"/>
      <c r="JM111" s="5"/>
      <c r="JN111" s="5"/>
      <c r="JO111" s="5"/>
      <c r="JP111" s="5"/>
      <c r="JQ111" s="5"/>
      <c r="JR111" s="5"/>
      <c r="JS111" s="5"/>
      <c r="JT111" s="5"/>
      <c r="JU111" s="5"/>
      <c r="JV111" s="5"/>
      <c r="JW111" s="5"/>
      <c r="JX111" s="5"/>
      <c r="JY111" s="5"/>
      <c r="JZ111" s="5"/>
      <c r="KA111" s="5"/>
      <c r="KB111" s="5"/>
      <c r="KC111" s="5"/>
      <c r="KD111" s="5"/>
      <c r="KE111" s="5"/>
      <c r="KF111" s="5"/>
      <c r="KG111" s="5"/>
      <c r="KH111" s="5"/>
      <c r="KI111" s="5"/>
      <c r="KJ111" s="5"/>
      <c r="KK111" s="5"/>
      <c r="KL111" s="5"/>
      <c r="KM111" s="5"/>
      <c r="KN111" s="5"/>
      <c r="KO111" s="5"/>
      <c r="KP111" s="5"/>
      <c r="KQ111" s="5"/>
      <c r="KR111" s="5"/>
      <c r="KS111" s="5"/>
      <c r="KT111" s="5"/>
      <c r="KU111" s="5"/>
      <c r="KV111" s="5"/>
      <c r="KW111" s="5"/>
      <c r="KX111" s="5"/>
      <c r="KY111" s="5"/>
      <c r="KZ111" s="5"/>
      <c r="LA111" s="5"/>
      <c r="LB111" s="5"/>
      <c r="LC111" s="5"/>
      <c r="LD111" s="5"/>
      <c r="LE111" s="5"/>
      <c r="LF111" s="5"/>
      <c r="LG111" s="5"/>
      <c r="LH111" s="5"/>
      <c r="LI111" s="5"/>
      <c r="LJ111" s="5"/>
      <c r="LK111" s="5"/>
      <c r="LL111" s="5"/>
      <c r="LM111" s="5"/>
      <c r="LN111" s="5"/>
      <c r="LO111" s="5"/>
      <c r="LP111" s="5"/>
      <c r="LQ111" s="5"/>
      <c r="LR111" s="5"/>
      <c r="LS111" s="5"/>
      <c r="LT111" s="5"/>
      <c r="LU111" s="5"/>
      <c r="LV111" s="5"/>
      <c r="LW111" s="5"/>
      <c r="LX111" s="5"/>
      <c r="LY111" s="5"/>
      <c r="LZ111" s="5"/>
      <c r="MA111" s="5"/>
      <c r="MB111" s="5"/>
      <c r="MC111" s="5"/>
      <c r="MD111" s="5"/>
      <c r="ME111" s="5"/>
      <c r="MF111" s="5"/>
      <c r="MG111" s="5"/>
      <c r="MH111" s="5"/>
      <c r="MI111" s="5"/>
      <c r="MJ111" s="5"/>
      <c r="MK111" s="5"/>
      <c r="ML111" s="5"/>
      <c r="MM111" s="5"/>
      <c r="MN111" s="5"/>
      <c r="MO111" s="5"/>
      <c r="MP111" s="5"/>
      <c r="MQ111" s="5"/>
      <c r="MR111" s="5"/>
      <c r="MS111" s="5"/>
      <c r="MT111" s="5"/>
      <c r="MU111" s="5"/>
      <c r="MV111" s="5"/>
      <c r="MW111" s="5"/>
      <c r="MX111" s="5"/>
      <c r="MY111" s="5"/>
      <c r="MZ111" s="5"/>
      <c r="NA111" s="5"/>
      <c r="NB111" s="5"/>
      <c r="NC111" s="5"/>
      <c r="ND111" s="5"/>
      <c r="NE111" s="5"/>
      <c r="NF111" s="5"/>
      <c r="NG111" s="5"/>
      <c r="NH111" s="5"/>
      <c r="NI111" s="5"/>
      <c r="NJ111" s="5"/>
      <c r="NK111" s="5"/>
      <c r="NL111" s="5"/>
      <c r="NM111" s="5"/>
      <c r="NN111" s="5"/>
      <c r="NO111" s="5"/>
      <c r="NP111" s="5"/>
      <c r="NQ111" s="5"/>
      <c r="NR111" s="5"/>
      <c r="NS111" s="5"/>
      <c r="NT111" s="5"/>
      <c r="NU111" s="5"/>
      <c r="NV111" s="5"/>
      <c r="NW111" s="5"/>
      <c r="NX111" s="5"/>
      <c r="NY111" s="5"/>
      <c r="NZ111" s="5"/>
      <c r="OA111" s="5"/>
      <c r="OB111" s="5"/>
      <c r="OC111" s="5"/>
      <c r="OD111" s="5"/>
      <c r="OE111" s="5"/>
      <c r="OF111" s="5"/>
      <c r="OG111" s="5"/>
      <c r="OH111" s="5"/>
      <c r="OI111" s="5"/>
      <c r="OJ111" s="5"/>
      <c r="OK111" s="5"/>
      <c r="OL111" s="5"/>
      <c r="OM111" s="5"/>
      <c r="ON111" s="5"/>
      <c r="OO111" s="5"/>
      <c r="OP111" s="5"/>
      <c r="OQ111" s="5"/>
      <c r="OR111" s="5"/>
      <c r="OS111" s="5"/>
      <c r="OT111" s="5"/>
      <c r="OU111" s="5"/>
      <c r="OV111" s="5"/>
      <c r="OW111" s="5"/>
      <c r="OX111" s="5"/>
      <c r="OY111" s="5"/>
      <c r="OZ111" s="5"/>
      <c r="PA111" s="5"/>
      <c r="PB111" s="5"/>
      <c r="PC111" s="5"/>
      <c r="PD111" s="5"/>
      <c r="PE111" s="5"/>
      <c r="PF111" s="5"/>
      <c r="PG111" s="5"/>
      <c r="PH111" s="5"/>
      <c r="PI111" s="5"/>
      <c r="PJ111" s="5"/>
      <c r="PK111" s="5"/>
      <c r="PL111" s="5"/>
      <c r="PM111" s="5"/>
      <c r="PN111" s="5"/>
      <c r="PO111" s="5"/>
      <c r="PP111" s="5"/>
      <c r="PQ111" s="5"/>
      <c r="PR111" s="5"/>
      <c r="PS111" s="5"/>
      <c r="PT111" s="5"/>
      <c r="PU111" s="5"/>
      <c r="PV111" s="5"/>
      <c r="PW111" s="5"/>
      <c r="PX111" s="5"/>
      <c r="PY111" s="5"/>
      <c r="PZ111" s="5"/>
      <c r="QA111" s="5"/>
      <c r="QB111" s="5"/>
      <c r="QC111" s="5"/>
      <c r="QD111" s="5"/>
      <c r="QE111" s="5"/>
      <c r="QF111" s="5"/>
      <c r="QG111" s="5"/>
      <c r="QH111" s="5"/>
      <c r="QI111" s="5"/>
      <c r="QJ111" s="5"/>
      <c r="QK111" s="5"/>
      <c r="QL111" s="5"/>
      <c r="QM111" s="5"/>
      <c r="QN111" s="5"/>
      <c r="QO111" s="5"/>
      <c r="QP111" s="5"/>
      <c r="QQ111" s="5"/>
      <c r="QR111" s="5"/>
      <c r="QS111" s="5"/>
      <c r="QT111" s="5"/>
      <c r="QU111" s="5"/>
      <c r="QV111" s="5"/>
      <c r="QW111" s="5"/>
      <c r="QX111" s="5"/>
      <c r="QY111" s="5"/>
      <c r="QZ111" s="5"/>
      <c r="RA111" s="5"/>
      <c r="RB111" s="5"/>
      <c r="RC111" s="5"/>
      <c r="RD111" s="5"/>
      <c r="RE111" s="5"/>
      <c r="RF111" s="5"/>
      <c r="RG111" s="5"/>
      <c r="RH111" s="5"/>
      <c r="RI111" s="5"/>
      <c r="RJ111" s="5"/>
      <c r="RK111" s="5"/>
      <c r="RL111" s="5"/>
      <c r="RM111" s="5"/>
      <c r="RN111" s="5"/>
      <c r="RO111" s="5"/>
      <c r="RP111" s="5"/>
      <c r="RQ111" s="5"/>
      <c r="RR111" s="5"/>
      <c r="RS111" s="5"/>
      <c r="RT111" s="5"/>
      <c r="RU111" s="5"/>
      <c r="RV111" s="5"/>
      <c r="RW111" s="5"/>
      <c r="RX111" s="5"/>
      <c r="RY111" s="5"/>
      <c r="RZ111" s="5"/>
      <c r="SA111" s="5"/>
      <c r="SB111" s="5"/>
      <c r="SC111" s="5"/>
      <c r="SD111" s="5"/>
      <c r="SE111" s="5"/>
      <c r="SF111" s="5"/>
      <c r="SG111" s="5"/>
      <c r="SH111" s="5"/>
      <c r="SI111" s="5"/>
      <c r="SJ111" s="5"/>
      <c r="SK111" s="5"/>
      <c r="SL111" s="5"/>
      <c r="SM111" s="5"/>
      <c r="SN111" s="5"/>
      <c r="SO111" s="5"/>
      <c r="SP111" s="5"/>
      <c r="SQ111" s="5"/>
      <c r="SR111" s="5"/>
      <c r="SS111" s="5"/>
    </row>
    <row r="112" spans="1:513" s="3" customFormat="1" ht="41.4" customHeight="1" x14ac:dyDescent="0.25">
      <c r="A112" s="213"/>
      <c r="B112" s="791" t="s">
        <v>137</v>
      </c>
      <c r="C112" s="792"/>
      <c r="D112" s="195"/>
      <c r="E112" s="195"/>
      <c r="F112" s="195"/>
      <c r="G112" s="204"/>
      <c r="H112" s="204"/>
      <c r="I112" s="204"/>
      <c r="J112" s="204"/>
      <c r="K112" s="293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99">
        <f>'PEP Av. Fin.'!P84</f>
        <v>30666.800000000003</v>
      </c>
      <c r="AJ112" s="99">
        <f>'PEP Av. Fin.'!Q84</f>
        <v>0</v>
      </c>
      <c r="AK112" s="103">
        <f>'PEP Av. Fin.'!R84</f>
        <v>30666.800000000003</v>
      </c>
      <c r="AL112" s="205">
        <f>'PEP Av. Fin.'!S84</f>
        <v>7.965402183615472E-2</v>
      </c>
      <c r="AM112" s="7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</row>
    <row r="113" spans="1:513" s="3" customFormat="1" ht="41.4" customHeight="1" x14ac:dyDescent="0.25">
      <c r="A113" s="213"/>
      <c r="B113" s="791" t="s">
        <v>138</v>
      </c>
      <c r="C113" s="792"/>
      <c r="D113" s="195"/>
      <c r="E113" s="195"/>
      <c r="F113" s="195"/>
      <c r="G113" s="204"/>
      <c r="H113" s="204"/>
      <c r="I113" s="204"/>
      <c r="J113" s="204"/>
      <c r="K113" s="293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99">
        <f>'PEP Av. Fin.'!P85</f>
        <v>14000</v>
      </c>
      <c r="AJ113" s="99">
        <f>'PEP Av. Fin.'!Q85</f>
        <v>0</v>
      </c>
      <c r="AK113" s="103">
        <f>'PEP Av. Fin.'!R85</f>
        <v>14000</v>
      </c>
      <c r="AL113" s="205">
        <f>'PEP Av. Fin.'!S85</f>
        <v>3.6363634474616387E-2</v>
      </c>
      <c r="AM113" s="7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</row>
    <row r="114" spans="1:513" s="3" customFormat="1" ht="41.4" customHeight="1" x14ac:dyDescent="0.25">
      <c r="A114" s="213"/>
      <c r="B114" s="791" t="s">
        <v>139</v>
      </c>
      <c r="C114" s="792"/>
      <c r="D114" s="195"/>
      <c r="E114" s="195"/>
      <c r="F114" s="195"/>
      <c r="G114" s="204"/>
      <c r="H114" s="204"/>
      <c r="I114" s="204"/>
      <c r="J114" s="204"/>
      <c r="K114" s="293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99">
        <f>'PEP Av. Fin.'!P86</f>
        <v>333333.22000000003</v>
      </c>
      <c r="AJ114" s="99">
        <f>'PEP Av. Fin.'!Q86</f>
        <v>0</v>
      </c>
      <c r="AK114" s="103">
        <f>'PEP Av. Fin.'!R86</f>
        <v>333333.22000000003</v>
      </c>
      <c r="AL114" s="205">
        <f>'PEP Av. Fin.'!S86</f>
        <v>0.86580052645192074</v>
      </c>
      <c r="AM114" s="7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</row>
    <row r="115" spans="1:513" s="3" customFormat="1" ht="41.4" customHeight="1" x14ac:dyDescent="0.25">
      <c r="A115" s="213"/>
      <c r="B115" s="793" t="s">
        <v>140</v>
      </c>
      <c r="C115" s="794"/>
      <c r="D115" s="195"/>
      <c r="E115" s="195"/>
      <c r="F115" s="195"/>
      <c r="G115" s="204"/>
      <c r="H115" s="204"/>
      <c r="I115" s="204"/>
      <c r="J115" s="204"/>
      <c r="K115" s="293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99">
        <f>'PEP Av. Fin.'!P87</f>
        <v>7000</v>
      </c>
      <c r="AJ115" s="99">
        <f>'PEP Av. Fin.'!Q87</f>
        <v>0</v>
      </c>
      <c r="AK115" s="103">
        <f>'PEP Av. Fin.'!R87</f>
        <v>7000</v>
      </c>
      <c r="AL115" s="205">
        <f>'PEP Av. Fin.'!S87</f>
        <v>1.8181817237308193E-2</v>
      </c>
      <c r="AM115" s="7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</row>
    <row r="116" spans="1:513" s="6" customFormat="1" ht="41.4" customHeight="1" x14ac:dyDescent="0.25">
      <c r="A116" s="795" t="s">
        <v>32</v>
      </c>
      <c r="B116" s="783"/>
      <c r="C116" s="784"/>
      <c r="D116" s="195"/>
      <c r="E116" s="195"/>
      <c r="F116" s="195"/>
      <c r="G116" s="196"/>
      <c r="H116" s="196"/>
      <c r="I116" s="196"/>
      <c r="J116" s="196"/>
      <c r="K116" s="290"/>
      <c r="L116" s="196"/>
      <c r="M116" s="196"/>
      <c r="N116" s="196"/>
      <c r="O116" s="196"/>
      <c r="P116" s="196"/>
      <c r="Q116" s="196"/>
      <c r="R116" s="196"/>
      <c r="S116" s="196"/>
      <c r="T116" s="196"/>
      <c r="U116" s="196"/>
      <c r="V116" s="196"/>
      <c r="W116" s="196"/>
      <c r="X116" s="196"/>
      <c r="Y116" s="196"/>
      <c r="Z116" s="196"/>
      <c r="AA116" s="196"/>
      <c r="AB116" s="196"/>
      <c r="AC116" s="196"/>
      <c r="AD116" s="196"/>
      <c r="AE116" s="196"/>
      <c r="AF116" s="196"/>
      <c r="AG116" s="196"/>
      <c r="AH116" s="196"/>
      <c r="AI116" s="97" t="e">
        <f>'PEP Av. Fin.'!#REF!</f>
        <v>#REF!</v>
      </c>
      <c r="AJ116" s="97" t="e">
        <f>'PEP Av. Fin.'!#REF!</f>
        <v>#REF!</v>
      </c>
      <c r="AK116" s="97" t="e">
        <f>'PEP Av. Fin.'!#REF!</f>
        <v>#REF!</v>
      </c>
      <c r="AL116" s="197" t="e">
        <f>'PEP Av. Fin.'!#REF!</f>
        <v>#REF!</v>
      </c>
      <c r="AM116" s="4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5"/>
      <c r="FX116" s="5"/>
      <c r="FY116" s="5"/>
      <c r="FZ116" s="5"/>
      <c r="GA116" s="5"/>
      <c r="GB116" s="5"/>
      <c r="GC116" s="5"/>
      <c r="GD116" s="5"/>
      <c r="GE116" s="5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5"/>
      <c r="GR116" s="5"/>
      <c r="GS116" s="5"/>
      <c r="GT116" s="5"/>
      <c r="GU116" s="5"/>
      <c r="GV116" s="5"/>
      <c r="GW116" s="5"/>
      <c r="GX116" s="5"/>
      <c r="GY116" s="5"/>
      <c r="GZ116" s="5"/>
      <c r="HA116" s="5"/>
      <c r="HB116" s="5"/>
      <c r="HC116" s="5"/>
      <c r="HD116" s="5"/>
      <c r="HE116" s="5"/>
      <c r="HF116" s="5"/>
      <c r="HG116" s="5"/>
      <c r="HH116" s="5"/>
      <c r="HI116" s="5"/>
      <c r="HJ116" s="5"/>
      <c r="HK116" s="5"/>
      <c r="HL116" s="5"/>
      <c r="HM116" s="5"/>
      <c r="HN116" s="5"/>
      <c r="HO116" s="5"/>
      <c r="HP116" s="5"/>
      <c r="HQ116" s="5"/>
      <c r="HR116" s="5"/>
      <c r="HS116" s="5"/>
      <c r="HT116" s="5"/>
      <c r="HU116" s="5"/>
      <c r="HV116" s="5"/>
      <c r="HW116" s="5"/>
      <c r="HX116" s="5"/>
      <c r="HY116" s="5"/>
      <c r="HZ116" s="5"/>
      <c r="IA116" s="5"/>
      <c r="IB116" s="5"/>
      <c r="IC116" s="5"/>
      <c r="ID116" s="5"/>
      <c r="IE116" s="5"/>
      <c r="IF116" s="5"/>
      <c r="IG116" s="5"/>
      <c r="IH116" s="5"/>
      <c r="II116" s="5"/>
      <c r="IJ116" s="5"/>
      <c r="IK116" s="5"/>
      <c r="IL116" s="5"/>
      <c r="IM116" s="5"/>
      <c r="IN116" s="5"/>
      <c r="IO116" s="5"/>
      <c r="IP116" s="5"/>
      <c r="IQ116" s="5"/>
      <c r="IR116" s="5"/>
      <c r="IS116" s="5"/>
      <c r="IT116" s="5"/>
      <c r="IU116" s="5"/>
      <c r="IV116" s="5"/>
      <c r="IW116" s="5"/>
      <c r="IX116" s="5"/>
      <c r="IY116" s="5"/>
      <c r="IZ116" s="5"/>
      <c r="JA116" s="5"/>
      <c r="JB116" s="5"/>
      <c r="JC116" s="5"/>
      <c r="JD116" s="5"/>
      <c r="JE116" s="5"/>
      <c r="JF116" s="5"/>
      <c r="JG116" s="5"/>
      <c r="JH116" s="5"/>
      <c r="JI116" s="5"/>
      <c r="JJ116" s="5"/>
      <c r="JK116" s="5"/>
      <c r="JL116" s="5"/>
      <c r="JM116" s="5"/>
      <c r="JN116" s="5"/>
      <c r="JO116" s="5"/>
      <c r="JP116" s="5"/>
      <c r="JQ116" s="5"/>
      <c r="JR116" s="5"/>
      <c r="JS116" s="5"/>
      <c r="JT116" s="5"/>
      <c r="JU116" s="5"/>
      <c r="JV116" s="5"/>
      <c r="JW116" s="5"/>
      <c r="JX116" s="5"/>
      <c r="JY116" s="5"/>
      <c r="JZ116" s="5"/>
      <c r="KA116" s="5"/>
      <c r="KB116" s="5"/>
      <c r="KC116" s="5"/>
      <c r="KD116" s="5"/>
      <c r="KE116" s="5"/>
      <c r="KF116" s="5"/>
      <c r="KG116" s="5"/>
      <c r="KH116" s="5"/>
      <c r="KI116" s="5"/>
      <c r="KJ116" s="5"/>
      <c r="KK116" s="5"/>
      <c r="KL116" s="5"/>
      <c r="KM116" s="5"/>
      <c r="KN116" s="5"/>
      <c r="KO116" s="5"/>
      <c r="KP116" s="5"/>
      <c r="KQ116" s="5"/>
      <c r="KR116" s="5"/>
      <c r="KS116" s="5"/>
      <c r="KT116" s="5"/>
      <c r="KU116" s="5"/>
      <c r="KV116" s="5"/>
      <c r="KW116" s="5"/>
      <c r="KX116" s="5"/>
      <c r="KY116" s="5"/>
      <c r="KZ116" s="5"/>
      <c r="LA116" s="5"/>
      <c r="LB116" s="5"/>
      <c r="LC116" s="5"/>
      <c r="LD116" s="5"/>
      <c r="LE116" s="5"/>
      <c r="LF116" s="5"/>
      <c r="LG116" s="5"/>
      <c r="LH116" s="5"/>
      <c r="LI116" s="5"/>
      <c r="LJ116" s="5"/>
      <c r="LK116" s="5"/>
      <c r="LL116" s="5"/>
      <c r="LM116" s="5"/>
      <c r="LN116" s="5"/>
      <c r="LO116" s="5"/>
      <c r="LP116" s="5"/>
      <c r="LQ116" s="5"/>
      <c r="LR116" s="5"/>
      <c r="LS116" s="5"/>
      <c r="LT116" s="5"/>
      <c r="LU116" s="5"/>
      <c r="LV116" s="5"/>
      <c r="LW116" s="5"/>
      <c r="LX116" s="5"/>
      <c r="LY116" s="5"/>
      <c r="LZ116" s="5"/>
      <c r="MA116" s="5"/>
      <c r="MB116" s="5"/>
      <c r="MC116" s="5"/>
      <c r="MD116" s="5"/>
      <c r="ME116" s="5"/>
      <c r="MF116" s="5"/>
      <c r="MG116" s="5"/>
      <c r="MH116" s="5"/>
      <c r="MI116" s="5"/>
      <c r="MJ116" s="5"/>
      <c r="MK116" s="5"/>
      <c r="ML116" s="5"/>
      <c r="MM116" s="5"/>
      <c r="MN116" s="5"/>
      <c r="MO116" s="5"/>
      <c r="MP116" s="5"/>
      <c r="MQ116" s="5"/>
      <c r="MR116" s="5"/>
      <c r="MS116" s="5"/>
      <c r="MT116" s="5"/>
      <c r="MU116" s="5"/>
      <c r="MV116" s="5"/>
      <c r="MW116" s="5"/>
      <c r="MX116" s="5"/>
      <c r="MY116" s="5"/>
      <c r="MZ116" s="5"/>
      <c r="NA116" s="5"/>
      <c r="NB116" s="5"/>
      <c r="NC116" s="5"/>
      <c r="ND116" s="5"/>
      <c r="NE116" s="5"/>
      <c r="NF116" s="5"/>
      <c r="NG116" s="5"/>
      <c r="NH116" s="5"/>
      <c r="NI116" s="5"/>
      <c r="NJ116" s="5"/>
      <c r="NK116" s="5"/>
      <c r="NL116" s="5"/>
      <c r="NM116" s="5"/>
      <c r="NN116" s="5"/>
      <c r="NO116" s="5"/>
      <c r="NP116" s="5"/>
      <c r="NQ116" s="5"/>
      <c r="NR116" s="5"/>
      <c r="NS116" s="5"/>
      <c r="NT116" s="5"/>
      <c r="NU116" s="5"/>
      <c r="NV116" s="5"/>
      <c r="NW116" s="5"/>
      <c r="NX116" s="5"/>
      <c r="NY116" s="5"/>
      <c r="NZ116" s="5"/>
      <c r="OA116" s="5"/>
      <c r="OB116" s="5"/>
      <c r="OC116" s="5"/>
      <c r="OD116" s="5"/>
      <c r="OE116" s="5"/>
      <c r="OF116" s="5"/>
      <c r="OG116" s="5"/>
      <c r="OH116" s="5"/>
      <c r="OI116" s="5"/>
      <c r="OJ116" s="5"/>
      <c r="OK116" s="5"/>
      <c r="OL116" s="5"/>
      <c r="OM116" s="5"/>
      <c r="ON116" s="5"/>
      <c r="OO116" s="5"/>
      <c r="OP116" s="5"/>
      <c r="OQ116" s="5"/>
      <c r="OR116" s="5"/>
      <c r="OS116" s="5"/>
      <c r="OT116" s="5"/>
      <c r="OU116" s="5"/>
      <c r="OV116" s="5"/>
      <c r="OW116" s="5"/>
      <c r="OX116" s="5"/>
      <c r="OY116" s="5"/>
      <c r="OZ116" s="5"/>
      <c r="PA116" s="5"/>
      <c r="PB116" s="5"/>
      <c r="PC116" s="5"/>
      <c r="PD116" s="5"/>
      <c r="PE116" s="5"/>
      <c r="PF116" s="5"/>
      <c r="PG116" s="5"/>
      <c r="PH116" s="5"/>
      <c r="PI116" s="5"/>
      <c r="PJ116" s="5"/>
      <c r="PK116" s="5"/>
      <c r="PL116" s="5"/>
      <c r="PM116" s="5"/>
      <c r="PN116" s="5"/>
      <c r="PO116" s="5"/>
      <c r="PP116" s="5"/>
      <c r="PQ116" s="5"/>
      <c r="PR116" s="5"/>
      <c r="PS116" s="5"/>
      <c r="PT116" s="5"/>
      <c r="PU116" s="5"/>
      <c r="PV116" s="5"/>
      <c r="PW116" s="5"/>
      <c r="PX116" s="5"/>
      <c r="PY116" s="5"/>
      <c r="PZ116" s="5"/>
      <c r="QA116" s="5"/>
      <c r="QB116" s="5"/>
      <c r="QC116" s="5"/>
      <c r="QD116" s="5"/>
      <c r="QE116" s="5"/>
      <c r="QF116" s="5"/>
      <c r="QG116" s="5"/>
      <c r="QH116" s="5"/>
      <c r="QI116" s="5"/>
      <c r="QJ116" s="5"/>
      <c r="QK116" s="5"/>
      <c r="QL116" s="5"/>
      <c r="QM116" s="5"/>
      <c r="QN116" s="5"/>
      <c r="QO116" s="5"/>
      <c r="QP116" s="5"/>
      <c r="QQ116" s="5"/>
      <c r="QR116" s="5"/>
      <c r="QS116" s="5"/>
      <c r="QT116" s="5"/>
      <c r="QU116" s="5"/>
      <c r="QV116" s="5"/>
      <c r="QW116" s="5"/>
      <c r="QX116" s="5"/>
      <c r="QY116" s="5"/>
      <c r="QZ116" s="5"/>
      <c r="RA116" s="5"/>
      <c r="RB116" s="5"/>
      <c r="RC116" s="5"/>
      <c r="RD116" s="5"/>
      <c r="RE116" s="5"/>
      <c r="RF116" s="5"/>
      <c r="RG116" s="5"/>
      <c r="RH116" s="5"/>
      <c r="RI116" s="5"/>
      <c r="RJ116" s="5"/>
      <c r="RK116" s="5"/>
      <c r="RL116" s="5"/>
      <c r="RM116" s="5"/>
      <c r="RN116" s="5"/>
      <c r="RO116" s="5"/>
      <c r="RP116" s="5"/>
      <c r="RQ116" s="5"/>
      <c r="RR116" s="5"/>
      <c r="RS116" s="5"/>
      <c r="RT116" s="5"/>
      <c r="RU116" s="5"/>
      <c r="RV116" s="5"/>
      <c r="RW116" s="5"/>
      <c r="RX116" s="5"/>
      <c r="RY116" s="5"/>
      <c r="RZ116" s="5"/>
      <c r="SA116" s="5"/>
      <c r="SB116" s="5"/>
      <c r="SC116" s="5"/>
      <c r="SD116" s="5"/>
      <c r="SE116" s="5"/>
      <c r="SF116" s="5"/>
      <c r="SG116" s="5"/>
      <c r="SH116" s="5"/>
      <c r="SI116" s="5"/>
      <c r="SJ116" s="5"/>
      <c r="SK116" s="5"/>
      <c r="SL116" s="5"/>
      <c r="SM116" s="5"/>
      <c r="SN116" s="5"/>
      <c r="SO116" s="5"/>
      <c r="SP116" s="5"/>
      <c r="SQ116" s="5"/>
      <c r="SR116" s="5"/>
      <c r="SS116" s="5"/>
    </row>
    <row r="117" spans="1:513" s="3" customFormat="1" ht="41.4" customHeight="1" x14ac:dyDescent="0.25">
      <c r="A117" s="213"/>
      <c r="B117" s="791" t="s">
        <v>141</v>
      </c>
      <c r="C117" s="792"/>
      <c r="D117" s="195"/>
      <c r="E117" s="195"/>
      <c r="F117" s="195"/>
      <c r="G117" s="204"/>
      <c r="H117" s="204"/>
      <c r="I117" s="204"/>
      <c r="J117" s="204"/>
      <c r="K117" s="293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99">
        <f>'PEP Av. Fin.'!P82</f>
        <v>11666.800000000001</v>
      </c>
      <c r="AJ117" s="99">
        <f>'PEP Av. Fin.'!Q82</f>
        <v>0</v>
      </c>
      <c r="AK117" s="103">
        <f>'PEP Av. Fin.'!R82</f>
        <v>11666.800000000001</v>
      </c>
      <c r="AL117" s="205">
        <f>'PEP Av. Fin.'!S82</f>
        <v>0</v>
      </c>
      <c r="AM117" s="7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</row>
    <row r="118" spans="1:513" s="83" customFormat="1" ht="41.4" customHeight="1" x14ac:dyDescent="0.25">
      <c r="A118" s="780" t="s">
        <v>10</v>
      </c>
      <c r="B118" s="781"/>
      <c r="C118" s="781"/>
      <c r="D118" s="781"/>
      <c r="E118" s="781"/>
      <c r="F118" s="781"/>
      <c r="G118" s="781"/>
      <c r="H118" s="781"/>
      <c r="I118" s="781"/>
      <c r="J118" s="782"/>
      <c r="K118" s="300"/>
      <c r="L118" s="300"/>
      <c r="M118" s="300"/>
      <c r="N118" s="300"/>
      <c r="O118" s="300"/>
      <c r="P118" s="300"/>
      <c r="Q118" s="300"/>
      <c r="R118" s="300"/>
      <c r="S118" s="300"/>
      <c r="T118" s="300"/>
      <c r="U118" s="300"/>
      <c r="V118" s="300"/>
      <c r="W118" s="300"/>
      <c r="X118" s="300"/>
      <c r="Y118" s="300"/>
      <c r="Z118" s="300"/>
      <c r="AA118" s="300"/>
      <c r="AB118" s="300"/>
      <c r="AC118" s="300"/>
      <c r="AD118" s="300"/>
      <c r="AE118" s="300"/>
      <c r="AF118" s="300"/>
      <c r="AG118" s="300"/>
      <c r="AH118" s="300"/>
      <c r="AI118" s="118">
        <f>'PEP Av. Fin.'!P88</f>
        <v>113550</v>
      </c>
      <c r="AJ118" s="118">
        <f>'PEP Av. Fin.'!Q88</f>
        <v>0</v>
      </c>
      <c r="AK118" s="118">
        <f>'PEP Av. Fin.'!R88</f>
        <v>113550</v>
      </c>
      <c r="AL118" s="208">
        <f>'PEP Av. Fin.'!S88</f>
        <v>0.22396449704142013</v>
      </c>
      <c r="AM118" s="81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  <c r="DK118" s="82"/>
      <c r="DL118" s="82"/>
      <c r="DM118" s="82"/>
      <c r="DN118" s="82"/>
      <c r="DO118" s="82"/>
      <c r="DP118" s="82"/>
      <c r="DQ118" s="82"/>
      <c r="DR118" s="82"/>
      <c r="DS118" s="82"/>
      <c r="DT118" s="82"/>
      <c r="DU118" s="82"/>
      <c r="DV118" s="82"/>
      <c r="DW118" s="82"/>
      <c r="DX118" s="82"/>
      <c r="DY118" s="82"/>
      <c r="DZ118" s="82"/>
      <c r="EA118" s="82"/>
      <c r="EB118" s="82"/>
      <c r="EC118" s="82"/>
      <c r="ED118" s="82"/>
      <c r="EE118" s="82"/>
      <c r="EF118" s="82"/>
      <c r="EG118" s="82"/>
      <c r="EH118" s="82"/>
      <c r="EI118" s="82"/>
      <c r="EJ118" s="82"/>
      <c r="EK118" s="82"/>
      <c r="EL118" s="82"/>
      <c r="EM118" s="82"/>
      <c r="EN118" s="82"/>
      <c r="EO118" s="82"/>
      <c r="EP118" s="82"/>
      <c r="EQ118" s="82"/>
      <c r="ER118" s="82"/>
      <c r="ES118" s="82"/>
      <c r="ET118" s="82"/>
      <c r="EU118" s="82"/>
      <c r="EV118" s="82"/>
      <c r="EW118" s="82"/>
      <c r="EX118" s="82"/>
      <c r="EY118" s="82"/>
      <c r="EZ118" s="82"/>
      <c r="FA118" s="82"/>
      <c r="FB118" s="82"/>
      <c r="FC118" s="82"/>
      <c r="FD118" s="82"/>
      <c r="FE118" s="82"/>
      <c r="FF118" s="82"/>
      <c r="FG118" s="82"/>
      <c r="FH118" s="82"/>
      <c r="FI118" s="82"/>
      <c r="FJ118" s="82"/>
      <c r="FK118" s="82"/>
      <c r="FL118" s="82"/>
      <c r="FM118" s="82"/>
      <c r="FN118" s="82"/>
      <c r="FO118" s="82"/>
      <c r="FP118" s="82"/>
      <c r="FQ118" s="82"/>
      <c r="FR118" s="82"/>
      <c r="FS118" s="82"/>
      <c r="FT118" s="82"/>
      <c r="FU118" s="82"/>
      <c r="FV118" s="82"/>
      <c r="FW118" s="82"/>
      <c r="FX118" s="82"/>
      <c r="FY118" s="82"/>
      <c r="FZ118" s="82"/>
      <c r="GA118" s="82"/>
      <c r="GB118" s="82"/>
      <c r="GC118" s="82"/>
      <c r="GD118" s="82"/>
      <c r="GE118" s="82"/>
      <c r="GF118" s="82"/>
      <c r="GG118" s="82"/>
      <c r="GH118" s="82"/>
      <c r="GI118" s="82"/>
      <c r="GJ118" s="82"/>
      <c r="GK118" s="82"/>
      <c r="GL118" s="82"/>
      <c r="GM118" s="82"/>
      <c r="GN118" s="82"/>
      <c r="GO118" s="82"/>
      <c r="GP118" s="82"/>
      <c r="GQ118" s="82"/>
      <c r="GR118" s="82"/>
      <c r="GS118" s="82"/>
      <c r="GT118" s="82"/>
      <c r="GU118" s="82"/>
      <c r="GV118" s="82"/>
      <c r="GW118" s="82"/>
      <c r="GX118" s="82"/>
      <c r="GY118" s="82"/>
      <c r="GZ118" s="82"/>
      <c r="HA118" s="82"/>
      <c r="HB118" s="82"/>
      <c r="HC118" s="82"/>
      <c r="HD118" s="82"/>
      <c r="HE118" s="82"/>
      <c r="HF118" s="82"/>
      <c r="HG118" s="82"/>
      <c r="HH118" s="82"/>
      <c r="HI118" s="82"/>
      <c r="HJ118" s="82"/>
      <c r="HK118" s="82"/>
      <c r="HL118" s="82"/>
      <c r="HM118" s="82"/>
      <c r="HN118" s="82"/>
      <c r="HO118" s="82"/>
      <c r="HP118" s="82"/>
      <c r="HQ118" s="82"/>
      <c r="HR118" s="82"/>
      <c r="HS118" s="82"/>
      <c r="HT118" s="82"/>
      <c r="HU118" s="82"/>
      <c r="HV118" s="82"/>
      <c r="HW118" s="82"/>
      <c r="HX118" s="82"/>
      <c r="HY118" s="82"/>
      <c r="HZ118" s="82"/>
      <c r="IA118" s="82"/>
      <c r="IB118" s="82"/>
      <c r="IC118" s="82"/>
      <c r="ID118" s="82"/>
      <c r="IE118" s="82"/>
      <c r="IF118" s="82"/>
      <c r="IG118" s="82"/>
      <c r="IH118" s="82"/>
      <c r="II118" s="82"/>
      <c r="IJ118" s="82"/>
      <c r="IK118" s="82"/>
      <c r="IL118" s="82"/>
      <c r="IM118" s="82"/>
      <c r="IN118" s="82"/>
      <c r="IO118" s="82"/>
      <c r="IP118" s="82"/>
      <c r="IQ118" s="82"/>
      <c r="IR118" s="82"/>
      <c r="IS118" s="82"/>
      <c r="IT118" s="82"/>
      <c r="IU118" s="82"/>
      <c r="IV118" s="82"/>
      <c r="IW118" s="82"/>
      <c r="IX118" s="82"/>
      <c r="IY118" s="82"/>
      <c r="IZ118" s="82"/>
      <c r="JA118" s="82"/>
      <c r="JB118" s="82"/>
      <c r="JC118" s="82"/>
      <c r="JD118" s="82"/>
      <c r="JE118" s="82"/>
      <c r="JF118" s="82"/>
      <c r="JG118" s="82"/>
      <c r="JH118" s="82"/>
      <c r="JI118" s="82"/>
      <c r="JJ118" s="82"/>
      <c r="JK118" s="82"/>
      <c r="JL118" s="82"/>
      <c r="JM118" s="82"/>
      <c r="JN118" s="82"/>
      <c r="JO118" s="82"/>
      <c r="JP118" s="82"/>
      <c r="JQ118" s="82"/>
      <c r="JR118" s="82"/>
      <c r="JS118" s="82"/>
      <c r="JT118" s="82"/>
      <c r="JU118" s="82"/>
      <c r="JV118" s="82"/>
      <c r="JW118" s="82"/>
      <c r="JX118" s="82"/>
      <c r="JY118" s="82"/>
      <c r="JZ118" s="82"/>
      <c r="KA118" s="82"/>
      <c r="KB118" s="82"/>
      <c r="KC118" s="82"/>
      <c r="KD118" s="82"/>
      <c r="KE118" s="82"/>
      <c r="KF118" s="82"/>
      <c r="KG118" s="82"/>
      <c r="KH118" s="82"/>
      <c r="KI118" s="82"/>
      <c r="KJ118" s="82"/>
      <c r="KK118" s="82"/>
      <c r="KL118" s="82"/>
      <c r="KM118" s="82"/>
      <c r="KN118" s="82"/>
      <c r="KO118" s="82"/>
      <c r="KP118" s="82"/>
      <c r="KQ118" s="82"/>
      <c r="KR118" s="82"/>
      <c r="KS118" s="82"/>
      <c r="KT118" s="82"/>
      <c r="KU118" s="82"/>
      <c r="KV118" s="82"/>
      <c r="KW118" s="82"/>
      <c r="KX118" s="82"/>
      <c r="KY118" s="82"/>
      <c r="KZ118" s="82"/>
      <c r="LA118" s="82"/>
      <c r="LB118" s="82"/>
      <c r="LC118" s="82"/>
      <c r="LD118" s="82"/>
      <c r="LE118" s="82"/>
      <c r="LF118" s="82"/>
      <c r="LG118" s="82"/>
      <c r="LH118" s="82"/>
      <c r="LI118" s="82"/>
      <c r="LJ118" s="82"/>
      <c r="LK118" s="82"/>
      <c r="LL118" s="82"/>
      <c r="LM118" s="82"/>
      <c r="LN118" s="82"/>
      <c r="LO118" s="82"/>
      <c r="LP118" s="82"/>
      <c r="LQ118" s="82"/>
      <c r="LR118" s="82"/>
      <c r="LS118" s="82"/>
      <c r="LT118" s="82"/>
      <c r="LU118" s="82"/>
      <c r="LV118" s="82"/>
      <c r="LW118" s="82"/>
      <c r="LX118" s="82"/>
      <c r="LY118" s="82"/>
      <c r="LZ118" s="82"/>
      <c r="MA118" s="82"/>
      <c r="MB118" s="82"/>
      <c r="MC118" s="82"/>
      <c r="MD118" s="82"/>
      <c r="ME118" s="82"/>
      <c r="MF118" s="82"/>
      <c r="MG118" s="82"/>
      <c r="MH118" s="82"/>
      <c r="MI118" s="82"/>
      <c r="MJ118" s="82"/>
      <c r="MK118" s="82"/>
      <c r="ML118" s="82"/>
      <c r="MM118" s="82"/>
      <c r="MN118" s="82"/>
      <c r="MO118" s="82"/>
      <c r="MP118" s="82"/>
      <c r="MQ118" s="82"/>
      <c r="MR118" s="82"/>
      <c r="MS118" s="82"/>
      <c r="MT118" s="82"/>
      <c r="MU118" s="82"/>
      <c r="MV118" s="82"/>
      <c r="MW118" s="82"/>
      <c r="MX118" s="82"/>
      <c r="MY118" s="82"/>
      <c r="MZ118" s="82"/>
      <c r="NA118" s="82"/>
      <c r="NB118" s="82"/>
      <c r="NC118" s="82"/>
      <c r="ND118" s="82"/>
      <c r="NE118" s="82"/>
      <c r="NF118" s="82"/>
      <c r="NG118" s="82"/>
      <c r="NH118" s="82"/>
      <c r="NI118" s="82"/>
      <c r="NJ118" s="82"/>
      <c r="NK118" s="82"/>
      <c r="NL118" s="82"/>
      <c r="NM118" s="82"/>
      <c r="NN118" s="82"/>
      <c r="NO118" s="82"/>
      <c r="NP118" s="82"/>
      <c r="NQ118" s="82"/>
      <c r="NR118" s="82"/>
      <c r="NS118" s="82"/>
      <c r="NT118" s="82"/>
      <c r="NU118" s="82"/>
      <c r="NV118" s="82"/>
      <c r="NW118" s="82"/>
      <c r="NX118" s="82"/>
      <c r="NY118" s="82"/>
      <c r="NZ118" s="82"/>
      <c r="OA118" s="82"/>
      <c r="OB118" s="82"/>
      <c r="OC118" s="82"/>
      <c r="OD118" s="82"/>
      <c r="OE118" s="82"/>
      <c r="OF118" s="82"/>
      <c r="OG118" s="82"/>
      <c r="OH118" s="82"/>
      <c r="OI118" s="82"/>
      <c r="OJ118" s="82"/>
      <c r="OK118" s="82"/>
      <c r="OL118" s="82"/>
      <c r="OM118" s="82"/>
      <c r="ON118" s="82"/>
      <c r="OO118" s="82"/>
      <c r="OP118" s="82"/>
      <c r="OQ118" s="82"/>
      <c r="OR118" s="82"/>
      <c r="OS118" s="82"/>
      <c r="OT118" s="82"/>
      <c r="OU118" s="82"/>
      <c r="OV118" s="82"/>
      <c r="OW118" s="82"/>
      <c r="OX118" s="82"/>
      <c r="OY118" s="82"/>
      <c r="OZ118" s="82"/>
      <c r="PA118" s="82"/>
      <c r="PB118" s="82"/>
      <c r="PC118" s="82"/>
      <c r="PD118" s="82"/>
      <c r="PE118" s="82"/>
      <c r="PF118" s="82"/>
      <c r="PG118" s="82"/>
      <c r="PH118" s="82"/>
      <c r="PI118" s="82"/>
      <c r="PJ118" s="82"/>
      <c r="PK118" s="82"/>
      <c r="PL118" s="82"/>
      <c r="PM118" s="82"/>
      <c r="PN118" s="82"/>
      <c r="PO118" s="82"/>
      <c r="PP118" s="82"/>
      <c r="PQ118" s="82"/>
      <c r="PR118" s="82"/>
      <c r="PS118" s="82"/>
      <c r="PT118" s="82"/>
      <c r="PU118" s="82"/>
      <c r="PV118" s="82"/>
      <c r="PW118" s="82"/>
      <c r="PX118" s="82"/>
      <c r="PY118" s="82"/>
      <c r="PZ118" s="82"/>
      <c r="QA118" s="82"/>
      <c r="QB118" s="82"/>
      <c r="QC118" s="82"/>
      <c r="QD118" s="82"/>
      <c r="QE118" s="82"/>
      <c r="QF118" s="82"/>
      <c r="QG118" s="82"/>
      <c r="QH118" s="82"/>
      <c r="QI118" s="82"/>
      <c r="QJ118" s="82"/>
      <c r="QK118" s="82"/>
      <c r="QL118" s="82"/>
      <c r="QM118" s="82"/>
      <c r="QN118" s="82"/>
      <c r="QO118" s="82"/>
      <c r="QP118" s="82"/>
      <c r="QQ118" s="82"/>
      <c r="QR118" s="82"/>
      <c r="QS118" s="82"/>
      <c r="QT118" s="82"/>
      <c r="QU118" s="82"/>
      <c r="QV118" s="82"/>
      <c r="QW118" s="82"/>
      <c r="QX118" s="82"/>
      <c r="QY118" s="82"/>
      <c r="QZ118" s="82"/>
      <c r="RA118" s="82"/>
      <c r="RB118" s="82"/>
      <c r="RC118" s="82"/>
      <c r="RD118" s="82"/>
      <c r="RE118" s="82"/>
      <c r="RF118" s="82"/>
      <c r="RG118" s="82"/>
      <c r="RH118" s="82"/>
      <c r="RI118" s="82"/>
      <c r="RJ118" s="82"/>
      <c r="RK118" s="82"/>
      <c r="RL118" s="82"/>
      <c r="RM118" s="82"/>
      <c r="RN118" s="82"/>
      <c r="RO118" s="82"/>
      <c r="RP118" s="82"/>
      <c r="RQ118" s="82"/>
      <c r="RR118" s="82"/>
      <c r="RS118" s="82"/>
      <c r="RT118" s="82"/>
      <c r="RU118" s="82"/>
      <c r="RV118" s="82"/>
      <c r="RW118" s="82"/>
      <c r="RX118" s="82"/>
      <c r="RY118" s="82"/>
      <c r="RZ118" s="82"/>
      <c r="SA118" s="82"/>
      <c r="SB118" s="82"/>
      <c r="SC118" s="82"/>
      <c r="SD118" s="82"/>
      <c r="SE118" s="82"/>
      <c r="SF118" s="82"/>
      <c r="SG118" s="82"/>
      <c r="SH118" s="82"/>
      <c r="SI118" s="82"/>
      <c r="SJ118" s="82"/>
      <c r="SK118" s="82"/>
      <c r="SL118" s="82"/>
      <c r="SM118" s="82"/>
      <c r="SN118" s="82"/>
      <c r="SO118" s="82"/>
      <c r="SP118" s="82"/>
      <c r="SQ118" s="82"/>
      <c r="SR118" s="82"/>
      <c r="SS118" s="82"/>
    </row>
    <row r="119" spans="1:513" s="6" customFormat="1" ht="41.4" customHeight="1" x14ac:dyDescent="0.25">
      <c r="A119" s="214"/>
      <c r="B119" s="783" t="s">
        <v>11</v>
      </c>
      <c r="C119" s="784"/>
      <c r="D119" s="195"/>
      <c r="E119" s="195"/>
      <c r="F119" s="195"/>
      <c r="G119" s="196"/>
      <c r="H119" s="196"/>
      <c r="I119" s="196"/>
      <c r="J119" s="196"/>
      <c r="K119" s="290"/>
      <c r="L119" s="196"/>
      <c r="M119" s="196"/>
      <c r="N119" s="196"/>
      <c r="O119" s="196"/>
      <c r="P119" s="196"/>
      <c r="Q119" s="196"/>
      <c r="R119" s="196"/>
      <c r="S119" s="196"/>
      <c r="T119" s="196"/>
      <c r="U119" s="196"/>
      <c r="V119" s="196"/>
      <c r="W119" s="196"/>
      <c r="X119" s="196"/>
      <c r="Y119" s="196"/>
      <c r="Z119" s="196"/>
      <c r="AA119" s="196"/>
      <c r="AB119" s="196"/>
      <c r="AC119" s="196"/>
      <c r="AD119" s="196"/>
      <c r="AE119" s="196"/>
      <c r="AF119" s="196"/>
      <c r="AG119" s="196"/>
      <c r="AH119" s="196"/>
      <c r="AI119" s="97">
        <f>'PEP Av. Fin.'!P89</f>
        <v>38550</v>
      </c>
      <c r="AJ119" s="97">
        <f>'PEP Av. Fin.'!Q89</f>
        <v>0</v>
      </c>
      <c r="AK119" s="97">
        <f>'PEP Av. Fin.'!R89</f>
        <v>38550</v>
      </c>
      <c r="AL119" s="197">
        <f>'PEP Av. Fin.'!S89</f>
        <v>0.15</v>
      </c>
      <c r="AM119" s="4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5"/>
      <c r="FX119" s="5"/>
      <c r="FY119" s="5"/>
      <c r="FZ119" s="5"/>
      <c r="GA119" s="5"/>
      <c r="GB119" s="5"/>
      <c r="GC119" s="5"/>
      <c r="GD119" s="5"/>
      <c r="GE119" s="5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5"/>
      <c r="GR119" s="5"/>
      <c r="GS119" s="5"/>
      <c r="GT119" s="5"/>
      <c r="GU119" s="5"/>
      <c r="GV119" s="5"/>
      <c r="GW119" s="5"/>
      <c r="GX119" s="5"/>
      <c r="GY119" s="5"/>
      <c r="GZ119" s="5"/>
      <c r="HA119" s="5"/>
      <c r="HB119" s="5"/>
      <c r="HC119" s="5"/>
      <c r="HD119" s="5"/>
      <c r="HE119" s="5"/>
      <c r="HF119" s="5"/>
      <c r="HG119" s="5"/>
      <c r="HH119" s="5"/>
      <c r="HI119" s="5"/>
      <c r="HJ119" s="5"/>
      <c r="HK119" s="5"/>
      <c r="HL119" s="5"/>
      <c r="HM119" s="5"/>
      <c r="HN119" s="5"/>
      <c r="HO119" s="5"/>
      <c r="HP119" s="5"/>
      <c r="HQ119" s="5"/>
      <c r="HR119" s="5"/>
      <c r="HS119" s="5"/>
      <c r="HT119" s="5"/>
      <c r="HU119" s="5"/>
      <c r="HV119" s="5"/>
      <c r="HW119" s="5"/>
      <c r="HX119" s="5"/>
      <c r="HY119" s="5"/>
      <c r="HZ119" s="5"/>
      <c r="IA119" s="5"/>
      <c r="IB119" s="5"/>
      <c r="IC119" s="5"/>
      <c r="ID119" s="5"/>
      <c r="IE119" s="5"/>
      <c r="IF119" s="5"/>
      <c r="IG119" s="5"/>
      <c r="IH119" s="5"/>
      <c r="II119" s="5"/>
      <c r="IJ119" s="5"/>
      <c r="IK119" s="5"/>
      <c r="IL119" s="5"/>
      <c r="IM119" s="5"/>
      <c r="IN119" s="5"/>
      <c r="IO119" s="5"/>
      <c r="IP119" s="5"/>
      <c r="IQ119" s="5"/>
      <c r="IR119" s="5"/>
      <c r="IS119" s="5"/>
      <c r="IT119" s="5"/>
      <c r="IU119" s="5"/>
      <c r="IV119" s="5"/>
      <c r="IW119" s="5"/>
      <c r="IX119" s="5"/>
      <c r="IY119" s="5"/>
      <c r="IZ119" s="5"/>
      <c r="JA119" s="5"/>
      <c r="JB119" s="5"/>
      <c r="JC119" s="5"/>
      <c r="JD119" s="5"/>
      <c r="JE119" s="5"/>
      <c r="JF119" s="5"/>
      <c r="JG119" s="5"/>
      <c r="JH119" s="5"/>
      <c r="JI119" s="5"/>
      <c r="JJ119" s="5"/>
      <c r="JK119" s="5"/>
      <c r="JL119" s="5"/>
      <c r="JM119" s="5"/>
      <c r="JN119" s="5"/>
      <c r="JO119" s="5"/>
      <c r="JP119" s="5"/>
      <c r="JQ119" s="5"/>
      <c r="JR119" s="5"/>
      <c r="JS119" s="5"/>
      <c r="JT119" s="5"/>
      <c r="JU119" s="5"/>
      <c r="JV119" s="5"/>
      <c r="JW119" s="5"/>
      <c r="JX119" s="5"/>
      <c r="JY119" s="5"/>
      <c r="JZ119" s="5"/>
      <c r="KA119" s="5"/>
      <c r="KB119" s="5"/>
      <c r="KC119" s="5"/>
      <c r="KD119" s="5"/>
      <c r="KE119" s="5"/>
      <c r="KF119" s="5"/>
      <c r="KG119" s="5"/>
      <c r="KH119" s="5"/>
      <c r="KI119" s="5"/>
      <c r="KJ119" s="5"/>
      <c r="KK119" s="5"/>
      <c r="KL119" s="5"/>
      <c r="KM119" s="5"/>
      <c r="KN119" s="5"/>
      <c r="KO119" s="5"/>
      <c r="KP119" s="5"/>
      <c r="KQ119" s="5"/>
      <c r="KR119" s="5"/>
      <c r="KS119" s="5"/>
      <c r="KT119" s="5"/>
      <c r="KU119" s="5"/>
      <c r="KV119" s="5"/>
      <c r="KW119" s="5"/>
      <c r="KX119" s="5"/>
      <c r="KY119" s="5"/>
      <c r="KZ119" s="5"/>
      <c r="LA119" s="5"/>
      <c r="LB119" s="5"/>
      <c r="LC119" s="5"/>
      <c r="LD119" s="5"/>
      <c r="LE119" s="5"/>
      <c r="LF119" s="5"/>
      <c r="LG119" s="5"/>
      <c r="LH119" s="5"/>
      <c r="LI119" s="5"/>
      <c r="LJ119" s="5"/>
      <c r="LK119" s="5"/>
      <c r="LL119" s="5"/>
      <c r="LM119" s="5"/>
      <c r="LN119" s="5"/>
      <c r="LO119" s="5"/>
      <c r="LP119" s="5"/>
      <c r="LQ119" s="5"/>
      <c r="LR119" s="5"/>
      <c r="LS119" s="5"/>
      <c r="LT119" s="5"/>
      <c r="LU119" s="5"/>
      <c r="LV119" s="5"/>
      <c r="LW119" s="5"/>
      <c r="LX119" s="5"/>
      <c r="LY119" s="5"/>
      <c r="LZ119" s="5"/>
      <c r="MA119" s="5"/>
      <c r="MB119" s="5"/>
      <c r="MC119" s="5"/>
      <c r="MD119" s="5"/>
      <c r="ME119" s="5"/>
      <c r="MF119" s="5"/>
      <c r="MG119" s="5"/>
      <c r="MH119" s="5"/>
      <c r="MI119" s="5"/>
      <c r="MJ119" s="5"/>
      <c r="MK119" s="5"/>
      <c r="ML119" s="5"/>
      <c r="MM119" s="5"/>
      <c r="MN119" s="5"/>
      <c r="MO119" s="5"/>
      <c r="MP119" s="5"/>
      <c r="MQ119" s="5"/>
      <c r="MR119" s="5"/>
      <c r="MS119" s="5"/>
      <c r="MT119" s="5"/>
      <c r="MU119" s="5"/>
      <c r="MV119" s="5"/>
      <c r="MW119" s="5"/>
      <c r="MX119" s="5"/>
      <c r="MY119" s="5"/>
      <c r="MZ119" s="5"/>
      <c r="NA119" s="5"/>
      <c r="NB119" s="5"/>
      <c r="NC119" s="5"/>
      <c r="ND119" s="5"/>
      <c r="NE119" s="5"/>
      <c r="NF119" s="5"/>
      <c r="NG119" s="5"/>
      <c r="NH119" s="5"/>
      <c r="NI119" s="5"/>
      <c r="NJ119" s="5"/>
      <c r="NK119" s="5"/>
      <c r="NL119" s="5"/>
      <c r="NM119" s="5"/>
      <c r="NN119" s="5"/>
      <c r="NO119" s="5"/>
      <c r="NP119" s="5"/>
      <c r="NQ119" s="5"/>
      <c r="NR119" s="5"/>
      <c r="NS119" s="5"/>
      <c r="NT119" s="5"/>
      <c r="NU119" s="5"/>
      <c r="NV119" s="5"/>
      <c r="NW119" s="5"/>
      <c r="NX119" s="5"/>
      <c r="NY119" s="5"/>
      <c r="NZ119" s="5"/>
      <c r="OA119" s="5"/>
      <c r="OB119" s="5"/>
      <c r="OC119" s="5"/>
      <c r="OD119" s="5"/>
      <c r="OE119" s="5"/>
      <c r="OF119" s="5"/>
      <c r="OG119" s="5"/>
      <c r="OH119" s="5"/>
      <c r="OI119" s="5"/>
      <c r="OJ119" s="5"/>
      <c r="OK119" s="5"/>
      <c r="OL119" s="5"/>
      <c r="OM119" s="5"/>
      <c r="ON119" s="5"/>
      <c r="OO119" s="5"/>
      <c r="OP119" s="5"/>
      <c r="OQ119" s="5"/>
      <c r="OR119" s="5"/>
      <c r="OS119" s="5"/>
      <c r="OT119" s="5"/>
      <c r="OU119" s="5"/>
      <c r="OV119" s="5"/>
      <c r="OW119" s="5"/>
      <c r="OX119" s="5"/>
      <c r="OY119" s="5"/>
      <c r="OZ119" s="5"/>
      <c r="PA119" s="5"/>
      <c r="PB119" s="5"/>
      <c r="PC119" s="5"/>
      <c r="PD119" s="5"/>
      <c r="PE119" s="5"/>
      <c r="PF119" s="5"/>
      <c r="PG119" s="5"/>
      <c r="PH119" s="5"/>
      <c r="PI119" s="5"/>
      <c r="PJ119" s="5"/>
      <c r="PK119" s="5"/>
      <c r="PL119" s="5"/>
      <c r="PM119" s="5"/>
      <c r="PN119" s="5"/>
      <c r="PO119" s="5"/>
      <c r="PP119" s="5"/>
      <c r="PQ119" s="5"/>
      <c r="PR119" s="5"/>
      <c r="PS119" s="5"/>
      <c r="PT119" s="5"/>
      <c r="PU119" s="5"/>
      <c r="PV119" s="5"/>
      <c r="PW119" s="5"/>
      <c r="PX119" s="5"/>
      <c r="PY119" s="5"/>
      <c r="PZ119" s="5"/>
      <c r="QA119" s="5"/>
      <c r="QB119" s="5"/>
      <c r="QC119" s="5"/>
      <c r="QD119" s="5"/>
      <c r="QE119" s="5"/>
      <c r="QF119" s="5"/>
      <c r="QG119" s="5"/>
      <c r="QH119" s="5"/>
      <c r="QI119" s="5"/>
      <c r="QJ119" s="5"/>
      <c r="QK119" s="5"/>
      <c r="QL119" s="5"/>
      <c r="QM119" s="5"/>
      <c r="QN119" s="5"/>
      <c r="QO119" s="5"/>
      <c r="QP119" s="5"/>
      <c r="QQ119" s="5"/>
      <c r="QR119" s="5"/>
      <c r="QS119" s="5"/>
      <c r="QT119" s="5"/>
      <c r="QU119" s="5"/>
      <c r="QV119" s="5"/>
      <c r="QW119" s="5"/>
      <c r="QX119" s="5"/>
      <c r="QY119" s="5"/>
      <c r="QZ119" s="5"/>
      <c r="RA119" s="5"/>
      <c r="RB119" s="5"/>
      <c r="RC119" s="5"/>
      <c r="RD119" s="5"/>
      <c r="RE119" s="5"/>
      <c r="RF119" s="5"/>
      <c r="RG119" s="5"/>
      <c r="RH119" s="5"/>
      <c r="RI119" s="5"/>
      <c r="RJ119" s="5"/>
      <c r="RK119" s="5"/>
      <c r="RL119" s="5"/>
      <c r="RM119" s="5"/>
      <c r="RN119" s="5"/>
      <c r="RO119" s="5"/>
      <c r="RP119" s="5"/>
      <c r="RQ119" s="5"/>
      <c r="RR119" s="5"/>
      <c r="RS119" s="5"/>
      <c r="RT119" s="5"/>
      <c r="RU119" s="5"/>
      <c r="RV119" s="5"/>
      <c r="RW119" s="5"/>
      <c r="RX119" s="5"/>
      <c r="RY119" s="5"/>
      <c r="RZ119" s="5"/>
      <c r="SA119" s="5"/>
      <c r="SB119" s="5"/>
      <c r="SC119" s="5"/>
      <c r="SD119" s="5"/>
      <c r="SE119" s="5"/>
      <c r="SF119" s="5"/>
      <c r="SG119" s="5"/>
      <c r="SH119" s="5"/>
      <c r="SI119" s="5"/>
      <c r="SJ119" s="5"/>
      <c r="SK119" s="5"/>
      <c r="SL119" s="5"/>
      <c r="SM119" s="5"/>
      <c r="SN119" s="5"/>
      <c r="SO119" s="5"/>
      <c r="SP119" s="5"/>
      <c r="SQ119" s="5"/>
      <c r="SR119" s="5"/>
      <c r="SS119" s="5"/>
    </row>
    <row r="120" spans="1:513" ht="41.4" customHeight="1" x14ac:dyDescent="0.25">
      <c r="A120" s="211"/>
      <c r="B120" s="212"/>
      <c r="C120" s="296" t="s">
        <v>142</v>
      </c>
      <c r="D120" s="195"/>
      <c r="E120" s="195"/>
      <c r="F120" s="195"/>
      <c r="G120" s="194"/>
      <c r="H120" s="194"/>
      <c r="I120" s="194"/>
      <c r="J120" s="194"/>
      <c r="K120" s="296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4"/>
      <c r="Y120" s="194"/>
      <c r="Z120" s="194"/>
      <c r="AA120" s="194"/>
      <c r="AB120" s="194"/>
      <c r="AC120" s="194"/>
      <c r="AD120" s="194"/>
      <c r="AE120" s="194"/>
      <c r="AF120" s="194"/>
      <c r="AG120" s="194"/>
      <c r="AH120" s="194"/>
      <c r="AI120" s="117">
        <f>'PEP Av. Fin.'!P90</f>
        <v>38550</v>
      </c>
      <c r="AJ120" s="117">
        <f>'PEP Av. Fin.'!Q90</f>
        <v>0</v>
      </c>
      <c r="AK120" s="114">
        <f>'PEP Av. Fin.'!R90</f>
        <v>38550</v>
      </c>
      <c r="AL120" s="202">
        <f>'PEP Av. Fin.'!S90</f>
        <v>1</v>
      </c>
      <c r="AM120" s="85"/>
    </row>
    <row r="121" spans="1:513" s="6" customFormat="1" ht="41.4" customHeight="1" x14ac:dyDescent="0.25">
      <c r="A121" s="214"/>
      <c r="B121" s="783" t="s">
        <v>12</v>
      </c>
      <c r="C121" s="784"/>
      <c r="D121" s="195"/>
      <c r="E121" s="195"/>
      <c r="F121" s="195"/>
      <c r="G121" s="196"/>
      <c r="H121" s="196"/>
      <c r="I121" s="196"/>
      <c r="J121" s="196"/>
      <c r="K121" s="290"/>
      <c r="L121" s="196"/>
      <c r="M121" s="196"/>
      <c r="N121" s="196"/>
      <c r="O121" s="196"/>
      <c r="P121" s="196"/>
      <c r="Q121" s="196"/>
      <c r="R121" s="196"/>
      <c r="S121" s="196"/>
      <c r="T121" s="196"/>
      <c r="U121" s="196"/>
      <c r="V121" s="196"/>
      <c r="W121" s="196"/>
      <c r="X121" s="196"/>
      <c r="Y121" s="196"/>
      <c r="Z121" s="196"/>
      <c r="AA121" s="196"/>
      <c r="AB121" s="196"/>
      <c r="AC121" s="196"/>
      <c r="AD121" s="196"/>
      <c r="AE121" s="196"/>
      <c r="AF121" s="196"/>
      <c r="AG121" s="196"/>
      <c r="AH121" s="196"/>
      <c r="AI121" s="97">
        <f>'PEP Av. Fin.'!P91</f>
        <v>75000</v>
      </c>
      <c r="AJ121" s="97">
        <f>'PEP Av. Fin.'!Q91</f>
        <v>0</v>
      </c>
      <c r="AK121" s="97">
        <f>'PEP Av. Fin.'!R91</f>
        <v>75000</v>
      </c>
      <c r="AL121" s="197">
        <f>'PEP Av. Fin.'!S91</f>
        <v>0.3</v>
      </c>
      <c r="AM121" s="4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5"/>
      <c r="EY121" s="5"/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5"/>
      <c r="GR121" s="5"/>
      <c r="GS121" s="5"/>
      <c r="GT121" s="5"/>
      <c r="GU121" s="5"/>
      <c r="GV121" s="5"/>
      <c r="GW121" s="5"/>
      <c r="GX121" s="5"/>
      <c r="GY121" s="5"/>
      <c r="GZ121" s="5"/>
      <c r="HA121" s="5"/>
      <c r="HB121" s="5"/>
      <c r="HC121" s="5"/>
      <c r="HD121" s="5"/>
      <c r="HE121" s="5"/>
      <c r="HF121" s="5"/>
      <c r="HG121" s="5"/>
      <c r="HH121" s="5"/>
      <c r="HI121" s="5"/>
      <c r="HJ121" s="5"/>
      <c r="HK121" s="5"/>
      <c r="HL121" s="5"/>
      <c r="HM121" s="5"/>
      <c r="HN121" s="5"/>
      <c r="HO121" s="5"/>
      <c r="HP121" s="5"/>
      <c r="HQ121" s="5"/>
      <c r="HR121" s="5"/>
      <c r="HS121" s="5"/>
      <c r="HT121" s="5"/>
      <c r="HU121" s="5"/>
      <c r="HV121" s="5"/>
      <c r="HW121" s="5"/>
      <c r="HX121" s="5"/>
      <c r="HY121" s="5"/>
      <c r="HZ121" s="5"/>
      <c r="IA121" s="5"/>
      <c r="IB121" s="5"/>
      <c r="IC121" s="5"/>
      <c r="ID121" s="5"/>
      <c r="IE121" s="5"/>
      <c r="IF121" s="5"/>
      <c r="IG121" s="5"/>
      <c r="IH121" s="5"/>
      <c r="II121" s="5"/>
      <c r="IJ121" s="5"/>
      <c r="IK121" s="5"/>
      <c r="IL121" s="5"/>
      <c r="IM121" s="5"/>
      <c r="IN121" s="5"/>
      <c r="IO121" s="5"/>
      <c r="IP121" s="5"/>
      <c r="IQ121" s="5"/>
      <c r="IR121" s="5"/>
      <c r="IS121" s="5"/>
      <c r="IT121" s="5"/>
      <c r="IU121" s="5"/>
      <c r="IV121" s="5"/>
      <c r="IW121" s="5"/>
      <c r="IX121" s="5"/>
      <c r="IY121" s="5"/>
      <c r="IZ121" s="5"/>
      <c r="JA121" s="5"/>
      <c r="JB121" s="5"/>
      <c r="JC121" s="5"/>
      <c r="JD121" s="5"/>
      <c r="JE121" s="5"/>
      <c r="JF121" s="5"/>
      <c r="JG121" s="5"/>
      <c r="JH121" s="5"/>
      <c r="JI121" s="5"/>
      <c r="JJ121" s="5"/>
      <c r="JK121" s="5"/>
      <c r="JL121" s="5"/>
      <c r="JM121" s="5"/>
      <c r="JN121" s="5"/>
      <c r="JO121" s="5"/>
      <c r="JP121" s="5"/>
      <c r="JQ121" s="5"/>
      <c r="JR121" s="5"/>
      <c r="JS121" s="5"/>
      <c r="JT121" s="5"/>
      <c r="JU121" s="5"/>
      <c r="JV121" s="5"/>
      <c r="JW121" s="5"/>
      <c r="JX121" s="5"/>
      <c r="JY121" s="5"/>
      <c r="JZ121" s="5"/>
      <c r="KA121" s="5"/>
      <c r="KB121" s="5"/>
      <c r="KC121" s="5"/>
      <c r="KD121" s="5"/>
      <c r="KE121" s="5"/>
      <c r="KF121" s="5"/>
      <c r="KG121" s="5"/>
      <c r="KH121" s="5"/>
      <c r="KI121" s="5"/>
      <c r="KJ121" s="5"/>
      <c r="KK121" s="5"/>
      <c r="KL121" s="5"/>
      <c r="KM121" s="5"/>
      <c r="KN121" s="5"/>
      <c r="KO121" s="5"/>
      <c r="KP121" s="5"/>
      <c r="KQ121" s="5"/>
      <c r="KR121" s="5"/>
      <c r="KS121" s="5"/>
      <c r="KT121" s="5"/>
      <c r="KU121" s="5"/>
      <c r="KV121" s="5"/>
      <c r="KW121" s="5"/>
      <c r="KX121" s="5"/>
      <c r="KY121" s="5"/>
      <c r="KZ121" s="5"/>
      <c r="LA121" s="5"/>
      <c r="LB121" s="5"/>
      <c r="LC121" s="5"/>
      <c r="LD121" s="5"/>
      <c r="LE121" s="5"/>
      <c r="LF121" s="5"/>
      <c r="LG121" s="5"/>
      <c r="LH121" s="5"/>
      <c r="LI121" s="5"/>
      <c r="LJ121" s="5"/>
      <c r="LK121" s="5"/>
      <c r="LL121" s="5"/>
      <c r="LM121" s="5"/>
      <c r="LN121" s="5"/>
      <c r="LO121" s="5"/>
      <c r="LP121" s="5"/>
      <c r="LQ121" s="5"/>
      <c r="LR121" s="5"/>
      <c r="LS121" s="5"/>
      <c r="LT121" s="5"/>
      <c r="LU121" s="5"/>
      <c r="LV121" s="5"/>
      <c r="LW121" s="5"/>
      <c r="LX121" s="5"/>
      <c r="LY121" s="5"/>
      <c r="LZ121" s="5"/>
      <c r="MA121" s="5"/>
      <c r="MB121" s="5"/>
      <c r="MC121" s="5"/>
      <c r="MD121" s="5"/>
      <c r="ME121" s="5"/>
      <c r="MF121" s="5"/>
      <c r="MG121" s="5"/>
      <c r="MH121" s="5"/>
      <c r="MI121" s="5"/>
      <c r="MJ121" s="5"/>
      <c r="MK121" s="5"/>
      <c r="ML121" s="5"/>
      <c r="MM121" s="5"/>
      <c r="MN121" s="5"/>
      <c r="MO121" s="5"/>
      <c r="MP121" s="5"/>
      <c r="MQ121" s="5"/>
      <c r="MR121" s="5"/>
      <c r="MS121" s="5"/>
      <c r="MT121" s="5"/>
      <c r="MU121" s="5"/>
      <c r="MV121" s="5"/>
      <c r="MW121" s="5"/>
      <c r="MX121" s="5"/>
      <c r="MY121" s="5"/>
      <c r="MZ121" s="5"/>
      <c r="NA121" s="5"/>
      <c r="NB121" s="5"/>
      <c r="NC121" s="5"/>
      <c r="ND121" s="5"/>
      <c r="NE121" s="5"/>
      <c r="NF121" s="5"/>
      <c r="NG121" s="5"/>
      <c r="NH121" s="5"/>
      <c r="NI121" s="5"/>
      <c r="NJ121" s="5"/>
      <c r="NK121" s="5"/>
      <c r="NL121" s="5"/>
      <c r="NM121" s="5"/>
      <c r="NN121" s="5"/>
      <c r="NO121" s="5"/>
      <c r="NP121" s="5"/>
      <c r="NQ121" s="5"/>
      <c r="NR121" s="5"/>
      <c r="NS121" s="5"/>
      <c r="NT121" s="5"/>
      <c r="NU121" s="5"/>
      <c r="NV121" s="5"/>
      <c r="NW121" s="5"/>
      <c r="NX121" s="5"/>
      <c r="NY121" s="5"/>
      <c r="NZ121" s="5"/>
      <c r="OA121" s="5"/>
      <c r="OB121" s="5"/>
      <c r="OC121" s="5"/>
      <c r="OD121" s="5"/>
      <c r="OE121" s="5"/>
      <c r="OF121" s="5"/>
      <c r="OG121" s="5"/>
      <c r="OH121" s="5"/>
      <c r="OI121" s="5"/>
      <c r="OJ121" s="5"/>
      <c r="OK121" s="5"/>
      <c r="OL121" s="5"/>
      <c r="OM121" s="5"/>
      <c r="ON121" s="5"/>
      <c r="OO121" s="5"/>
      <c r="OP121" s="5"/>
      <c r="OQ121" s="5"/>
      <c r="OR121" s="5"/>
      <c r="OS121" s="5"/>
      <c r="OT121" s="5"/>
      <c r="OU121" s="5"/>
      <c r="OV121" s="5"/>
      <c r="OW121" s="5"/>
      <c r="OX121" s="5"/>
      <c r="OY121" s="5"/>
      <c r="OZ121" s="5"/>
      <c r="PA121" s="5"/>
      <c r="PB121" s="5"/>
      <c r="PC121" s="5"/>
      <c r="PD121" s="5"/>
      <c r="PE121" s="5"/>
      <c r="PF121" s="5"/>
      <c r="PG121" s="5"/>
      <c r="PH121" s="5"/>
      <c r="PI121" s="5"/>
      <c r="PJ121" s="5"/>
      <c r="PK121" s="5"/>
      <c r="PL121" s="5"/>
      <c r="PM121" s="5"/>
      <c r="PN121" s="5"/>
      <c r="PO121" s="5"/>
      <c r="PP121" s="5"/>
      <c r="PQ121" s="5"/>
      <c r="PR121" s="5"/>
      <c r="PS121" s="5"/>
      <c r="PT121" s="5"/>
      <c r="PU121" s="5"/>
      <c r="PV121" s="5"/>
      <c r="PW121" s="5"/>
      <c r="PX121" s="5"/>
      <c r="PY121" s="5"/>
      <c r="PZ121" s="5"/>
      <c r="QA121" s="5"/>
      <c r="QB121" s="5"/>
      <c r="QC121" s="5"/>
      <c r="QD121" s="5"/>
      <c r="QE121" s="5"/>
      <c r="QF121" s="5"/>
      <c r="QG121" s="5"/>
      <c r="QH121" s="5"/>
      <c r="QI121" s="5"/>
      <c r="QJ121" s="5"/>
      <c r="QK121" s="5"/>
      <c r="QL121" s="5"/>
      <c r="QM121" s="5"/>
      <c r="QN121" s="5"/>
      <c r="QO121" s="5"/>
      <c r="QP121" s="5"/>
      <c r="QQ121" s="5"/>
      <c r="QR121" s="5"/>
      <c r="QS121" s="5"/>
      <c r="QT121" s="5"/>
      <c r="QU121" s="5"/>
      <c r="QV121" s="5"/>
      <c r="QW121" s="5"/>
      <c r="QX121" s="5"/>
      <c r="QY121" s="5"/>
      <c r="QZ121" s="5"/>
      <c r="RA121" s="5"/>
      <c r="RB121" s="5"/>
      <c r="RC121" s="5"/>
      <c r="RD121" s="5"/>
      <c r="RE121" s="5"/>
      <c r="RF121" s="5"/>
      <c r="RG121" s="5"/>
      <c r="RH121" s="5"/>
      <c r="RI121" s="5"/>
      <c r="RJ121" s="5"/>
      <c r="RK121" s="5"/>
      <c r="RL121" s="5"/>
      <c r="RM121" s="5"/>
      <c r="RN121" s="5"/>
      <c r="RO121" s="5"/>
      <c r="RP121" s="5"/>
      <c r="RQ121" s="5"/>
      <c r="RR121" s="5"/>
      <c r="RS121" s="5"/>
      <c r="RT121" s="5"/>
      <c r="RU121" s="5"/>
      <c r="RV121" s="5"/>
      <c r="RW121" s="5"/>
      <c r="RX121" s="5"/>
      <c r="RY121" s="5"/>
      <c r="RZ121" s="5"/>
      <c r="SA121" s="5"/>
      <c r="SB121" s="5"/>
      <c r="SC121" s="5"/>
      <c r="SD121" s="5"/>
      <c r="SE121" s="5"/>
      <c r="SF121" s="5"/>
      <c r="SG121" s="5"/>
      <c r="SH121" s="5"/>
      <c r="SI121" s="5"/>
      <c r="SJ121" s="5"/>
      <c r="SK121" s="5"/>
      <c r="SL121" s="5"/>
      <c r="SM121" s="5"/>
      <c r="SN121" s="5"/>
      <c r="SO121" s="5"/>
      <c r="SP121" s="5"/>
      <c r="SQ121" s="5"/>
      <c r="SR121" s="5"/>
      <c r="SS121" s="5"/>
    </row>
    <row r="122" spans="1:513" s="3" customFormat="1" ht="41.4" customHeight="1" x14ac:dyDescent="0.25">
      <c r="A122" s="213"/>
      <c r="B122" s="217"/>
      <c r="C122" s="293" t="s">
        <v>143</v>
      </c>
      <c r="D122" s="195"/>
      <c r="E122" s="195"/>
      <c r="F122" s="195"/>
      <c r="G122" s="204"/>
      <c r="H122" s="204"/>
      <c r="I122" s="204"/>
      <c r="J122" s="204"/>
      <c r="K122" s="293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99">
        <f>'PEP Av. Fin.'!P92</f>
        <v>75000</v>
      </c>
      <c r="AJ122" s="99">
        <f>'PEP Av. Fin.'!Q92</f>
        <v>0</v>
      </c>
      <c r="AK122" s="103">
        <f>'PEP Av. Fin.'!R92</f>
        <v>75000</v>
      </c>
      <c r="AL122" s="205">
        <f>'PEP Av. Fin.'!S92</f>
        <v>1</v>
      </c>
      <c r="AM122" s="7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</row>
    <row r="123" spans="1:513" s="6" customFormat="1" ht="41.4" customHeight="1" x14ac:dyDescent="0.25">
      <c r="A123" s="785" t="s">
        <v>8</v>
      </c>
      <c r="B123" s="786"/>
      <c r="C123" s="786"/>
      <c r="D123" s="786"/>
      <c r="E123" s="786"/>
      <c r="F123" s="786"/>
      <c r="G123" s="786"/>
      <c r="H123" s="786"/>
      <c r="I123" s="786"/>
      <c r="J123" s="787"/>
      <c r="K123" s="298"/>
      <c r="L123" s="298"/>
      <c r="M123" s="298"/>
      <c r="N123" s="298"/>
      <c r="O123" s="298"/>
      <c r="P123" s="298"/>
      <c r="Q123" s="298"/>
      <c r="R123" s="298"/>
      <c r="S123" s="298"/>
      <c r="T123" s="298"/>
      <c r="U123" s="298"/>
      <c r="V123" s="298"/>
      <c r="W123" s="298"/>
      <c r="X123" s="298"/>
      <c r="Y123" s="298"/>
      <c r="Z123" s="298"/>
      <c r="AA123" s="298"/>
      <c r="AB123" s="298"/>
      <c r="AC123" s="298"/>
      <c r="AD123" s="298"/>
      <c r="AE123" s="298"/>
      <c r="AF123" s="298"/>
      <c r="AG123" s="298"/>
      <c r="AH123" s="298"/>
      <c r="AI123" s="96">
        <f>'PEP Av. Fin.'!P93</f>
        <v>300000</v>
      </c>
      <c r="AJ123" s="94">
        <f>'PEP Av. Fin.'!Q93</f>
        <v>0</v>
      </c>
      <c r="AK123" s="119">
        <f>'PEP Av. Fin.'!R93</f>
        <v>300000</v>
      </c>
      <c r="AL123" s="95">
        <f>'PEP Av. Fin.'!S93</f>
        <v>0.3</v>
      </c>
      <c r="AM123" s="4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5"/>
      <c r="GR123" s="5"/>
      <c r="GS123" s="5"/>
      <c r="GT123" s="5"/>
      <c r="GU123" s="5"/>
      <c r="GV123" s="5"/>
      <c r="GW123" s="5"/>
      <c r="GX123" s="5"/>
      <c r="GY123" s="5"/>
      <c r="GZ123" s="5"/>
      <c r="HA123" s="5"/>
      <c r="HB123" s="5"/>
      <c r="HC123" s="5"/>
      <c r="HD123" s="5"/>
      <c r="HE123" s="5"/>
      <c r="HF123" s="5"/>
      <c r="HG123" s="5"/>
      <c r="HH123" s="5"/>
      <c r="HI123" s="5"/>
      <c r="HJ123" s="5"/>
      <c r="HK123" s="5"/>
      <c r="HL123" s="5"/>
      <c r="HM123" s="5"/>
      <c r="HN123" s="5"/>
      <c r="HO123" s="5"/>
      <c r="HP123" s="5"/>
      <c r="HQ123" s="5"/>
      <c r="HR123" s="5"/>
      <c r="HS123" s="5"/>
      <c r="HT123" s="5"/>
      <c r="HU123" s="5"/>
      <c r="HV123" s="5"/>
      <c r="HW123" s="5"/>
      <c r="HX123" s="5"/>
      <c r="HY123" s="5"/>
      <c r="HZ123" s="5"/>
      <c r="IA123" s="5"/>
      <c r="IB123" s="5"/>
      <c r="IC123" s="5"/>
      <c r="ID123" s="5"/>
      <c r="IE123" s="5"/>
      <c r="IF123" s="5"/>
      <c r="IG123" s="5"/>
      <c r="IH123" s="5"/>
      <c r="II123" s="5"/>
      <c r="IJ123" s="5"/>
      <c r="IK123" s="5"/>
      <c r="IL123" s="5"/>
      <c r="IM123" s="5"/>
      <c r="IN123" s="5"/>
      <c r="IO123" s="5"/>
      <c r="IP123" s="5"/>
      <c r="IQ123" s="5"/>
      <c r="IR123" s="5"/>
      <c r="IS123" s="5"/>
      <c r="IT123" s="5"/>
      <c r="IU123" s="5"/>
      <c r="IV123" s="5"/>
      <c r="IW123" s="5"/>
      <c r="IX123" s="5"/>
      <c r="IY123" s="5"/>
      <c r="IZ123" s="5"/>
      <c r="JA123" s="5"/>
      <c r="JB123" s="5"/>
      <c r="JC123" s="5"/>
      <c r="JD123" s="5"/>
      <c r="JE123" s="5"/>
      <c r="JF123" s="5"/>
      <c r="JG123" s="5"/>
      <c r="JH123" s="5"/>
      <c r="JI123" s="5"/>
      <c r="JJ123" s="5"/>
      <c r="JK123" s="5"/>
      <c r="JL123" s="5"/>
      <c r="JM123" s="5"/>
      <c r="JN123" s="5"/>
      <c r="JO123" s="5"/>
      <c r="JP123" s="5"/>
      <c r="JQ123" s="5"/>
      <c r="JR123" s="5"/>
      <c r="JS123" s="5"/>
      <c r="JT123" s="5"/>
      <c r="JU123" s="5"/>
      <c r="JV123" s="5"/>
      <c r="JW123" s="5"/>
      <c r="JX123" s="5"/>
      <c r="JY123" s="5"/>
      <c r="JZ123" s="5"/>
      <c r="KA123" s="5"/>
      <c r="KB123" s="5"/>
      <c r="KC123" s="5"/>
      <c r="KD123" s="5"/>
      <c r="KE123" s="5"/>
      <c r="KF123" s="5"/>
      <c r="KG123" s="5"/>
      <c r="KH123" s="5"/>
      <c r="KI123" s="5"/>
      <c r="KJ123" s="5"/>
      <c r="KK123" s="5"/>
      <c r="KL123" s="5"/>
      <c r="KM123" s="5"/>
      <c r="KN123" s="5"/>
      <c r="KO123" s="5"/>
      <c r="KP123" s="5"/>
      <c r="KQ123" s="5"/>
      <c r="KR123" s="5"/>
      <c r="KS123" s="5"/>
      <c r="KT123" s="5"/>
      <c r="KU123" s="5"/>
      <c r="KV123" s="5"/>
      <c r="KW123" s="5"/>
      <c r="KX123" s="5"/>
      <c r="KY123" s="5"/>
      <c r="KZ123" s="5"/>
      <c r="LA123" s="5"/>
      <c r="LB123" s="5"/>
      <c r="LC123" s="5"/>
      <c r="LD123" s="5"/>
      <c r="LE123" s="5"/>
      <c r="LF123" s="5"/>
      <c r="LG123" s="5"/>
      <c r="LH123" s="5"/>
      <c r="LI123" s="5"/>
      <c r="LJ123" s="5"/>
      <c r="LK123" s="5"/>
      <c r="LL123" s="5"/>
      <c r="LM123" s="5"/>
      <c r="LN123" s="5"/>
      <c r="LO123" s="5"/>
      <c r="LP123" s="5"/>
      <c r="LQ123" s="5"/>
      <c r="LR123" s="5"/>
      <c r="LS123" s="5"/>
      <c r="LT123" s="5"/>
      <c r="LU123" s="5"/>
      <c r="LV123" s="5"/>
      <c r="LW123" s="5"/>
      <c r="LX123" s="5"/>
      <c r="LY123" s="5"/>
      <c r="LZ123" s="5"/>
      <c r="MA123" s="5"/>
      <c r="MB123" s="5"/>
      <c r="MC123" s="5"/>
      <c r="MD123" s="5"/>
      <c r="ME123" s="5"/>
      <c r="MF123" s="5"/>
      <c r="MG123" s="5"/>
      <c r="MH123" s="5"/>
      <c r="MI123" s="5"/>
      <c r="MJ123" s="5"/>
      <c r="MK123" s="5"/>
      <c r="ML123" s="5"/>
      <c r="MM123" s="5"/>
      <c r="MN123" s="5"/>
      <c r="MO123" s="5"/>
      <c r="MP123" s="5"/>
      <c r="MQ123" s="5"/>
      <c r="MR123" s="5"/>
      <c r="MS123" s="5"/>
      <c r="MT123" s="5"/>
      <c r="MU123" s="5"/>
      <c r="MV123" s="5"/>
      <c r="MW123" s="5"/>
      <c r="MX123" s="5"/>
      <c r="MY123" s="5"/>
      <c r="MZ123" s="5"/>
      <c r="NA123" s="5"/>
      <c r="NB123" s="5"/>
      <c r="NC123" s="5"/>
      <c r="ND123" s="5"/>
      <c r="NE123" s="5"/>
      <c r="NF123" s="5"/>
      <c r="NG123" s="5"/>
      <c r="NH123" s="5"/>
      <c r="NI123" s="5"/>
      <c r="NJ123" s="5"/>
      <c r="NK123" s="5"/>
      <c r="NL123" s="5"/>
      <c r="NM123" s="5"/>
      <c r="NN123" s="5"/>
      <c r="NO123" s="5"/>
      <c r="NP123" s="5"/>
      <c r="NQ123" s="5"/>
      <c r="NR123" s="5"/>
      <c r="NS123" s="5"/>
      <c r="NT123" s="5"/>
      <c r="NU123" s="5"/>
      <c r="NV123" s="5"/>
      <c r="NW123" s="5"/>
      <c r="NX123" s="5"/>
      <c r="NY123" s="5"/>
      <c r="NZ123" s="5"/>
      <c r="OA123" s="5"/>
      <c r="OB123" s="5"/>
      <c r="OC123" s="5"/>
      <c r="OD123" s="5"/>
      <c r="OE123" s="5"/>
      <c r="OF123" s="5"/>
      <c r="OG123" s="5"/>
      <c r="OH123" s="5"/>
      <c r="OI123" s="5"/>
      <c r="OJ123" s="5"/>
      <c r="OK123" s="5"/>
      <c r="OL123" s="5"/>
      <c r="OM123" s="5"/>
      <c r="ON123" s="5"/>
      <c r="OO123" s="5"/>
      <c r="OP123" s="5"/>
      <c r="OQ123" s="5"/>
      <c r="OR123" s="5"/>
      <c r="OS123" s="5"/>
      <c r="OT123" s="5"/>
      <c r="OU123" s="5"/>
      <c r="OV123" s="5"/>
      <c r="OW123" s="5"/>
      <c r="OX123" s="5"/>
      <c r="OY123" s="5"/>
      <c r="OZ123" s="5"/>
      <c r="PA123" s="5"/>
      <c r="PB123" s="5"/>
      <c r="PC123" s="5"/>
      <c r="PD123" s="5"/>
      <c r="PE123" s="5"/>
      <c r="PF123" s="5"/>
      <c r="PG123" s="5"/>
      <c r="PH123" s="5"/>
      <c r="PI123" s="5"/>
      <c r="PJ123" s="5"/>
      <c r="PK123" s="5"/>
      <c r="PL123" s="5"/>
      <c r="PM123" s="5"/>
      <c r="PN123" s="5"/>
      <c r="PO123" s="5"/>
      <c r="PP123" s="5"/>
      <c r="PQ123" s="5"/>
      <c r="PR123" s="5"/>
      <c r="PS123" s="5"/>
      <c r="PT123" s="5"/>
      <c r="PU123" s="5"/>
      <c r="PV123" s="5"/>
      <c r="PW123" s="5"/>
      <c r="PX123" s="5"/>
      <c r="PY123" s="5"/>
      <c r="PZ123" s="5"/>
      <c r="QA123" s="5"/>
      <c r="QB123" s="5"/>
      <c r="QC123" s="5"/>
      <c r="QD123" s="5"/>
      <c r="QE123" s="5"/>
      <c r="QF123" s="5"/>
      <c r="QG123" s="5"/>
      <c r="QH123" s="5"/>
      <c r="QI123" s="5"/>
      <c r="QJ123" s="5"/>
      <c r="QK123" s="5"/>
      <c r="QL123" s="5"/>
      <c r="QM123" s="5"/>
      <c r="QN123" s="5"/>
      <c r="QO123" s="5"/>
      <c r="QP123" s="5"/>
      <c r="QQ123" s="5"/>
      <c r="QR123" s="5"/>
      <c r="QS123" s="5"/>
      <c r="QT123" s="5"/>
      <c r="QU123" s="5"/>
      <c r="QV123" s="5"/>
      <c r="QW123" s="5"/>
      <c r="QX123" s="5"/>
      <c r="QY123" s="5"/>
      <c r="QZ123" s="5"/>
      <c r="RA123" s="5"/>
      <c r="RB123" s="5"/>
      <c r="RC123" s="5"/>
      <c r="RD123" s="5"/>
      <c r="RE123" s="5"/>
      <c r="RF123" s="5"/>
      <c r="RG123" s="5"/>
      <c r="RH123" s="5"/>
      <c r="RI123" s="5"/>
      <c r="RJ123" s="5"/>
      <c r="RK123" s="5"/>
      <c r="RL123" s="5"/>
      <c r="RM123" s="5"/>
      <c r="RN123" s="5"/>
      <c r="RO123" s="5"/>
      <c r="RP123" s="5"/>
      <c r="RQ123" s="5"/>
      <c r="RR123" s="5"/>
      <c r="RS123" s="5"/>
      <c r="RT123" s="5"/>
      <c r="RU123" s="5"/>
      <c r="RV123" s="5"/>
      <c r="RW123" s="5"/>
      <c r="RX123" s="5"/>
      <c r="RY123" s="5"/>
      <c r="RZ123" s="5"/>
      <c r="SA123" s="5"/>
      <c r="SB123" s="5"/>
      <c r="SC123" s="5"/>
      <c r="SD123" s="5"/>
      <c r="SE123" s="5"/>
      <c r="SF123" s="5"/>
      <c r="SG123" s="5"/>
      <c r="SH123" s="5"/>
      <c r="SI123" s="5"/>
      <c r="SJ123" s="5"/>
      <c r="SK123" s="5"/>
      <c r="SL123" s="5"/>
      <c r="SM123" s="5"/>
      <c r="SN123" s="5"/>
      <c r="SO123" s="5"/>
      <c r="SP123" s="5"/>
      <c r="SQ123" s="5"/>
      <c r="SR123" s="5"/>
      <c r="SS123" s="5"/>
    </row>
    <row r="124" spans="1:513" ht="41.4" customHeight="1" x14ac:dyDescent="0.25">
      <c r="A124" s="788" t="s">
        <v>170</v>
      </c>
      <c r="B124" s="789"/>
      <c r="C124" s="789"/>
      <c r="D124" s="789"/>
      <c r="E124" s="789"/>
      <c r="F124" s="789"/>
      <c r="G124" s="789"/>
      <c r="H124" s="789"/>
      <c r="I124" s="789"/>
      <c r="J124" s="790"/>
      <c r="K124" s="299"/>
      <c r="L124" s="299"/>
      <c r="M124" s="299"/>
      <c r="N124" s="299"/>
      <c r="O124" s="299"/>
      <c r="P124" s="299"/>
      <c r="Q124" s="299"/>
      <c r="R124" s="299"/>
      <c r="S124" s="299"/>
      <c r="T124" s="299"/>
      <c r="U124" s="299"/>
      <c r="V124" s="299"/>
      <c r="W124" s="299"/>
      <c r="X124" s="299"/>
      <c r="Y124" s="299"/>
      <c r="Z124" s="299"/>
      <c r="AA124" s="299"/>
      <c r="AB124" s="299"/>
      <c r="AC124" s="299"/>
      <c r="AD124" s="299"/>
      <c r="AE124" s="299"/>
      <c r="AF124" s="299"/>
      <c r="AG124" s="299"/>
      <c r="AH124" s="299"/>
      <c r="AI124" s="209">
        <f>'PEP Av. Fin.'!P94</f>
        <v>7579547.7700000005</v>
      </c>
      <c r="AJ124" s="209">
        <f>'PEP Av. Fin.'!Q94</f>
        <v>1414708.2545</v>
      </c>
      <c r="AK124" s="209">
        <f>'PEP Av. Fin.'!R94</f>
        <v>8994256.0245000012</v>
      </c>
      <c r="AL124" s="210">
        <f>'PEP Av. Fin.'!S94</f>
        <v>0.17988512047656474</v>
      </c>
      <c r="AM124" s="85"/>
    </row>
    <row r="125" spans="1:513" s="175" customFormat="1" x14ac:dyDescent="0.25">
      <c r="A125" s="173"/>
      <c r="B125" s="173"/>
      <c r="C125" s="173"/>
      <c r="D125" s="178"/>
      <c r="E125" s="178"/>
      <c r="F125" s="178"/>
      <c r="G125" s="173"/>
      <c r="H125" s="173"/>
      <c r="I125" s="173"/>
      <c r="J125" s="173"/>
      <c r="K125" s="173"/>
      <c r="L125" s="173"/>
      <c r="M125" s="173"/>
      <c r="N125" s="173"/>
      <c r="O125" s="173"/>
      <c r="P125" s="173"/>
      <c r="Q125" s="173"/>
      <c r="R125" s="173"/>
      <c r="S125" s="173"/>
      <c r="T125" s="173"/>
      <c r="U125" s="173"/>
      <c r="V125" s="173"/>
      <c r="W125" s="173"/>
      <c r="X125" s="173"/>
      <c r="Y125" s="173"/>
      <c r="Z125" s="173"/>
      <c r="AA125" s="173"/>
      <c r="AB125" s="173"/>
      <c r="AC125" s="173"/>
      <c r="AD125" s="173"/>
      <c r="AE125" s="173"/>
      <c r="AF125" s="173"/>
      <c r="AG125" s="173"/>
      <c r="AH125" s="173"/>
      <c r="AI125" s="173"/>
      <c r="AJ125" s="173"/>
      <c r="AK125" s="173"/>
      <c r="AL125" s="174"/>
      <c r="AM125" s="86"/>
      <c r="AN125" s="86"/>
      <c r="AO125" s="86"/>
      <c r="AP125" s="86"/>
      <c r="AQ125" s="86"/>
      <c r="AR125" s="86"/>
      <c r="AS125" s="86"/>
      <c r="AT125" s="86"/>
      <c r="AU125" s="86"/>
      <c r="AV125" s="86"/>
      <c r="AW125" s="86"/>
      <c r="AX125" s="86"/>
      <c r="AY125" s="86"/>
      <c r="AZ125" s="86"/>
      <c r="BA125" s="86"/>
      <c r="BB125" s="86"/>
      <c r="BC125" s="86"/>
      <c r="BD125" s="86"/>
      <c r="BE125" s="86"/>
      <c r="BF125" s="86"/>
      <c r="BG125" s="86"/>
      <c r="BH125" s="86"/>
      <c r="BI125" s="86"/>
      <c r="BJ125" s="86"/>
      <c r="BK125" s="86"/>
      <c r="BL125" s="86"/>
      <c r="BM125" s="86"/>
      <c r="BN125" s="86"/>
      <c r="BO125" s="86"/>
      <c r="BP125" s="86"/>
      <c r="BQ125" s="86"/>
      <c r="BR125" s="86"/>
      <c r="BS125" s="86"/>
      <c r="BT125" s="86"/>
      <c r="BU125" s="86"/>
      <c r="BV125" s="86"/>
      <c r="BW125" s="86"/>
      <c r="BX125" s="86"/>
      <c r="BY125" s="86"/>
      <c r="BZ125" s="86"/>
      <c r="CA125" s="86"/>
      <c r="CB125" s="86"/>
      <c r="CC125" s="86"/>
      <c r="CD125" s="86"/>
      <c r="CE125" s="86"/>
      <c r="CF125" s="86"/>
      <c r="CG125" s="86"/>
      <c r="CH125" s="86"/>
      <c r="CI125" s="86"/>
      <c r="CJ125" s="86"/>
      <c r="CK125" s="86"/>
      <c r="CL125" s="86"/>
      <c r="CM125" s="86"/>
      <c r="CN125" s="86"/>
      <c r="CO125" s="86"/>
      <c r="CP125" s="86"/>
      <c r="CQ125" s="86"/>
      <c r="CR125" s="86"/>
      <c r="CS125" s="86"/>
      <c r="CT125" s="86"/>
      <c r="CU125" s="86"/>
      <c r="CV125" s="86"/>
      <c r="CW125" s="86"/>
      <c r="CX125" s="86"/>
      <c r="CY125" s="86"/>
      <c r="CZ125" s="86"/>
      <c r="DA125" s="86"/>
      <c r="DB125" s="86"/>
      <c r="DC125" s="86"/>
      <c r="DD125" s="86"/>
      <c r="DE125" s="86"/>
      <c r="DF125" s="86"/>
      <c r="DG125" s="86"/>
      <c r="DH125" s="86"/>
      <c r="DI125" s="86"/>
      <c r="DJ125" s="86"/>
      <c r="DK125" s="86"/>
      <c r="DL125" s="86"/>
      <c r="DM125" s="86"/>
      <c r="DN125" s="86"/>
      <c r="DO125" s="86"/>
      <c r="DP125" s="86"/>
      <c r="DQ125" s="86"/>
      <c r="DR125" s="86"/>
      <c r="DS125" s="86"/>
      <c r="DT125" s="86"/>
      <c r="DU125" s="86"/>
      <c r="DV125" s="86"/>
      <c r="DW125" s="86"/>
      <c r="DX125" s="86"/>
      <c r="DY125" s="86"/>
      <c r="DZ125" s="86"/>
      <c r="EA125" s="86"/>
      <c r="EB125" s="86"/>
      <c r="EC125" s="86"/>
      <c r="ED125" s="86"/>
      <c r="EE125" s="86"/>
      <c r="EF125" s="86"/>
      <c r="EG125" s="86"/>
      <c r="EH125" s="86"/>
      <c r="EI125" s="86"/>
      <c r="EJ125" s="86"/>
      <c r="EK125" s="86"/>
      <c r="EL125" s="86"/>
      <c r="EM125" s="86"/>
      <c r="EN125" s="86"/>
      <c r="EO125" s="86"/>
      <c r="EP125" s="86"/>
      <c r="EQ125" s="86"/>
      <c r="ER125" s="86"/>
      <c r="ES125" s="86"/>
      <c r="ET125" s="86"/>
      <c r="EU125" s="86"/>
      <c r="EV125" s="86"/>
      <c r="EW125" s="86"/>
      <c r="EX125" s="86"/>
      <c r="EY125" s="86"/>
      <c r="EZ125" s="86"/>
      <c r="FA125" s="86"/>
      <c r="FB125" s="86"/>
      <c r="FC125" s="86"/>
      <c r="FD125" s="86"/>
      <c r="FE125" s="86"/>
      <c r="FF125" s="86"/>
      <c r="FG125" s="86"/>
      <c r="FH125" s="86"/>
      <c r="FI125" s="86"/>
      <c r="FJ125" s="86"/>
      <c r="FK125" s="86"/>
      <c r="FL125" s="86"/>
      <c r="FM125" s="86"/>
      <c r="FN125" s="86"/>
      <c r="FO125" s="86"/>
      <c r="FP125" s="86"/>
      <c r="FQ125" s="86"/>
      <c r="FR125" s="86"/>
      <c r="FS125" s="86"/>
      <c r="FT125" s="86"/>
      <c r="FU125" s="86"/>
      <c r="FV125" s="86"/>
      <c r="FW125" s="86"/>
      <c r="FX125" s="86"/>
      <c r="FY125" s="86"/>
      <c r="FZ125" s="86"/>
      <c r="GA125" s="86"/>
      <c r="GB125" s="86"/>
      <c r="GC125" s="86"/>
      <c r="GD125" s="86"/>
      <c r="GE125" s="86"/>
      <c r="GF125" s="86"/>
      <c r="GG125" s="86"/>
      <c r="GH125" s="86"/>
      <c r="GI125" s="86"/>
      <c r="GJ125" s="86"/>
      <c r="GK125" s="86"/>
      <c r="GL125" s="86"/>
      <c r="GM125" s="86"/>
      <c r="GN125" s="86"/>
      <c r="GO125" s="86"/>
      <c r="GP125" s="86"/>
      <c r="GQ125" s="86"/>
      <c r="GR125" s="86"/>
      <c r="GS125" s="86"/>
      <c r="GT125" s="86"/>
      <c r="GU125" s="86"/>
      <c r="GV125" s="86"/>
      <c r="GW125" s="86"/>
      <c r="GX125" s="86"/>
      <c r="GY125" s="86"/>
      <c r="GZ125" s="86"/>
      <c r="HA125" s="86"/>
      <c r="HB125" s="86"/>
      <c r="HC125" s="86"/>
      <c r="HD125" s="86"/>
      <c r="HE125" s="86"/>
      <c r="HF125" s="86"/>
      <c r="HG125" s="86"/>
      <c r="HH125" s="86"/>
      <c r="HI125" s="86"/>
      <c r="HJ125" s="86"/>
      <c r="HK125" s="86"/>
      <c r="HL125" s="86"/>
      <c r="HM125" s="86"/>
      <c r="HN125" s="86"/>
      <c r="HO125" s="86"/>
      <c r="HP125" s="86"/>
      <c r="HQ125" s="86"/>
      <c r="HR125" s="86"/>
      <c r="HS125" s="86"/>
      <c r="HT125" s="86"/>
      <c r="HU125" s="86"/>
      <c r="HV125" s="86"/>
      <c r="HW125" s="86"/>
      <c r="HX125" s="86"/>
      <c r="HY125" s="86"/>
      <c r="HZ125" s="86"/>
      <c r="IA125" s="86"/>
      <c r="IB125" s="86"/>
      <c r="IC125" s="86"/>
      <c r="ID125" s="86"/>
      <c r="IE125" s="86"/>
      <c r="IF125" s="86"/>
      <c r="IG125" s="86"/>
      <c r="IH125" s="86"/>
      <c r="II125" s="86"/>
      <c r="IJ125" s="86"/>
      <c r="IK125" s="86"/>
      <c r="IL125" s="86"/>
      <c r="IM125" s="86"/>
      <c r="IN125" s="86"/>
      <c r="IO125" s="86"/>
      <c r="IP125" s="86"/>
      <c r="IQ125" s="86"/>
      <c r="IR125" s="86"/>
      <c r="IS125" s="86"/>
      <c r="IT125" s="86"/>
      <c r="IU125" s="86"/>
      <c r="IV125" s="86"/>
      <c r="IW125" s="86"/>
      <c r="IX125" s="86"/>
      <c r="IY125" s="86"/>
      <c r="IZ125" s="86"/>
      <c r="JA125" s="86"/>
      <c r="JB125" s="86"/>
      <c r="JC125" s="86"/>
      <c r="JD125" s="86"/>
      <c r="JE125" s="86"/>
      <c r="JF125" s="86"/>
      <c r="JG125" s="86"/>
      <c r="JH125" s="86"/>
      <c r="JI125" s="86"/>
      <c r="JJ125" s="86"/>
      <c r="JK125" s="86"/>
      <c r="JL125" s="86"/>
      <c r="JM125" s="86"/>
      <c r="JN125" s="86"/>
      <c r="JO125" s="86"/>
      <c r="JP125" s="86"/>
      <c r="JQ125" s="86"/>
      <c r="JR125" s="86"/>
      <c r="JS125" s="86"/>
      <c r="JT125" s="86"/>
      <c r="JU125" s="86"/>
      <c r="JV125" s="86"/>
      <c r="JW125" s="86"/>
      <c r="JX125" s="86"/>
      <c r="JY125" s="86"/>
      <c r="JZ125" s="86"/>
      <c r="KA125" s="86"/>
      <c r="KB125" s="86"/>
      <c r="KC125" s="86"/>
      <c r="KD125" s="86"/>
      <c r="KE125" s="86"/>
      <c r="KF125" s="86"/>
      <c r="KG125" s="86"/>
      <c r="KH125" s="86"/>
      <c r="KI125" s="86"/>
      <c r="KJ125" s="86"/>
      <c r="KK125" s="86"/>
      <c r="KL125" s="86"/>
      <c r="KM125" s="86"/>
      <c r="KN125" s="86"/>
      <c r="KO125" s="86"/>
      <c r="KP125" s="86"/>
      <c r="KQ125" s="86"/>
      <c r="KR125" s="86"/>
      <c r="KS125" s="86"/>
      <c r="KT125" s="86"/>
      <c r="KU125" s="86"/>
      <c r="KV125" s="86"/>
      <c r="KW125" s="86"/>
      <c r="KX125" s="86"/>
      <c r="KY125" s="86"/>
      <c r="KZ125" s="86"/>
      <c r="LA125" s="86"/>
      <c r="LB125" s="86"/>
      <c r="LC125" s="86"/>
      <c r="LD125" s="86"/>
      <c r="LE125" s="86"/>
      <c r="LF125" s="86"/>
      <c r="LG125" s="86"/>
      <c r="LH125" s="86"/>
      <c r="LI125" s="86"/>
      <c r="LJ125" s="86"/>
      <c r="LK125" s="86"/>
      <c r="LL125" s="86"/>
      <c r="LM125" s="86"/>
      <c r="LN125" s="86"/>
      <c r="LO125" s="86"/>
      <c r="LP125" s="86"/>
      <c r="LQ125" s="86"/>
      <c r="LR125" s="86"/>
      <c r="LS125" s="86"/>
      <c r="LT125" s="86"/>
      <c r="LU125" s="86"/>
      <c r="LV125" s="86"/>
      <c r="LW125" s="86"/>
      <c r="LX125" s="86"/>
      <c r="LY125" s="86"/>
      <c r="LZ125" s="86"/>
      <c r="MA125" s="86"/>
      <c r="MB125" s="86"/>
      <c r="MC125" s="86"/>
      <c r="MD125" s="86"/>
      <c r="ME125" s="86"/>
      <c r="MF125" s="86"/>
      <c r="MG125" s="86"/>
      <c r="MH125" s="86"/>
      <c r="MI125" s="86"/>
      <c r="MJ125" s="86"/>
      <c r="MK125" s="86"/>
      <c r="ML125" s="86"/>
      <c r="MM125" s="86"/>
      <c r="MN125" s="86"/>
      <c r="MO125" s="86"/>
      <c r="MP125" s="86"/>
      <c r="MQ125" s="86"/>
      <c r="MR125" s="86"/>
      <c r="MS125" s="86"/>
      <c r="MT125" s="86"/>
      <c r="MU125" s="86"/>
      <c r="MV125" s="86"/>
      <c r="MW125" s="86"/>
      <c r="MX125" s="86"/>
      <c r="MY125" s="86"/>
      <c r="MZ125" s="86"/>
      <c r="NA125" s="86"/>
      <c r="NB125" s="86"/>
      <c r="NC125" s="86"/>
      <c r="ND125" s="86"/>
      <c r="NE125" s="86"/>
      <c r="NF125" s="86"/>
      <c r="NG125" s="86"/>
      <c r="NH125" s="86"/>
      <c r="NI125" s="86"/>
      <c r="NJ125" s="86"/>
      <c r="NK125" s="86"/>
      <c r="NL125" s="86"/>
      <c r="NM125" s="86"/>
      <c r="NN125" s="86"/>
      <c r="NO125" s="86"/>
      <c r="NP125" s="86"/>
      <c r="NQ125" s="86"/>
      <c r="NR125" s="86"/>
      <c r="NS125" s="86"/>
      <c r="NT125" s="86"/>
      <c r="NU125" s="86"/>
      <c r="NV125" s="86"/>
      <c r="NW125" s="86"/>
      <c r="NX125" s="86"/>
      <c r="NY125" s="86"/>
      <c r="NZ125" s="86"/>
      <c r="OA125" s="86"/>
      <c r="OB125" s="86"/>
      <c r="OC125" s="86"/>
      <c r="OD125" s="86"/>
      <c r="OE125" s="86"/>
      <c r="OF125" s="86"/>
      <c r="OG125" s="86"/>
      <c r="OH125" s="86"/>
      <c r="OI125" s="86"/>
      <c r="OJ125" s="86"/>
      <c r="OK125" s="86"/>
      <c r="OL125" s="86"/>
      <c r="OM125" s="86"/>
      <c r="ON125" s="86"/>
      <c r="OO125" s="86"/>
      <c r="OP125" s="86"/>
      <c r="OQ125" s="86"/>
      <c r="OR125" s="86"/>
      <c r="OS125" s="86"/>
      <c r="OT125" s="86"/>
      <c r="OU125" s="86"/>
      <c r="OV125" s="86"/>
      <c r="OW125" s="86"/>
      <c r="OX125" s="86"/>
      <c r="OY125" s="86"/>
      <c r="OZ125" s="86"/>
      <c r="PA125" s="86"/>
      <c r="PB125" s="86"/>
      <c r="PC125" s="86"/>
      <c r="PD125" s="86"/>
      <c r="PE125" s="86"/>
      <c r="PF125" s="86"/>
      <c r="PG125" s="86"/>
      <c r="PH125" s="86"/>
      <c r="PI125" s="86"/>
      <c r="PJ125" s="86"/>
      <c r="PK125" s="86"/>
      <c r="PL125" s="86"/>
      <c r="PM125" s="86"/>
      <c r="PN125" s="86"/>
      <c r="PO125" s="86"/>
      <c r="PP125" s="86"/>
      <c r="PQ125" s="86"/>
      <c r="PR125" s="86"/>
      <c r="PS125" s="86"/>
      <c r="PT125" s="86"/>
      <c r="PU125" s="86"/>
      <c r="PV125" s="86"/>
      <c r="PW125" s="86"/>
      <c r="PX125" s="86"/>
      <c r="PY125" s="86"/>
      <c r="PZ125" s="86"/>
      <c r="QA125" s="86"/>
      <c r="QB125" s="86"/>
      <c r="QC125" s="86"/>
      <c r="QD125" s="86"/>
      <c r="QE125" s="86"/>
      <c r="QF125" s="86"/>
      <c r="QG125" s="86"/>
      <c r="QH125" s="86"/>
      <c r="QI125" s="86"/>
      <c r="QJ125" s="86"/>
      <c r="QK125" s="86"/>
      <c r="QL125" s="86"/>
      <c r="QM125" s="86"/>
      <c r="QN125" s="86"/>
      <c r="QO125" s="86"/>
      <c r="QP125" s="86"/>
      <c r="QQ125" s="86"/>
      <c r="QR125" s="86"/>
      <c r="QS125" s="86"/>
      <c r="QT125" s="86"/>
      <c r="QU125" s="86"/>
      <c r="QV125" s="86"/>
      <c r="QW125" s="86"/>
      <c r="QX125" s="86"/>
      <c r="QY125" s="86"/>
      <c r="QZ125" s="86"/>
      <c r="RA125" s="86"/>
      <c r="RB125" s="86"/>
      <c r="RC125" s="86"/>
      <c r="RD125" s="86"/>
      <c r="RE125" s="86"/>
      <c r="RF125" s="86"/>
      <c r="RG125" s="86"/>
      <c r="RH125" s="86"/>
      <c r="RI125" s="86"/>
      <c r="RJ125" s="86"/>
      <c r="RK125" s="86"/>
      <c r="RL125" s="86"/>
      <c r="RM125" s="86"/>
      <c r="RN125" s="86"/>
      <c r="RO125" s="86"/>
      <c r="RP125" s="86"/>
      <c r="RQ125" s="86"/>
      <c r="RR125" s="86"/>
      <c r="RS125" s="86"/>
      <c r="RT125" s="86"/>
      <c r="RU125" s="86"/>
      <c r="RV125" s="86"/>
      <c r="RW125" s="86"/>
      <c r="RX125" s="86"/>
      <c r="RY125" s="86"/>
      <c r="RZ125" s="86"/>
      <c r="SA125" s="86"/>
      <c r="SB125" s="86"/>
      <c r="SC125" s="86"/>
      <c r="SD125" s="86"/>
      <c r="SE125" s="86"/>
      <c r="SF125" s="86"/>
      <c r="SG125" s="86"/>
      <c r="SH125" s="86"/>
      <c r="SI125" s="86"/>
      <c r="SJ125" s="86"/>
      <c r="SK125" s="86"/>
      <c r="SL125" s="86"/>
      <c r="SM125" s="86"/>
      <c r="SN125" s="86"/>
      <c r="SO125" s="86"/>
      <c r="SP125" s="86"/>
      <c r="SQ125" s="86"/>
      <c r="SR125" s="86"/>
      <c r="SS125" s="86"/>
    </row>
    <row r="126" spans="1:513" s="86" customFormat="1" x14ac:dyDescent="0.25">
      <c r="D126" s="179"/>
      <c r="E126" s="179"/>
      <c r="F126" s="179"/>
      <c r="AL126" s="176"/>
    </row>
    <row r="127" spans="1:513" s="86" customFormat="1" x14ac:dyDescent="0.25">
      <c r="D127" s="179"/>
      <c r="E127" s="179"/>
      <c r="F127" s="179"/>
      <c r="AL127" s="176"/>
    </row>
    <row r="128" spans="1:513" s="86" customFormat="1" x14ac:dyDescent="0.25">
      <c r="D128" s="179"/>
      <c r="E128" s="179"/>
      <c r="F128" s="179"/>
      <c r="AL128" s="176"/>
    </row>
    <row r="129" spans="4:38" s="86" customFormat="1" x14ac:dyDescent="0.25">
      <c r="D129" s="179"/>
      <c r="E129" s="179"/>
      <c r="F129" s="179"/>
      <c r="AL129" s="176"/>
    </row>
    <row r="130" spans="4:38" s="86" customFormat="1" x14ac:dyDescent="0.25">
      <c r="D130" s="179"/>
      <c r="E130" s="179"/>
      <c r="F130" s="179"/>
      <c r="AL130" s="176"/>
    </row>
    <row r="131" spans="4:38" s="86" customFormat="1" x14ac:dyDescent="0.25">
      <c r="D131" s="179"/>
      <c r="E131" s="179"/>
      <c r="F131" s="179"/>
      <c r="AL131" s="176"/>
    </row>
    <row r="132" spans="4:38" s="86" customFormat="1" x14ac:dyDescent="0.25">
      <c r="D132" s="179"/>
      <c r="E132" s="179"/>
      <c r="F132" s="179"/>
      <c r="AL132" s="176"/>
    </row>
    <row r="133" spans="4:38" s="86" customFormat="1" x14ac:dyDescent="0.25">
      <c r="D133" s="179"/>
      <c r="E133" s="179"/>
      <c r="F133" s="179"/>
      <c r="AL133" s="176"/>
    </row>
    <row r="134" spans="4:38" s="86" customFormat="1" x14ac:dyDescent="0.25">
      <c r="D134" s="179"/>
      <c r="E134" s="179"/>
      <c r="F134" s="179"/>
      <c r="AL134" s="176"/>
    </row>
    <row r="135" spans="4:38" s="86" customFormat="1" x14ac:dyDescent="0.25">
      <c r="D135" s="179"/>
      <c r="E135" s="179"/>
      <c r="F135" s="179"/>
      <c r="AL135" s="176"/>
    </row>
    <row r="136" spans="4:38" s="86" customFormat="1" x14ac:dyDescent="0.25">
      <c r="D136" s="179"/>
      <c r="E136" s="179"/>
      <c r="F136" s="179"/>
      <c r="AL136" s="176"/>
    </row>
    <row r="137" spans="4:38" s="86" customFormat="1" x14ac:dyDescent="0.25">
      <c r="D137" s="179"/>
      <c r="E137" s="179"/>
      <c r="F137" s="179"/>
      <c r="AL137" s="176"/>
    </row>
    <row r="138" spans="4:38" s="86" customFormat="1" x14ac:dyDescent="0.25">
      <c r="D138" s="179"/>
      <c r="E138" s="179"/>
      <c r="F138" s="179"/>
      <c r="AL138" s="176"/>
    </row>
    <row r="139" spans="4:38" s="86" customFormat="1" x14ac:dyDescent="0.25">
      <c r="D139" s="179"/>
      <c r="E139" s="179"/>
      <c r="F139" s="179"/>
      <c r="AL139" s="176"/>
    </row>
    <row r="140" spans="4:38" s="86" customFormat="1" x14ac:dyDescent="0.25">
      <c r="D140" s="179"/>
      <c r="E140" s="179"/>
      <c r="F140" s="179"/>
      <c r="AL140" s="176"/>
    </row>
    <row r="141" spans="4:38" s="86" customFormat="1" x14ac:dyDescent="0.25">
      <c r="D141" s="179"/>
      <c r="E141" s="179"/>
      <c r="F141" s="179"/>
      <c r="AL141" s="176"/>
    </row>
    <row r="142" spans="4:38" s="86" customFormat="1" x14ac:dyDescent="0.25">
      <c r="D142" s="179"/>
      <c r="E142" s="179"/>
      <c r="F142" s="179"/>
      <c r="AL142" s="176"/>
    </row>
    <row r="143" spans="4:38" s="86" customFormat="1" x14ac:dyDescent="0.25">
      <c r="D143" s="179"/>
      <c r="E143" s="179"/>
      <c r="F143" s="179"/>
      <c r="AL143" s="176"/>
    </row>
    <row r="144" spans="4:38" s="86" customFormat="1" x14ac:dyDescent="0.25">
      <c r="D144" s="179"/>
      <c r="E144" s="179"/>
      <c r="F144" s="179"/>
      <c r="AL144" s="176"/>
    </row>
    <row r="145" spans="4:52" s="86" customFormat="1" x14ac:dyDescent="0.25">
      <c r="D145" s="179"/>
      <c r="E145" s="179"/>
      <c r="F145" s="179"/>
      <c r="AL145" s="176"/>
    </row>
    <row r="146" spans="4:52" s="86" customFormat="1" x14ac:dyDescent="0.25">
      <c r="D146" s="179"/>
      <c r="E146" s="179"/>
      <c r="F146" s="179"/>
      <c r="AL146" s="176"/>
    </row>
    <row r="147" spans="4:52" s="86" customFormat="1" x14ac:dyDescent="0.25">
      <c r="D147" s="179"/>
      <c r="E147" s="179"/>
      <c r="F147" s="179"/>
      <c r="AL147" s="176"/>
    </row>
    <row r="148" spans="4:52" s="86" customFormat="1" x14ac:dyDescent="0.25">
      <c r="D148" s="179"/>
      <c r="E148" s="179"/>
      <c r="F148" s="179"/>
      <c r="AL148" s="176"/>
    </row>
    <row r="149" spans="4:52" s="86" customFormat="1" x14ac:dyDescent="0.25">
      <c r="D149" s="179"/>
      <c r="E149" s="179"/>
      <c r="F149" s="179"/>
      <c r="AL149" s="176"/>
    </row>
    <row r="150" spans="4:52" s="86" customFormat="1" x14ac:dyDescent="0.25">
      <c r="D150" s="179"/>
      <c r="E150" s="179"/>
      <c r="F150" s="179"/>
      <c r="AL150" s="176"/>
    </row>
    <row r="151" spans="4:52" s="86" customFormat="1" x14ac:dyDescent="0.25">
      <c r="D151" s="179"/>
      <c r="E151" s="179"/>
      <c r="F151" s="179"/>
      <c r="AL151" s="176"/>
    </row>
    <row r="152" spans="4:52" s="86" customFormat="1" x14ac:dyDescent="0.25">
      <c r="D152" s="179"/>
      <c r="E152" s="179"/>
      <c r="F152" s="179"/>
      <c r="AL152" s="176"/>
    </row>
    <row r="153" spans="4:52" s="86" customFormat="1" x14ac:dyDescent="0.25">
      <c r="D153" s="179"/>
      <c r="E153" s="179"/>
      <c r="F153" s="179"/>
      <c r="AL153" s="176"/>
    </row>
    <row r="154" spans="4:52" s="86" customFormat="1" x14ac:dyDescent="0.25">
      <c r="D154" s="179"/>
      <c r="E154" s="179"/>
      <c r="F154" s="179"/>
      <c r="AL154" s="176"/>
    </row>
    <row r="155" spans="4:52" s="86" customFormat="1" x14ac:dyDescent="0.25">
      <c r="D155" s="179"/>
      <c r="E155" s="179"/>
      <c r="F155" s="179"/>
      <c r="AL155" s="176"/>
    </row>
    <row r="156" spans="4:52" s="86" customFormat="1" x14ac:dyDescent="0.25">
      <c r="D156" s="179"/>
      <c r="E156" s="179"/>
      <c r="F156" s="179"/>
      <c r="AL156" s="176"/>
    </row>
    <row r="157" spans="4:52" s="86" customFormat="1" x14ac:dyDescent="0.25">
      <c r="D157" s="179"/>
      <c r="E157" s="179"/>
      <c r="F157" s="179"/>
      <c r="AL157" s="176"/>
      <c r="AZ157" s="2" t="s">
        <v>196</v>
      </c>
    </row>
    <row r="158" spans="4:52" s="86" customFormat="1" x14ac:dyDescent="0.25">
      <c r="D158" s="179"/>
      <c r="E158" s="179"/>
      <c r="F158" s="179"/>
      <c r="AL158" s="176"/>
      <c r="AZ158" s="86" t="s">
        <v>180</v>
      </c>
    </row>
    <row r="159" spans="4:52" s="86" customFormat="1" x14ac:dyDescent="0.25">
      <c r="D159" s="179"/>
      <c r="E159" s="179"/>
      <c r="F159" s="179"/>
      <c r="AL159" s="176"/>
      <c r="AZ159" s="86" t="s">
        <v>181</v>
      </c>
    </row>
    <row r="160" spans="4:52" s="86" customFormat="1" x14ac:dyDescent="0.25">
      <c r="D160" s="179"/>
      <c r="E160" s="179"/>
      <c r="F160" s="179"/>
      <c r="AL160" s="176"/>
      <c r="AZ160" s="86" t="s">
        <v>182</v>
      </c>
    </row>
    <row r="161" spans="4:52" s="86" customFormat="1" x14ac:dyDescent="0.25">
      <c r="D161" s="179"/>
      <c r="E161" s="179"/>
      <c r="F161" s="179"/>
      <c r="AL161" s="176"/>
      <c r="AZ161" s="86" t="s">
        <v>183</v>
      </c>
    </row>
    <row r="162" spans="4:52" s="86" customFormat="1" x14ac:dyDescent="0.25">
      <c r="D162" s="179"/>
      <c r="E162" s="179"/>
      <c r="F162" s="179"/>
      <c r="AL162" s="176"/>
      <c r="AZ162" s="86" t="s">
        <v>184</v>
      </c>
    </row>
    <row r="163" spans="4:52" s="86" customFormat="1" x14ac:dyDescent="0.25">
      <c r="D163" s="179"/>
      <c r="E163" s="179"/>
      <c r="F163" s="179"/>
      <c r="AL163" s="176"/>
      <c r="AZ163" s="86" t="s">
        <v>185</v>
      </c>
    </row>
    <row r="164" spans="4:52" s="86" customFormat="1" x14ac:dyDescent="0.25">
      <c r="D164" s="179"/>
      <c r="E164" s="179"/>
      <c r="F164" s="179"/>
      <c r="AL164" s="176"/>
      <c r="AZ164" s="86" t="s">
        <v>186</v>
      </c>
    </row>
    <row r="165" spans="4:52" s="86" customFormat="1" x14ac:dyDescent="0.25">
      <c r="D165" s="179"/>
      <c r="E165" s="179"/>
      <c r="F165" s="179"/>
      <c r="AL165" s="176"/>
      <c r="AZ165" s="86" t="s">
        <v>187</v>
      </c>
    </row>
    <row r="166" spans="4:52" s="86" customFormat="1" x14ac:dyDescent="0.25">
      <c r="D166" s="179"/>
      <c r="E166" s="179"/>
      <c r="F166" s="179"/>
      <c r="AL166" s="176"/>
      <c r="AZ166" s="86" t="s">
        <v>188</v>
      </c>
    </row>
    <row r="167" spans="4:52" s="86" customFormat="1" x14ac:dyDescent="0.25">
      <c r="D167" s="179"/>
      <c r="E167" s="179"/>
      <c r="F167" s="179"/>
      <c r="AL167" s="176"/>
      <c r="AZ167" s="86" t="s">
        <v>189</v>
      </c>
    </row>
    <row r="168" spans="4:52" s="86" customFormat="1" x14ac:dyDescent="0.25">
      <c r="D168" s="179"/>
      <c r="E168" s="179"/>
      <c r="F168" s="179"/>
      <c r="AL168" s="176"/>
      <c r="AZ168" s="86" t="s">
        <v>190</v>
      </c>
    </row>
    <row r="169" spans="4:52" s="86" customFormat="1" x14ac:dyDescent="0.25">
      <c r="D169" s="179"/>
      <c r="E169" s="179"/>
      <c r="F169" s="179"/>
      <c r="AL169" s="176"/>
      <c r="AZ169" s="86" t="s">
        <v>191</v>
      </c>
    </row>
    <row r="170" spans="4:52" s="86" customFormat="1" x14ac:dyDescent="0.25">
      <c r="D170" s="179"/>
      <c r="E170" s="179"/>
      <c r="F170" s="179"/>
      <c r="AL170" s="176"/>
      <c r="AZ170" s="86" t="s">
        <v>192</v>
      </c>
    </row>
    <row r="171" spans="4:52" s="86" customFormat="1" x14ac:dyDescent="0.25">
      <c r="D171" s="179"/>
      <c r="E171" s="179"/>
      <c r="F171" s="179"/>
      <c r="AL171" s="176"/>
      <c r="AZ171" s="86" t="s">
        <v>193</v>
      </c>
    </row>
    <row r="172" spans="4:52" s="86" customFormat="1" x14ac:dyDescent="0.25">
      <c r="D172" s="179"/>
      <c r="E172" s="179"/>
      <c r="F172" s="179"/>
      <c r="AL172" s="176"/>
      <c r="AZ172" s="86" t="s">
        <v>194</v>
      </c>
    </row>
    <row r="173" spans="4:52" s="86" customFormat="1" x14ac:dyDescent="0.25">
      <c r="D173" s="179"/>
      <c r="E173" s="179"/>
      <c r="F173" s="179"/>
      <c r="AL173" s="176"/>
      <c r="AZ173" s="86" t="s">
        <v>195</v>
      </c>
    </row>
    <row r="174" spans="4:52" s="86" customFormat="1" x14ac:dyDescent="0.25">
      <c r="D174" s="179"/>
      <c r="E174" s="179"/>
      <c r="F174" s="179"/>
      <c r="AL174" s="176"/>
      <c r="AZ174"/>
    </row>
    <row r="175" spans="4:52" s="86" customFormat="1" x14ac:dyDescent="0.25">
      <c r="D175" s="179"/>
      <c r="E175" s="179"/>
      <c r="F175" s="179"/>
      <c r="AL175" s="176"/>
      <c r="AZ175"/>
    </row>
    <row r="176" spans="4:52" s="86" customFormat="1" x14ac:dyDescent="0.25">
      <c r="D176" s="179"/>
      <c r="E176" s="179"/>
      <c r="F176" s="179"/>
      <c r="AL176" s="176"/>
      <c r="AZ176"/>
    </row>
    <row r="177" spans="4:52" s="86" customFormat="1" x14ac:dyDescent="0.25">
      <c r="D177" s="179"/>
      <c r="E177" s="179"/>
      <c r="F177" s="179"/>
      <c r="AL177" s="176"/>
      <c r="AZ177"/>
    </row>
    <row r="178" spans="4:52" s="86" customFormat="1" x14ac:dyDescent="0.25">
      <c r="D178" s="179"/>
      <c r="E178" s="179"/>
      <c r="F178" s="179"/>
      <c r="AL178" s="176"/>
    </row>
    <row r="179" spans="4:52" s="86" customFormat="1" x14ac:dyDescent="0.25">
      <c r="D179" s="179"/>
      <c r="E179" s="179"/>
      <c r="F179" s="179"/>
      <c r="AL179" s="176"/>
    </row>
    <row r="180" spans="4:52" s="86" customFormat="1" x14ac:dyDescent="0.25">
      <c r="D180" s="179"/>
      <c r="E180" s="179"/>
      <c r="F180" s="179"/>
      <c r="AL180" s="176"/>
    </row>
    <row r="181" spans="4:52" s="86" customFormat="1" x14ac:dyDescent="0.25">
      <c r="D181" s="179"/>
      <c r="E181" s="179"/>
      <c r="F181" s="179"/>
      <c r="AL181" s="176"/>
    </row>
    <row r="182" spans="4:52" s="86" customFormat="1" x14ac:dyDescent="0.25">
      <c r="D182" s="179"/>
      <c r="E182" s="179"/>
      <c r="F182" s="179"/>
      <c r="AL182" s="176"/>
    </row>
    <row r="183" spans="4:52" s="86" customFormat="1" x14ac:dyDescent="0.25">
      <c r="D183" s="179"/>
      <c r="E183" s="179"/>
      <c r="F183" s="179"/>
      <c r="AL183" s="176"/>
    </row>
    <row r="184" spans="4:52" s="86" customFormat="1" x14ac:dyDescent="0.25">
      <c r="D184" s="179"/>
      <c r="E184" s="179"/>
      <c r="F184" s="179"/>
      <c r="AL184" s="176"/>
    </row>
    <row r="185" spans="4:52" s="86" customFormat="1" x14ac:dyDescent="0.25">
      <c r="D185" s="179"/>
      <c r="E185" s="179"/>
      <c r="F185" s="179"/>
      <c r="AL185" s="176"/>
    </row>
    <row r="186" spans="4:52" s="86" customFormat="1" x14ac:dyDescent="0.25">
      <c r="D186" s="179"/>
      <c r="E186" s="179"/>
      <c r="F186" s="179"/>
      <c r="AL186" s="176"/>
    </row>
    <row r="187" spans="4:52" s="86" customFormat="1" x14ac:dyDescent="0.25">
      <c r="D187" s="179"/>
      <c r="E187" s="179"/>
      <c r="F187" s="179"/>
      <c r="AL187" s="176"/>
    </row>
    <row r="188" spans="4:52" s="86" customFormat="1" x14ac:dyDescent="0.25">
      <c r="D188" s="179"/>
      <c r="E188" s="179"/>
      <c r="F188" s="179"/>
      <c r="AL188" s="176"/>
    </row>
    <row r="189" spans="4:52" s="86" customFormat="1" x14ac:dyDescent="0.25">
      <c r="D189" s="179"/>
      <c r="E189" s="179"/>
      <c r="F189" s="179"/>
      <c r="AL189" s="176"/>
    </row>
    <row r="190" spans="4:52" s="86" customFormat="1" x14ac:dyDescent="0.25">
      <c r="D190" s="179"/>
      <c r="E190" s="179"/>
      <c r="F190" s="179"/>
      <c r="AL190" s="176"/>
    </row>
    <row r="191" spans="4:52" s="86" customFormat="1" x14ac:dyDescent="0.25">
      <c r="D191" s="179"/>
      <c r="E191" s="179"/>
      <c r="F191" s="179"/>
      <c r="AL191" s="176"/>
    </row>
    <row r="192" spans="4:52" s="86" customFormat="1" x14ac:dyDescent="0.25">
      <c r="D192" s="179"/>
      <c r="E192" s="179"/>
      <c r="F192" s="179"/>
      <c r="AL192" s="176"/>
    </row>
    <row r="193" spans="4:38" s="86" customFormat="1" x14ac:dyDescent="0.25">
      <c r="D193" s="179"/>
      <c r="E193" s="179"/>
      <c r="F193" s="179"/>
      <c r="AL193" s="176"/>
    </row>
    <row r="194" spans="4:38" s="86" customFormat="1" x14ac:dyDescent="0.25">
      <c r="D194" s="179"/>
      <c r="E194" s="179"/>
      <c r="F194" s="179"/>
      <c r="AL194" s="176"/>
    </row>
    <row r="195" spans="4:38" s="86" customFormat="1" x14ac:dyDescent="0.25">
      <c r="D195" s="179"/>
      <c r="E195" s="179"/>
      <c r="F195" s="179"/>
      <c r="AL195" s="176"/>
    </row>
    <row r="196" spans="4:38" s="86" customFormat="1" x14ac:dyDescent="0.25">
      <c r="D196" s="179"/>
      <c r="E196" s="179"/>
      <c r="F196" s="179"/>
      <c r="AL196" s="176"/>
    </row>
    <row r="197" spans="4:38" s="86" customFormat="1" x14ac:dyDescent="0.25">
      <c r="D197" s="179"/>
      <c r="E197" s="179"/>
      <c r="F197" s="179"/>
      <c r="AL197" s="176"/>
    </row>
    <row r="198" spans="4:38" s="86" customFormat="1" x14ac:dyDescent="0.25">
      <c r="D198" s="179"/>
      <c r="E198" s="179"/>
      <c r="F198" s="179"/>
      <c r="AL198" s="176"/>
    </row>
    <row r="199" spans="4:38" s="86" customFormat="1" x14ac:dyDescent="0.25">
      <c r="D199" s="179"/>
      <c r="E199" s="179"/>
      <c r="F199" s="179"/>
      <c r="AL199" s="176"/>
    </row>
    <row r="200" spans="4:38" s="86" customFormat="1" x14ac:dyDescent="0.25">
      <c r="D200" s="179"/>
      <c r="E200" s="179"/>
      <c r="F200" s="179"/>
      <c r="AL200" s="176"/>
    </row>
    <row r="201" spans="4:38" s="86" customFormat="1" x14ac:dyDescent="0.25">
      <c r="D201" s="179"/>
      <c r="E201" s="179"/>
      <c r="F201" s="179"/>
      <c r="AL201" s="176"/>
    </row>
    <row r="202" spans="4:38" s="86" customFormat="1" x14ac:dyDescent="0.25">
      <c r="D202" s="179"/>
      <c r="E202" s="179"/>
      <c r="F202" s="179"/>
      <c r="AL202" s="176"/>
    </row>
    <row r="203" spans="4:38" s="86" customFormat="1" x14ac:dyDescent="0.25">
      <c r="D203" s="179"/>
      <c r="E203" s="179"/>
      <c r="F203" s="179"/>
      <c r="AL203" s="176"/>
    </row>
    <row r="204" spans="4:38" s="86" customFormat="1" x14ac:dyDescent="0.25">
      <c r="D204" s="179"/>
      <c r="E204" s="179"/>
      <c r="F204" s="179"/>
      <c r="AL204" s="176"/>
    </row>
    <row r="205" spans="4:38" s="86" customFormat="1" x14ac:dyDescent="0.25">
      <c r="D205" s="179"/>
      <c r="E205" s="179"/>
      <c r="F205" s="179"/>
      <c r="AL205" s="176"/>
    </row>
    <row r="206" spans="4:38" s="86" customFormat="1" x14ac:dyDescent="0.25">
      <c r="D206" s="179"/>
      <c r="E206" s="179"/>
      <c r="F206" s="179"/>
      <c r="AL206" s="176"/>
    </row>
    <row r="207" spans="4:38" s="86" customFormat="1" x14ac:dyDescent="0.25">
      <c r="D207" s="179"/>
      <c r="E207" s="179"/>
      <c r="F207" s="179"/>
      <c r="AL207" s="176"/>
    </row>
    <row r="208" spans="4:38" s="86" customFormat="1" x14ac:dyDescent="0.25">
      <c r="D208" s="179"/>
      <c r="E208" s="179"/>
      <c r="F208" s="179"/>
      <c r="AL208" s="176"/>
    </row>
    <row r="209" spans="4:38" s="86" customFormat="1" x14ac:dyDescent="0.25">
      <c r="D209" s="179"/>
      <c r="E209" s="179"/>
      <c r="F209" s="179"/>
      <c r="AL209" s="176"/>
    </row>
    <row r="210" spans="4:38" s="86" customFormat="1" x14ac:dyDescent="0.25">
      <c r="D210" s="179"/>
      <c r="E210" s="179"/>
      <c r="F210" s="179"/>
      <c r="AL210" s="176"/>
    </row>
    <row r="211" spans="4:38" s="86" customFormat="1" x14ac:dyDescent="0.25">
      <c r="D211" s="179"/>
      <c r="E211" s="179"/>
      <c r="F211" s="179"/>
      <c r="AL211" s="176"/>
    </row>
    <row r="212" spans="4:38" s="86" customFormat="1" x14ac:dyDescent="0.25">
      <c r="D212" s="179"/>
      <c r="E212" s="179"/>
      <c r="F212" s="179"/>
      <c r="AL212" s="176"/>
    </row>
    <row r="213" spans="4:38" s="86" customFormat="1" x14ac:dyDescent="0.25">
      <c r="D213" s="179"/>
      <c r="E213" s="179"/>
      <c r="F213" s="179"/>
      <c r="AL213" s="176"/>
    </row>
    <row r="214" spans="4:38" s="86" customFormat="1" x14ac:dyDescent="0.25">
      <c r="D214" s="179"/>
      <c r="E214" s="179"/>
      <c r="F214" s="179"/>
      <c r="AL214" s="176"/>
    </row>
    <row r="215" spans="4:38" s="86" customFormat="1" x14ac:dyDescent="0.25">
      <c r="D215" s="179"/>
      <c r="E215" s="179"/>
      <c r="F215" s="179"/>
      <c r="AL215" s="176"/>
    </row>
    <row r="216" spans="4:38" s="86" customFormat="1" x14ac:dyDescent="0.25">
      <c r="D216" s="179"/>
      <c r="E216" s="179"/>
      <c r="F216" s="179"/>
      <c r="AL216" s="176"/>
    </row>
    <row r="217" spans="4:38" s="86" customFormat="1" x14ac:dyDescent="0.25">
      <c r="D217" s="179"/>
      <c r="E217" s="179"/>
      <c r="F217" s="179"/>
      <c r="AL217" s="176"/>
    </row>
    <row r="218" spans="4:38" s="86" customFormat="1" x14ac:dyDescent="0.25">
      <c r="D218" s="179"/>
      <c r="E218" s="179"/>
      <c r="F218" s="179"/>
      <c r="AL218" s="176"/>
    </row>
    <row r="219" spans="4:38" s="86" customFormat="1" x14ac:dyDescent="0.25">
      <c r="D219" s="179"/>
      <c r="E219" s="179"/>
      <c r="F219" s="179"/>
      <c r="AL219" s="176"/>
    </row>
    <row r="220" spans="4:38" s="86" customFormat="1" x14ac:dyDescent="0.25">
      <c r="D220" s="179"/>
      <c r="E220" s="179"/>
      <c r="F220" s="179"/>
      <c r="AL220" s="176"/>
    </row>
    <row r="221" spans="4:38" s="86" customFormat="1" x14ac:dyDescent="0.25">
      <c r="D221" s="179"/>
      <c r="E221" s="179"/>
      <c r="F221" s="179"/>
      <c r="AL221" s="176"/>
    </row>
    <row r="222" spans="4:38" s="86" customFormat="1" x14ac:dyDescent="0.25">
      <c r="D222" s="179"/>
      <c r="E222" s="179"/>
      <c r="F222" s="179"/>
      <c r="AL222" s="176"/>
    </row>
    <row r="223" spans="4:38" s="86" customFormat="1" x14ac:dyDescent="0.25">
      <c r="D223" s="179"/>
      <c r="E223" s="179"/>
      <c r="F223" s="179"/>
      <c r="AL223" s="176"/>
    </row>
    <row r="224" spans="4:38" s="86" customFormat="1" x14ac:dyDescent="0.25">
      <c r="D224" s="179"/>
      <c r="E224" s="179"/>
      <c r="F224" s="179"/>
      <c r="AL224" s="176"/>
    </row>
    <row r="225" spans="4:38" s="86" customFormat="1" x14ac:dyDescent="0.25">
      <c r="D225" s="179"/>
      <c r="E225" s="179"/>
      <c r="F225" s="179"/>
      <c r="AL225" s="176"/>
    </row>
    <row r="226" spans="4:38" s="86" customFormat="1" x14ac:dyDescent="0.25">
      <c r="D226" s="179"/>
      <c r="E226" s="179"/>
      <c r="F226" s="179"/>
      <c r="AL226" s="176"/>
    </row>
    <row r="227" spans="4:38" s="86" customFormat="1" x14ac:dyDescent="0.25">
      <c r="D227" s="179"/>
      <c r="E227" s="179"/>
      <c r="F227" s="179"/>
      <c r="AL227" s="176"/>
    </row>
    <row r="228" spans="4:38" s="86" customFormat="1" x14ac:dyDescent="0.25">
      <c r="D228" s="179"/>
      <c r="E228" s="179"/>
      <c r="F228" s="179"/>
      <c r="AL228" s="176"/>
    </row>
    <row r="229" spans="4:38" s="86" customFormat="1" x14ac:dyDescent="0.25">
      <c r="D229" s="179"/>
      <c r="E229" s="179"/>
      <c r="F229" s="179"/>
      <c r="AL229" s="176"/>
    </row>
    <row r="230" spans="4:38" s="86" customFormat="1" x14ac:dyDescent="0.25">
      <c r="D230" s="179"/>
      <c r="E230" s="179"/>
      <c r="F230" s="179"/>
      <c r="AL230" s="176"/>
    </row>
    <row r="231" spans="4:38" s="86" customFormat="1" x14ac:dyDescent="0.25">
      <c r="D231" s="179"/>
      <c r="E231" s="179"/>
      <c r="F231" s="179"/>
      <c r="AL231" s="176"/>
    </row>
    <row r="232" spans="4:38" s="86" customFormat="1" x14ac:dyDescent="0.25">
      <c r="D232" s="179"/>
      <c r="E232" s="179"/>
      <c r="F232" s="179"/>
      <c r="AL232" s="176"/>
    </row>
    <row r="233" spans="4:38" s="86" customFormat="1" x14ac:dyDescent="0.25">
      <c r="D233" s="179"/>
      <c r="E233" s="179"/>
      <c r="F233" s="179"/>
      <c r="AL233" s="176"/>
    </row>
    <row r="234" spans="4:38" s="86" customFormat="1" x14ac:dyDescent="0.25">
      <c r="D234" s="179"/>
      <c r="E234" s="179"/>
      <c r="F234" s="179"/>
      <c r="AL234" s="176"/>
    </row>
    <row r="235" spans="4:38" s="86" customFormat="1" x14ac:dyDescent="0.25">
      <c r="D235" s="179"/>
      <c r="E235" s="179"/>
      <c r="F235" s="179"/>
      <c r="AL235" s="176"/>
    </row>
    <row r="236" spans="4:38" s="86" customFormat="1" x14ac:dyDescent="0.25">
      <c r="D236" s="179"/>
      <c r="E236" s="179"/>
      <c r="F236" s="179"/>
      <c r="AL236" s="176"/>
    </row>
    <row r="237" spans="4:38" s="86" customFormat="1" x14ac:dyDescent="0.25">
      <c r="D237" s="179"/>
      <c r="E237" s="179"/>
      <c r="F237" s="179"/>
      <c r="AL237" s="176"/>
    </row>
    <row r="238" spans="4:38" s="86" customFormat="1" x14ac:dyDescent="0.25">
      <c r="D238" s="179"/>
      <c r="E238" s="179"/>
      <c r="F238" s="179"/>
      <c r="AL238" s="176"/>
    </row>
    <row r="239" spans="4:38" s="86" customFormat="1" x14ac:dyDescent="0.25">
      <c r="D239" s="179"/>
      <c r="E239" s="179"/>
      <c r="F239" s="179"/>
      <c r="AL239" s="176"/>
    </row>
    <row r="240" spans="4:38" s="86" customFormat="1" x14ac:dyDescent="0.25">
      <c r="D240" s="179"/>
      <c r="E240" s="179"/>
      <c r="F240" s="179"/>
      <c r="AL240" s="176"/>
    </row>
    <row r="241" spans="4:38" s="86" customFormat="1" x14ac:dyDescent="0.25">
      <c r="D241" s="179"/>
      <c r="E241" s="179"/>
      <c r="F241" s="179"/>
      <c r="AL241" s="176"/>
    </row>
    <row r="242" spans="4:38" s="86" customFormat="1" x14ac:dyDescent="0.25">
      <c r="D242" s="179"/>
      <c r="E242" s="179"/>
      <c r="F242" s="179"/>
      <c r="AL242" s="176"/>
    </row>
    <row r="243" spans="4:38" s="86" customFormat="1" x14ac:dyDescent="0.25">
      <c r="D243" s="179"/>
      <c r="E243" s="179"/>
      <c r="F243" s="179"/>
      <c r="AL243" s="176"/>
    </row>
    <row r="244" spans="4:38" s="86" customFormat="1" x14ac:dyDescent="0.25">
      <c r="D244" s="179"/>
      <c r="E244" s="179"/>
      <c r="F244" s="179"/>
      <c r="AL244" s="176"/>
    </row>
    <row r="245" spans="4:38" s="86" customFormat="1" x14ac:dyDescent="0.25">
      <c r="D245" s="179"/>
      <c r="E245" s="179"/>
      <c r="F245" s="179"/>
      <c r="AL245" s="176"/>
    </row>
    <row r="246" spans="4:38" s="86" customFormat="1" x14ac:dyDescent="0.25">
      <c r="D246" s="179"/>
      <c r="E246" s="179"/>
      <c r="F246" s="179"/>
      <c r="AL246" s="176"/>
    </row>
    <row r="247" spans="4:38" s="86" customFormat="1" x14ac:dyDescent="0.25">
      <c r="D247" s="179"/>
      <c r="E247" s="179"/>
      <c r="F247" s="179"/>
      <c r="AL247" s="176"/>
    </row>
    <row r="248" spans="4:38" s="86" customFormat="1" x14ac:dyDescent="0.25">
      <c r="D248" s="179"/>
      <c r="E248" s="179"/>
      <c r="F248" s="179"/>
      <c r="AL248" s="176"/>
    </row>
    <row r="249" spans="4:38" s="86" customFormat="1" x14ac:dyDescent="0.25">
      <c r="D249" s="179"/>
      <c r="E249" s="179"/>
      <c r="F249" s="179"/>
      <c r="AL249" s="176"/>
    </row>
    <row r="250" spans="4:38" s="86" customFormat="1" x14ac:dyDescent="0.25">
      <c r="D250" s="179"/>
      <c r="E250" s="179"/>
      <c r="F250" s="179"/>
      <c r="AL250" s="176"/>
    </row>
    <row r="251" spans="4:38" s="86" customFormat="1" x14ac:dyDescent="0.25">
      <c r="D251" s="179"/>
      <c r="E251" s="179"/>
      <c r="F251" s="179"/>
      <c r="AL251" s="176"/>
    </row>
    <row r="252" spans="4:38" s="86" customFormat="1" x14ac:dyDescent="0.25">
      <c r="D252" s="179"/>
      <c r="E252" s="179"/>
      <c r="F252" s="179"/>
      <c r="AL252" s="176"/>
    </row>
    <row r="253" spans="4:38" s="86" customFormat="1" x14ac:dyDescent="0.25">
      <c r="D253" s="179"/>
      <c r="E253" s="179"/>
      <c r="F253" s="179"/>
      <c r="AL253" s="176"/>
    </row>
    <row r="254" spans="4:38" s="86" customFormat="1" x14ac:dyDescent="0.25">
      <c r="D254" s="179"/>
      <c r="E254" s="179"/>
      <c r="F254" s="179"/>
      <c r="AL254" s="176"/>
    </row>
    <row r="255" spans="4:38" s="86" customFormat="1" x14ac:dyDescent="0.25">
      <c r="D255" s="179"/>
      <c r="E255" s="179"/>
      <c r="F255" s="179"/>
      <c r="AL255" s="176"/>
    </row>
    <row r="256" spans="4:38" s="86" customFormat="1" x14ac:dyDescent="0.25">
      <c r="D256" s="179"/>
      <c r="E256" s="179"/>
      <c r="F256" s="179"/>
      <c r="AL256" s="176"/>
    </row>
    <row r="257" spans="4:38" s="86" customFormat="1" x14ac:dyDescent="0.25">
      <c r="D257" s="179"/>
      <c r="E257" s="179"/>
      <c r="F257" s="179"/>
      <c r="AL257" s="176"/>
    </row>
    <row r="258" spans="4:38" s="86" customFormat="1" x14ac:dyDescent="0.25">
      <c r="D258" s="179"/>
      <c r="E258" s="179"/>
      <c r="F258" s="179"/>
      <c r="AL258" s="176"/>
    </row>
    <row r="259" spans="4:38" s="86" customFormat="1" x14ac:dyDescent="0.25">
      <c r="D259" s="179"/>
      <c r="E259" s="179"/>
      <c r="F259" s="179"/>
      <c r="AL259" s="176"/>
    </row>
    <row r="260" spans="4:38" s="86" customFormat="1" x14ac:dyDescent="0.25">
      <c r="D260" s="179"/>
      <c r="E260" s="179"/>
      <c r="F260" s="179"/>
      <c r="AL260" s="176"/>
    </row>
    <row r="261" spans="4:38" s="86" customFormat="1" x14ac:dyDescent="0.25">
      <c r="D261" s="179"/>
      <c r="E261" s="179"/>
      <c r="F261" s="179"/>
      <c r="AL261" s="176"/>
    </row>
    <row r="262" spans="4:38" s="86" customFormat="1" x14ac:dyDescent="0.25">
      <c r="D262" s="179"/>
      <c r="E262" s="179"/>
      <c r="F262" s="179"/>
      <c r="AL262" s="176"/>
    </row>
    <row r="263" spans="4:38" s="86" customFormat="1" x14ac:dyDescent="0.25">
      <c r="D263" s="179"/>
      <c r="E263" s="179"/>
      <c r="F263" s="179"/>
      <c r="AL263" s="176"/>
    </row>
    <row r="264" spans="4:38" s="86" customFormat="1" x14ac:dyDescent="0.25">
      <c r="D264" s="179"/>
      <c r="E264" s="179"/>
      <c r="F264" s="179"/>
      <c r="AL264" s="176"/>
    </row>
    <row r="265" spans="4:38" s="86" customFormat="1" x14ac:dyDescent="0.25">
      <c r="D265" s="179"/>
      <c r="E265" s="179"/>
      <c r="F265" s="179"/>
      <c r="AL265" s="176"/>
    </row>
    <row r="266" spans="4:38" s="86" customFormat="1" x14ac:dyDescent="0.25">
      <c r="D266" s="179"/>
      <c r="E266" s="179"/>
      <c r="F266" s="179"/>
      <c r="AL266" s="176"/>
    </row>
    <row r="267" spans="4:38" s="86" customFormat="1" x14ac:dyDescent="0.25">
      <c r="D267" s="179"/>
      <c r="E267" s="179"/>
      <c r="F267" s="179"/>
      <c r="AL267" s="176"/>
    </row>
    <row r="268" spans="4:38" s="86" customFormat="1" x14ac:dyDescent="0.25">
      <c r="D268" s="179"/>
      <c r="E268" s="179"/>
      <c r="F268" s="179"/>
      <c r="AL268" s="176"/>
    </row>
    <row r="269" spans="4:38" s="86" customFormat="1" x14ac:dyDescent="0.25">
      <c r="D269" s="179"/>
      <c r="E269" s="179"/>
      <c r="F269" s="179"/>
      <c r="AL269" s="176"/>
    </row>
    <row r="270" spans="4:38" s="86" customFormat="1" x14ac:dyDescent="0.25">
      <c r="D270" s="179"/>
      <c r="E270" s="179"/>
      <c r="F270" s="179"/>
      <c r="AL270" s="176"/>
    </row>
    <row r="271" spans="4:38" s="86" customFormat="1" x14ac:dyDescent="0.25">
      <c r="D271" s="179"/>
      <c r="E271" s="179"/>
      <c r="F271" s="179"/>
      <c r="AL271" s="176"/>
    </row>
    <row r="272" spans="4:38" s="86" customFormat="1" x14ac:dyDescent="0.25">
      <c r="D272" s="179"/>
      <c r="E272" s="179"/>
      <c r="F272" s="179"/>
      <c r="AL272" s="176"/>
    </row>
    <row r="273" spans="4:38" s="86" customFormat="1" x14ac:dyDescent="0.25">
      <c r="D273" s="179"/>
      <c r="E273" s="179"/>
      <c r="F273" s="179"/>
      <c r="AL273" s="176"/>
    </row>
    <row r="274" spans="4:38" s="86" customFormat="1" x14ac:dyDescent="0.25">
      <c r="D274" s="179"/>
      <c r="E274" s="179"/>
      <c r="F274" s="179"/>
      <c r="AL274" s="176"/>
    </row>
    <row r="275" spans="4:38" s="86" customFormat="1" x14ac:dyDescent="0.25">
      <c r="D275" s="179"/>
      <c r="E275" s="179"/>
      <c r="F275" s="179"/>
      <c r="AL275" s="176"/>
    </row>
    <row r="276" spans="4:38" s="86" customFormat="1" x14ac:dyDescent="0.25">
      <c r="D276" s="179"/>
      <c r="E276" s="179"/>
      <c r="F276" s="179"/>
      <c r="AL276" s="176"/>
    </row>
    <row r="277" spans="4:38" s="86" customFormat="1" x14ac:dyDescent="0.25">
      <c r="D277" s="179"/>
      <c r="E277" s="179"/>
      <c r="F277" s="179"/>
      <c r="AL277" s="176"/>
    </row>
    <row r="278" spans="4:38" s="86" customFormat="1" x14ac:dyDescent="0.25">
      <c r="D278" s="179"/>
      <c r="E278" s="179"/>
      <c r="F278" s="179"/>
      <c r="AL278" s="176"/>
    </row>
    <row r="279" spans="4:38" s="86" customFormat="1" x14ac:dyDescent="0.25">
      <c r="D279" s="179"/>
      <c r="E279" s="179"/>
      <c r="F279" s="179"/>
      <c r="AL279" s="176"/>
    </row>
    <row r="280" spans="4:38" s="86" customFormat="1" x14ac:dyDescent="0.25">
      <c r="D280" s="179"/>
      <c r="E280" s="179"/>
      <c r="F280" s="179"/>
      <c r="AL280" s="176"/>
    </row>
    <row r="281" spans="4:38" s="86" customFormat="1" x14ac:dyDescent="0.25">
      <c r="D281" s="179"/>
      <c r="E281" s="179"/>
      <c r="F281" s="179"/>
      <c r="AL281" s="176"/>
    </row>
    <row r="282" spans="4:38" s="86" customFormat="1" x14ac:dyDescent="0.25">
      <c r="D282" s="179"/>
      <c r="E282" s="179"/>
      <c r="F282" s="179"/>
      <c r="AL282" s="176"/>
    </row>
    <row r="283" spans="4:38" s="86" customFormat="1" x14ac:dyDescent="0.25">
      <c r="D283" s="179"/>
      <c r="E283" s="179"/>
      <c r="F283" s="179"/>
      <c r="AL283" s="176"/>
    </row>
    <row r="284" spans="4:38" s="86" customFormat="1" x14ac:dyDescent="0.25">
      <c r="D284" s="179"/>
      <c r="E284" s="179"/>
      <c r="F284" s="179"/>
      <c r="AL284" s="176"/>
    </row>
    <row r="285" spans="4:38" s="86" customFormat="1" x14ac:dyDescent="0.25">
      <c r="D285" s="179"/>
      <c r="E285" s="179"/>
      <c r="F285" s="179"/>
      <c r="AL285" s="176"/>
    </row>
    <row r="286" spans="4:38" s="86" customFormat="1" x14ac:dyDescent="0.25">
      <c r="D286" s="179"/>
      <c r="E286" s="179"/>
      <c r="F286" s="179"/>
      <c r="AL286" s="176"/>
    </row>
    <row r="287" spans="4:38" s="86" customFormat="1" x14ac:dyDescent="0.25">
      <c r="D287" s="179"/>
      <c r="E287" s="179"/>
      <c r="F287" s="179"/>
      <c r="AL287" s="176"/>
    </row>
    <row r="288" spans="4:38" s="86" customFormat="1" x14ac:dyDescent="0.25">
      <c r="D288" s="179"/>
      <c r="E288" s="179"/>
      <c r="F288" s="179"/>
      <c r="AL288" s="176"/>
    </row>
    <row r="289" spans="4:38" s="86" customFormat="1" x14ac:dyDescent="0.25">
      <c r="D289" s="179"/>
      <c r="E289" s="179"/>
      <c r="F289" s="179"/>
      <c r="AL289" s="176"/>
    </row>
    <row r="290" spans="4:38" s="86" customFormat="1" x14ac:dyDescent="0.25">
      <c r="D290" s="179"/>
      <c r="E290" s="179"/>
      <c r="F290" s="179"/>
      <c r="AL290" s="176"/>
    </row>
    <row r="291" spans="4:38" s="86" customFormat="1" x14ac:dyDescent="0.25">
      <c r="D291" s="179"/>
      <c r="E291" s="179"/>
      <c r="F291" s="179"/>
      <c r="AL291" s="176"/>
    </row>
    <row r="292" spans="4:38" s="86" customFormat="1" x14ac:dyDescent="0.25">
      <c r="D292" s="179"/>
      <c r="E292" s="179"/>
      <c r="F292" s="179"/>
      <c r="AL292" s="176"/>
    </row>
    <row r="293" spans="4:38" s="86" customFormat="1" x14ac:dyDescent="0.25">
      <c r="D293" s="179"/>
      <c r="E293" s="179"/>
      <c r="F293" s="179"/>
      <c r="AL293" s="176"/>
    </row>
    <row r="294" spans="4:38" s="86" customFormat="1" x14ac:dyDescent="0.25">
      <c r="D294" s="179"/>
      <c r="E294" s="179"/>
      <c r="F294" s="179"/>
      <c r="AL294" s="176"/>
    </row>
    <row r="295" spans="4:38" s="86" customFormat="1" x14ac:dyDescent="0.25">
      <c r="D295" s="179"/>
      <c r="E295" s="179"/>
      <c r="F295" s="179"/>
      <c r="AL295" s="176"/>
    </row>
    <row r="296" spans="4:38" s="86" customFormat="1" x14ac:dyDescent="0.25">
      <c r="D296" s="179"/>
      <c r="E296" s="179"/>
      <c r="F296" s="179"/>
      <c r="AL296" s="176"/>
    </row>
    <row r="297" spans="4:38" s="86" customFormat="1" x14ac:dyDescent="0.25">
      <c r="D297" s="179"/>
      <c r="E297" s="179"/>
      <c r="F297" s="179"/>
      <c r="AL297" s="176"/>
    </row>
    <row r="298" spans="4:38" s="86" customFormat="1" x14ac:dyDescent="0.25">
      <c r="D298" s="179"/>
      <c r="E298" s="179"/>
      <c r="F298" s="179"/>
      <c r="AL298" s="176"/>
    </row>
    <row r="299" spans="4:38" s="86" customFormat="1" x14ac:dyDescent="0.25">
      <c r="D299" s="179"/>
      <c r="E299" s="179"/>
      <c r="F299" s="179"/>
      <c r="AL299" s="176"/>
    </row>
    <row r="300" spans="4:38" s="86" customFormat="1" x14ac:dyDescent="0.25">
      <c r="D300" s="179"/>
      <c r="E300" s="179"/>
      <c r="F300" s="179"/>
      <c r="AL300" s="176"/>
    </row>
    <row r="301" spans="4:38" s="86" customFormat="1" x14ac:dyDescent="0.25">
      <c r="D301" s="179"/>
      <c r="E301" s="179"/>
      <c r="F301" s="179"/>
      <c r="AL301" s="176"/>
    </row>
    <row r="302" spans="4:38" s="86" customFormat="1" x14ac:dyDescent="0.25">
      <c r="D302" s="179"/>
      <c r="E302" s="179"/>
      <c r="F302" s="179"/>
      <c r="AL302" s="176"/>
    </row>
    <row r="303" spans="4:38" s="86" customFormat="1" x14ac:dyDescent="0.25">
      <c r="D303" s="179"/>
      <c r="E303" s="179"/>
      <c r="F303" s="179"/>
      <c r="AL303" s="176"/>
    </row>
    <row r="304" spans="4:38" s="86" customFormat="1" x14ac:dyDescent="0.25">
      <c r="D304" s="179"/>
      <c r="E304" s="179"/>
      <c r="F304" s="179"/>
      <c r="AL304" s="176"/>
    </row>
    <row r="305" spans="4:38" s="86" customFormat="1" x14ac:dyDescent="0.25">
      <c r="D305" s="179"/>
      <c r="E305" s="179"/>
      <c r="F305" s="179"/>
      <c r="AL305" s="176"/>
    </row>
    <row r="306" spans="4:38" s="86" customFormat="1" x14ac:dyDescent="0.25">
      <c r="D306" s="179"/>
      <c r="E306" s="179"/>
      <c r="F306" s="179"/>
      <c r="AL306" s="176"/>
    </row>
    <row r="307" spans="4:38" s="86" customFormat="1" x14ac:dyDescent="0.25">
      <c r="D307" s="179"/>
      <c r="E307" s="179"/>
      <c r="F307" s="179"/>
      <c r="AL307" s="176"/>
    </row>
    <row r="308" spans="4:38" s="86" customFormat="1" x14ac:dyDescent="0.25">
      <c r="D308" s="179"/>
      <c r="E308" s="179"/>
      <c r="F308" s="179"/>
      <c r="AL308" s="176"/>
    </row>
    <row r="309" spans="4:38" s="86" customFormat="1" x14ac:dyDescent="0.25">
      <c r="D309" s="179"/>
      <c r="E309" s="179"/>
      <c r="F309" s="179"/>
      <c r="AL309" s="176"/>
    </row>
    <row r="310" spans="4:38" s="86" customFormat="1" x14ac:dyDescent="0.25">
      <c r="D310" s="179"/>
      <c r="E310" s="179"/>
      <c r="F310" s="179"/>
      <c r="AL310" s="176"/>
    </row>
    <row r="311" spans="4:38" s="86" customFormat="1" x14ac:dyDescent="0.25">
      <c r="D311" s="179"/>
      <c r="E311" s="179"/>
      <c r="F311" s="179"/>
      <c r="AL311" s="176"/>
    </row>
    <row r="312" spans="4:38" s="86" customFormat="1" x14ac:dyDescent="0.25">
      <c r="D312" s="179"/>
      <c r="E312" s="179"/>
      <c r="F312" s="179"/>
      <c r="AL312" s="176"/>
    </row>
    <row r="313" spans="4:38" s="86" customFormat="1" x14ac:dyDescent="0.25">
      <c r="D313" s="179"/>
      <c r="E313" s="179"/>
      <c r="F313" s="179"/>
      <c r="AL313" s="176"/>
    </row>
    <row r="314" spans="4:38" s="86" customFormat="1" x14ac:dyDescent="0.25">
      <c r="D314" s="179"/>
      <c r="E314" s="179"/>
      <c r="F314" s="179"/>
      <c r="AL314" s="176"/>
    </row>
    <row r="315" spans="4:38" s="86" customFormat="1" x14ac:dyDescent="0.25">
      <c r="D315" s="179"/>
      <c r="E315" s="179"/>
      <c r="F315" s="179"/>
      <c r="AL315" s="176"/>
    </row>
    <row r="316" spans="4:38" s="86" customFormat="1" x14ac:dyDescent="0.25">
      <c r="D316" s="179"/>
      <c r="E316" s="179"/>
      <c r="F316" s="179"/>
      <c r="AL316" s="176"/>
    </row>
    <row r="317" spans="4:38" s="86" customFormat="1" x14ac:dyDescent="0.25">
      <c r="D317" s="179"/>
      <c r="E317" s="179"/>
      <c r="F317" s="179"/>
      <c r="AL317" s="176"/>
    </row>
    <row r="318" spans="4:38" s="86" customFormat="1" x14ac:dyDescent="0.25">
      <c r="D318" s="179"/>
      <c r="E318" s="179"/>
      <c r="F318" s="179"/>
      <c r="AL318" s="176"/>
    </row>
    <row r="319" spans="4:38" s="86" customFormat="1" x14ac:dyDescent="0.25">
      <c r="D319" s="179"/>
      <c r="E319" s="179"/>
      <c r="F319" s="179"/>
      <c r="AL319" s="176"/>
    </row>
    <row r="320" spans="4:38" s="86" customFormat="1" x14ac:dyDescent="0.25">
      <c r="D320" s="179"/>
      <c r="E320" s="179"/>
      <c r="F320" s="179"/>
      <c r="AL320" s="176"/>
    </row>
    <row r="321" spans="4:38" s="86" customFormat="1" x14ac:dyDescent="0.25">
      <c r="D321" s="179"/>
      <c r="E321" s="179"/>
      <c r="F321" s="179"/>
      <c r="AL321" s="176"/>
    </row>
    <row r="322" spans="4:38" s="86" customFormat="1" x14ac:dyDescent="0.25">
      <c r="D322" s="179"/>
      <c r="E322" s="179"/>
      <c r="F322" s="179"/>
      <c r="AL322" s="176"/>
    </row>
    <row r="323" spans="4:38" s="86" customFormat="1" x14ac:dyDescent="0.25">
      <c r="D323" s="179"/>
      <c r="E323" s="179"/>
      <c r="F323" s="179"/>
      <c r="AL323" s="176"/>
    </row>
    <row r="324" spans="4:38" s="86" customFormat="1" x14ac:dyDescent="0.25">
      <c r="D324" s="179"/>
      <c r="E324" s="179"/>
      <c r="F324" s="179"/>
      <c r="AL324" s="176"/>
    </row>
    <row r="325" spans="4:38" s="86" customFormat="1" x14ac:dyDescent="0.25">
      <c r="D325" s="179"/>
      <c r="E325" s="179"/>
      <c r="F325" s="179"/>
      <c r="AL325" s="176"/>
    </row>
    <row r="326" spans="4:38" s="86" customFormat="1" x14ac:dyDescent="0.25">
      <c r="D326" s="179"/>
      <c r="E326" s="179"/>
      <c r="F326" s="179"/>
      <c r="AL326" s="176"/>
    </row>
    <row r="327" spans="4:38" s="86" customFormat="1" x14ac:dyDescent="0.25">
      <c r="D327" s="179"/>
      <c r="E327" s="179"/>
      <c r="F327" s="179"/>
      <c r="AL327" s="176"/>
    </row>
    <row r="328" spans="4:38" s="86" customFormat="1" x14ac:dyDescent="0.25">
      <c r="D328" s="179"/>
      <c r="E328" s="179"/>
      <c r="F328" s="179"/>
      <c r="AL328" s="176"/>
    </row>
    <row r="329" spans="4:38" s="86" customFormat="1" x14ac:dyDescent="0.25">
      <c r="D329" s="179"/>
      <c r="E329" s="179"/>
      <c r="F329" s="179"/>
      <c r="AL329" s="176"/>
    </row>
    <row r="330" spans="4:38" s="86" customFormat="1" x14ac:dyDescent="0.25">
      <c r="D330" s="179"/>
      <c r="E330" s="179"/>
      <c r="F330" s="179"/>
      <c r="AL330" s="176"/>
    </row>
    <row r="331" spans="4:38" s="86" customFormat="1" x14ac:dyDescent="0.25">
      <c r="D331" s="179"/>
      <c r="E331" s="179"/>
      <c r="F331" s="179"/>
      <c r="AL331" s="176"/>
    </row>
    <row r="332" spans="4:38" s="86" customFormat="1" x14ac:dyDescent="0.25">
      <c r="D332" s="179"/>
      <c r="E332" s="179"/>
      <c r="F332" s="179"/>
      <c r="AL332" s="176"/>
    </row>
    <row r="333" spans="4:38" s="86" customFormat="1" x14ac:dyDescent="0.25">
      <c r="D333" s="179"/>
      <c r="E333" s="179"/>
      <c r="F333" s="179"/>
      <c r="AL333" s="176"/>
    </row>
    <row r="334" spans="4:38" s="86" customFormat="1" x14ac:dyDescent="0.25">
      <c r="D334" s="179"/>
      <c r="E334" s="179"/>
      <c r="F334" s="179"/>
      <c r="AL334" s="176"/>
    </row>
    <row r="335" spans="4:38" s="86" customFormat="1" x14ac:dyDescent="0.25">
      <c r="D335" s="179"/>
      <c r="E335" s="179"/>
      <c r="F335" s="179"/>
      <c r="AL335" s="176"/>
    </row>
    <row r="336" spans="4:38" s="86" customFormat="1" x14ac:dyDescent="0.25">
      <c r="D336" s="179"/>
      <c r="E336" s="179"/>
      <c r="F336" s="179"/>
      <c r="AL336" s="176"/>
    </row>
    <row r="337" spans="4:38" s="86" customFormat="1" x14ac:dyDescent="0.25">
      <c r="D337" s="179"/>
      <c r="E337" s="179"/>
      <c r="F337" s="179"/>
      <c r="AL337" s="176"/>
    </row>
    <row r="338" spans="4:38" s="86" customFormat="1" x14ac:dyDescent="0.25">
      <c r="D338" s="179"/>
      <c r="E338" s="179"/>
      <c r="F338" s="179"/>
      <c r="AL338" s="176"/>
    </row>
    <row r="339" spans="4:38" s="86" customFormat="1" x14ac:dyDescent="0.25">
      <c r="D339" s="179"/>
      <c r="E339" s="179"/>
      <c r="F339" s="179"/>
      <c r="AL339" s="176"/>
    </row>
    <row r="340" spans="4:38" s="86" customFormat="1" x14ac:dyDescent="0.25">
      <c r="D340" s="179"/>
      <c r="E340" s="179"/>
      <c r="F340" s="179"/>
      <c r="AL340" s="176"/>
    </row>
    <row r="341" spans="4:38" s="86" customFormat="1" x14ac:dyDescent="0.25">
      <c r="D341" s="179"/>
      <c r="E341" s="179"/>
      <c r="F341" s="179"/>
      <c r="AL341" s="176"/>
    </row>
    <row r="342" spans="4:38" s="86" customFormat="1" x14ac:dyDescent="0.25">
      <c r="D342" s="179"/>
      <c r="E342" s="179"/>
      <c r="F342" s="179"/>
      <c r="AL342" s="176"/>
    </row>
    <row r="343" spans="4:38" s="86" customFormat="1" x14ac:dyDescent="0.25">
      <c r="D343" s="179"/>
      <c r="E343" s="179"/>
      <c r="F343" s="179"/>
      <c r="AL343" s="176"/>
    </row>
    <row r="344" spans="4:38" s="86" customFormat="1" x14ac:dyDescent="0.25">
      <c r="D344" s="179"/>
      <c r="E344" s="179"/>
      <c r="F344" s="179"/>
      <c r="AL344" s="176"/>
    </row>
    <row r="345" spans="4:38" s="86" customFormat="1" x14ac:dyDescent="0.25">
      <c r="D345" s="179"/>
      <c r="E345" s="179"/>
      <c r="F345" s="179"/>
      <c r="AL345" s="176"/>
    </row>
    <row r="346" spans="4:38" s="86" customFormat="1" x14ac:dyDescent="0.25">
      <c r="D346" s="179"/>
      <c r="E346" s="179"/>
      <c r="F346" s="179"/>
      <c r="AL346" s="176"/>
    </row>
    <row r="347" spans="4:38" s="86" customFormat="1" x14ac:dyDescent="0.25">
      <c r="D347" s="179"/>
      <c r="E347" s="179"/>
      <c r="F347" s="179"/>
      <c r="AL347" s="176"/>
    </row>
    <row r="348" spans="4:38" s="86" customFormat="1" x14ac:dyDescent="0.25">
      <c r="D348" s="179"/>
      <c r="E348" s="179"/>
      <c r="F348" s="179"/>
      <c r="AL348" s="176"/>
    </row>
    <row r="349" spans="4:38" s="86" customFormat="1" x14ac:dyDescent="0.25">
      <c r="D349" s="179"/>
      <c r="E349" s="179"/>
      <c r="F349" s="179"/>
      <c r="AL349" s="176"/>
    </row>
    <row r="350" spans="4:38" s="86" customFormat="1" x14ac:dyDescent="0.25">
      <c r="D350" s="179"/>
      <c r="E350" s="179"/>
      <c r="F350" s="179"/>
      <c r="AL350" s="176"/>
    </row>
    <row r="351" spans="4:38" s="86" customFormat="1" x14ac:dyDescent="0.25">
      <c r="D351" s="179"/>
      <c r="E351" s="179"/>
      <c r="F351" s="179"/>
      <c r="AL351" s="176"/>
    </row>
    <row r="352" spans="4:38" s="86" customFormat="1" x14ac:dyDescent="0.25">
      <c r="D352" s="179"/>
      <c r="E352" s="179"/>
      <c r="F352" s="179"/>
      <c r="AL352" s="176"/>
    </row>
    <row r="353" spans="4:38" s="86" customFormat="1" x14ac:dyDescent="0.25">
      <c r="D353" s="179"/>
      <c r="E353" s="179"/>
      <c r="F353" s="179"/>
      <c r="AL353" s="176"/>
    </row>
    <row r="354" spans="4:38" s="86" customFormat="1" x14ac:dyDescent="0.25">
      <c r="D354" s="179"/>
      <c r="E354" s="179"/>
      <c r="F354" s="179"/>
      <c r="AL354" s="176"/>
    </row>
    <row r="355" spans="4:38" s="86" customFormat="1" x14ac:dyDescent="0.25">
      <c r="D355" s="179"/>
      <c r="E355" s="179"/>
      <c r="F355" s="179"/>
      <c r="AL355" s="176"/>
    </row>
    <row r="356" spans="4:38" s="86" customFormat="1" x14ac:dyDescent="0.25">
      <c r="D356" s="179"/>
      <c r="E356" s="179"/>
      <c r="F356" s="179"/>
      <c r="AL356" s="176"/>
    </row>
    <row r="357" spans="4:38" s="86" customFormat="1" x14ac:dyDescent="0.25">
      <c r="D357" s="179"/>
      <c r="E357" s="179"/>
      <c r="F357" s="179"/>
      <c r="AL357" s="176"/>
    </row>
    <row r="358" spans="4:38" s="86" customFormat="1" x14ac:dyDescent="0.25">
      <c r="D358" s="179"/>
      <c r="E358" s="179"/>
      <c r="F358" s="179"/>
      <c r="AL358" s="176"/>
    </row>
    <row r="359" spans="4:38" s="86" customFormat="1" x14ac:dyDescent="0.25">
      <c r="D359" s="179"/>
      <c r="E359" s="179"/>
      <c r="F359" s="179"/>
      <c r="AL359" s="176"/>
    </row>
    <row r="360" spans="4:38" s="86" customFormat="1" x14ac:dyDescent="0.25">
      <c r="D360" s="179"/>
      <c r="E360" s="179"/>
      <c r="F360" s="179"/>
      <c r="AL360" s="176"/>
    </row>
    <row r="361" spans="4:38" s="86" customFormat="1" x14ac:dyDescent="0.25">
      <c r="D361" s="179"/>
      <c r="E361" s="179"/>
      <c r="F361" s="179"/>
      <c r="AL361" s="176"/>
    </row>
    <row r="362" spans="4:38" s="86" customFormat="1" x14ac:dyDescent="0.25">
      <c r="D362" s="179"/>
      <c r="E362" s="179"/>
      <c r="F362" s="179"/>
      <c r="AL362" s="176"/>
    </row>
    <row r="363" spans="4:38" s="86" customFormat="1" x14ac:dyDescent="0.25">
      <c r="D363" s="179"/>
      <c r="E363" s="179"/>
      <c r="F363" s="179"/>
      <c r="AL363" s="176"/>
    </row>
    <row r="364" spans="4:38" s="86" customFormat="1" x14ac:dyDescent="0.25">
      <c r="D364" s="179"/>
      <c r="E364" s="179"/>
      <c r="F364" s="179"/>
      <c r="AL364" s="176"/>
    </row>
    <row r="365" spans="4:38" s="86" customFormat="1" x14ac:dyDescent="0.25">
      <c r="D365" s="179"/>
      <c r="E365" s="179"/>
      <c r="F365" s="179"/>
      <c r="AL365" s="176"/>
    </row>
    <row r="366" spans="4:38" s="86" customFormat="1" x14ac:dyDescent="0.25">
      <c r="D366" s="179"/>
      <c r="E366" s="179"/>
      <c r="F366" s="179"/>
      <c r="AL366" s="176"/>
    </row>
    <row r="367" spans="4:38" s="86" customFormat="1" x14ac:dyDescent="0.25">
      <c r="D367" s="179"/>
      <c r="E367" s="179"/>
      <c r="F367" s="179"/>
      <c r="AL367" s="176"/>
    </row>
    <row r="368" spans="4:38" s="86" customFormat="1" x14ac:dyDescent="0.25">
      <c r="D368" s="179"/>
      <c r="E368" s="179"/>
      <c r="F368" s="179"/>
      <c r="AL368" s="176"/>
    </row>
    <row r="369" spans="4:38" s="86" customFormat="1" x14ac:dyDescent="0.25">
      <c r="D369" s="179"/>
      <c r="E369" s="179"/>
      <c r="F369" s="179"/>
      <c r="AL369" s="176"/>
    </row>
    <row r="370" spans="4:38" s="86" customFormat="1" x14ac:dyDescent="0.25">
      <c r="D370" s="179"/>
      <c r="E370" s="179"/>
      <c r="F370" s="179"/>
      <c r="AL370" s="176"/>
    </row>
    <row r="371" spans="4:38" s="86" customFormat="1" x14ac:dyDescent="0.25">
      <c r="D371" s="179"/>
      <c r="E371" s="179"/>
      <c r="F371" s="179"/>
      <c r="AL371" s="176"/>
    </row>
    <row r="372" spans="4:38" s="86" customFormat="1" x14ac:dyDescent="0.25">
      <c r="D372" s="179"/>
      <c r="E372" s="179"/>
      <c r="F372" s="179"/>
      <c r="AL372" s="176"/>
    </row>
    <row r="373" spans="4:38" s="86" customFormat="1" x14ac:dyDescent="0.25">
      <c r="D373" s="179"/>
      <c r="E373" s="179"/>
      <c r="F373" s="179"/>
      <c r="AL373" s="176"/>
    </row>
    <row r="374" spans="4:38" s="86" customFormat="1" x14ac:dyDescent="0.25">
      <c r="D374" s="179"/>
      <c r="E374" s="179"/>
      <c r="F374" s="179"/>
      <c r="AL374" s="176"/>
    </row>
    <row r="375" spans="4:38" s="86" customFormat="1" x14ac:dyDescent="0.25">
      <c r="D375" s="179"/>
      <c r="E375" s="179"/>
      <c r="F375" s="179"/>
      <c r="AL375" s="176"/>
    </row>
    <row r="376" spans="4:38" s="86" customFormat="1" x14ac:dyDescent="0.25">
      <c r="D376" s="179"/>
      <c r="E376" s="179"/>
      <c r="F376" s="179"/>
      <c r="AL376" s="176"/>
    </row>
    <row r="377" spans="4:38" s="86" customFormat="1" x14ac:dyDescent="0.25">
      <c r="D377" s="179"/>
      <c r="E377" s="179"/>
      <c r="F377" s="179"/>
      <c r="AL377" s="176"/>
    </row>
    <row r="378" spans="4:38" s="86" customFormat="1" x14ac:dyDescent="0.25">
      <c r="D378" s="179"/>
      <c r="E378" s="179"/>
      <c r="F378" s="179"/>
      <c r="AL378" s="176"/>
    </row>
    <row r="379" spans="4:38" s="86" customFormat="1" x14ac:dyDescent="0.25">
      <c r="D379" s="179"/>
      <c r="E379" s="179"/>
      <c r="F379" s="179"/>
      <c r="AL379" s="176"/>
    </row>
    <row r="380" spans="4:38" s="86" customFormat="1" x14ac:dyDescent="0.25">
      <c r="D380" s="179"/>
      <c r="E380" s="179"/>
      <c r="F380" s="179"/>
      <c r="AL380" s="176"/>
    </row>
    <row r="381" spans="4:38" s="86" customFormat="1" x14ac:dyDescent="0.25">
      <c r="D381" s="179"/>
      <c r="E381" s="179"/>
      <c r="F381" s="179"/>
      <c r="AL381" s="176"/>
    </row>
    <row r="382" spans="4:38" s="86" customFormat="1" x14ac:dyDescent="0.25">
      <c r="D382" s="179"/>
      <c r="E382" s="179"/>
      <c r="F382" s="179"/>
      <c r="AL382" s="176"/>
    </row>
    <row r="383" spans="4:38" s="86" customFormat="1" x14ac:dyDescent="0.25">
      <c r="D383" s="179"/>
      <c r="E383" s="179"/>
      <c r="F383" s="179"/>
      <c r="AL383" s="176"/>
    </row>
    <row r="384" spans="4:38" s="86" customFormat="1" x14ac:dyDescent="0.25">
      <c r="D384" s="179"/>
      <c r="E384" s="179"/>
      <c r="F384" s="179"/>
      <c r="AL384" s="176"/>
    </row>
    <row r="385" spans="4:38" s="86" customFormat="1" x14ac:dyDescent="0.25">
      <c r="D385" s="179"/>
      <c r="E385" s="179"/>
      <c r="F385" s="179"/>
      <c r="AL385" s="176"/>
    </row>
    <row r="386" spans="4:38" s="86" customFormat="1" x14ac:dyDescent="0.25">
      <c r="D386" s="179"/>
      <c r="E386" s="179"/>
      <c r="F386" s="179"/>
      <c r="AL386" s="176"/>
    </row>
    <row r="387" spans="4:38" s="86" customFormat="1" x14ac:dyDescent="0.25">
      <c r="D387" s="179"/>
      <c r="E387" s="179"/>
      <c r="F387" s="179"/>
      <c r="AL387" s="176"/>
    </row>
    <row r="388" spans="4:38" s="86" customFormat="1" x14ac:dyDescent="0.25">
      <c r="D388" s="179"/>
      <c r="E388" s="179"/>
      <c r="F388" s="179"/>
      <c r="AL388" s="176"/>
    </row>
    <row r="389" spans="4:38" s="86" customFormat="1" x14ac:dyDescent="0.25">
      <c r="D389" s="179"/>
      <c r="E389" s="179"/>
      <c r="F389" s="179"/>
      <c r="AL389" s="176"/>
    </row>
    <row r="390" spans="4:38" s="86" customFormat="1" x14ac:dyDescent="0.25">
      <c r="D390" s="179"/>
      <c r="E390" s="179"/>
      <c r="F390" s="179"/>
      <c r="AL390" s="176"/>
    </row>
    <row r="391" spans="4:38" s="86" customFormat="1" x14ac:dyDescent="0.25">
      <c r="D391" s="179"/>
      <c r="E391" s="179"/>
      <c r="F391" s="179"/>
      <c r="AL391" s="176"/>
    </row>
    <row r="392" spans="4:38" s="86" customFormat="1" x14ac:dyDescent="0.25">
      <c r="D392" s="179"/>
      <c r="E392" s="179"/>
      <c r="F392" s="179"/>
      <c r="AL392" s="176"/>
    </row>
    <row r="393" spans="4:38" s="86" customFormat="1" x14ac:dyDescent="0.25">
      <c r="D393" s="179"/>
      <c r="E393" s="179"/>
      <c r="F393" s="179"/>
      <c r="AL393" s="176"/>
    </row>
    <row r="394" spans="4:38" s="86" customFormat="1" x14ac:dyDescent="0.25">
      <c r="D394" s="179"/>
      <c r="E394" s="179"/>
      <c r="F394" s="179"/>
      <c r="AL394" s="176"/>
    </row>
    <row r="395" spans="4:38" s="86" customFormat="1" x14ac:dyDescent="0.25">
      <c r="D395" s="179"/>
      <c r="E395" s="179"/>
      <c r="F395" s="179"/>
      <c r="AL395" s="176"/>
    </row>
    <row r="396" spans="4:38" s="86" customFormat="1" x14ac:dyDescent="0.25">
      <c r="D396" s="179"/>
      <c r="E396" s="179"/>
      <c r="F396" s="179"/>
      <c r="AL396" s="176"/>
    </row>
    <row r="397" spans="4:38" s="86" customFormat="1" x14ac:dyDescent="0.25">
      <c r="D397" s="179"/>
      <c r="E397" s="179"/>
      <c r="F397" s="179"/>
      <c r="AL397" s="176"/>
    </row>
    <row r="398" spans="4:38" s="86" customFormat="1" x14ac:dyDescent="0.25">
      <c r="D398" s="179"/>
      <c r="E398" s="179"/>
      <c r="F398" s="179"/>
      <c r="AL398" s="176"/>
    </row>
    <row r="399" spans="4:38" s="86" customFormat="1" x14ac:dyDescent="0.25">
      <c r="D399" s="179"/>
      <c r="E399" s="179"/>
      <c r="F399" s="179"/>
      <c r="AL399" s="176"/>
    </row>
    <row r="400" spans="4:38" s="86" customFormat="1" x14ac:dyDescent="0.25">
      <c r="D400" s="179"/>
      <c r="E400" s="179"/>
      <c r="F400" s="179"/>
      <c r="AL400" s="176"/>
    </row>
    <row r="401" spans="4:38" s="86" customFormat="1" x14ac:dyDescent="0.25">
      <c r="D401" s="179"/>
      <c r="E401" s="179"/>
      <c r="F401" s="179"/>
      <c r="AL401" s="176"/>
    </row>
    <row r="402" spans="4:38" s="86" customFormat="1" x14ac:dyDescent="0.25">
      <c r="D402" s="179"/>
      <c r="E402" s="179"/>
      <c r="F402" s="179"/>
      <c r="AL402" s="176"/>
    </row>
    <row r="403" spans="4:38" s="86" customFormat="1" x14ac:dyDescent="0.25">
      <c r="D403" s="179"/>
      <c r="E403" s="179"/>
      <c r="F403" s="179"/>
      <c r="AL403" s="176"/>
    </row>
    <row r="404" spans="4:38" s="86" customFormat="1" x14ac:dyDescent="0.25">
      <c r="D404" s="179"/>
      <c r="E404" s="179"/>
      <c r="F404" s="179"/>
      <c r="AL404" s="176"/>
    </row>
    <row r="405" spans="4:38" s="86" customFormat="1" x14ac:dyDescent="0.25">
      <c r="D405" s="179"/>
      <c r="E405" s="179"/>
      <c r="F405" s="179"/>
      <c r="AL405" s="176"/>
    </row>
    <row r="406" spans="4:38" s="86" customFormat="1" x14ac:dyDescent="0.25">
      <c r="D406" s="179"/>
      <c r="E406" s="179"/>
      <c r="F406" s="179"/>
      <c r="AL406" s="176"/>
    </row>
    <row r="407" spans="4:38" s="86" customFormat="1" x14ac:dyDescent="0.25">
      <c r="D407" s="179"/>
      <c r="E407" s="179"/>
      <c r="F407" s="179"/>
      <c r="AL407" s="176"/>
    </row>
    <row r="408" spans="4:38" s="86" customFormat="1" x14ac:dyDescent="0.25">
      <c r="D408" s="179"/>
      <c r="E408" s="179"/>
      <c r="F408" s="179"/>
      <c r="AL408" s="176"/>
    </row>
    <row r="409" spans="4:38" s="86" customFormat="1" x14ac:dyDescent="0.25">
      <c r="D409" s="179"/>
      <c r="E409" s="179"/>
      <c r="F409" s="179"/>
      <c r="AL409" s="176"/>
    </row>
    <row r="410" spans="4:38" s="86" customFormat="1" x14ac:dyDescent="0.25">
      <c r="D410" s="179"/>
      <c r="E410" s="179"/>
      <c r="F410" s="179"/>
      <c r="AL410" s="176"/>
    </row>
    <row r="411" spans="4:38" s="86" customFormat="1" x14ac:dyDescent="0.25">
      <c r="D411" s="179"/>
      <c r="E411" s="179"/>
      <c r="F411" s="179"/>
      <c r="AL411" s="176"/>
    </row>
    <row r="412" spans="4:38" s="86" customFormat="1" x14ac:dyDescent="0.25">
      <c r="D412" s="179"/>
      <c r="E412" s="179"/>
      <c r="F412" s="179"/>
      <c r="AL412" s="176"/>
    </row>
    <row r="413" spans="4:38" s="86" customFormat="1" x14ac:dyDescent="0.25">
      <c r="D413" s="179"/>
      <c r="E413" s="179"/>
      <c r="F413" s="179"/>
      <c r="AL413" s="176"/>
    </row>
    <row r="414" spans="4:38" s="86" customFormat="1" x14ac:dyDescent="0.25">
      <c r="D414" s="179"/>
      <c r="E414" s="179"/>
      <c r="F414" s="179"/>
      <c r="AL414" s="176"/>
    </row>
    <row r="415" spans="4:38" s="86" customFormat="1" x14ac:dyDescent="0.25">
      <c r="D415" s="179"/>
      <c r="E415" s="179"/>
      <c r="F415" s="179"/>
      <c r="AL415" s="176"/>
    </row>
    <row r="416" spans="4:38" s="86" customFormat="1" x14ac:dyDescent="0.25">
      <c r="D416" s="179"/>
      <c r="E416" s="179"/>
      <c r="F416" s="179"/>
      <c r="AL416" s="176"/>
    </row>
    <row r="417" spans="4:38" s="86" customFormat="1" x14ac:dyDescent="0.25">
      <c r="D417" s="179"/>
      <c r="E417" s="179"/>
      <c r="F417" s="179"/>
      <c r="AL417" s="176"/>
    </row>
    <row r="418" spans="4:38" s="86" customFormat="1" x14ac:dyDescent="0.25">
      <c r="D418" s="179"/>
      <c r="E418" s="179"/>
      <c r="F418" s="179"/>
      <c r="AL418" s="176"/>
    </row>
    <row r="419" spans="4:38" s="86" customFormat="1" x14ac:dyDescent="0.25">
      <c r="D419" s="179"/>
      <c r="E419" s="179"/>
      <c r="F419" s="179"/>
      <c r="AL419" s="176"/>
    </row>
    <row r="420" spans="4:38" s="86" customFormat="1" x14ac:dyDescent="0.25">
      <c r="D420" s="179"/>
      <c r="E420" s="179"/>
      <c r="F420" s="179"/>
      <c r="AL420" s="176"/>
    </row>
    <row r="421" spans="4:38" s="86" customFormat="1" x14ac:dyDescent="0.25">
      <c r="D421" s="179"/>
      <c r="E421" s="179"/>
      <c r="F421" s="179"/>
      <c r="AL421" s="176"/>
    </row>
    <row r="422" spans="4:38" s="86" customFormat="1" x14ac:dyDescent="0.25">
      <c r="D422" s="179"/>
      <c r="E422" s="179"/>
      <c r="F422" s="179"/>
      <c r="AL422" s="176"/>
    </row>
    <row r="423" spans="4:38" s="86" customFormat="1" x14ac:dyDescent="0.25">
      <c r="D423" s="179"/>
      <c r="E423" s="179"/>
      <c r="F423" s="179"/>
      <c r="AL423" s="176"/>
    </row>
    <row r="424" spans="4:38" s="86" customFormat="1" x14ac:dyDescent="0.25">
      <c r="D424" s="179"/>
      <c r="E424" s="179"/>
      <c r="F424" s="179"/>
      <c r="AL424" s="176"/>
    </row>
    <row r="425" spans="4:38" s="86" customFormat="1" x14ac:dyDescent="0.25">
      <c r="D425" s="179"/>
      <c r="E425" s="179"/>
      <c r="F425" s="179"/>
      <c r="AL425" s="176"/>
    </row>
    <row r="426" spans="4:38" s="86" customFormat="1" x14ac:dyDescent="0.25">
      <c r="D426" s="179"/>
      <c r="E426" s="179"/>
      <c r="F426" s="179"/>
      <c r="AL426" s="176"/>
    </row>
    <row r="427" spans="4:38" s="86" customFormat="1" x14ac:dyDescent="0.25">
      <c r="D427" s="179"/>
      <c r="E427" s="179"/>
      <c r="F427" s="179"/>
      <c r="AL427" s="176"/>
    </row>
    <row r="428" spans="4:38" s="86" customFormat="1" x14ac:dyDescent="0.25">
      <c r="D428" s="179"/>
      <c r="E428" s="179"/>
      <c r="F428" s="179"/>
      <c r="AL428" s="176"/>
    </row>
    <row r="429" spans="4:38" s="86" customFormat="1" x14ac:dyDescent="0.25">
      <c r="D429" s="179"/>
      <c r="E429" s="179"/>
      <c r="F429" s="179"/>
      <c r="AL429" s="176"/>
    </row>
    <row r="430" spans="4:38" s="86" customFormat="1" x14ac:dyDescent="0.25">
      <c r="D430" s="179"/>
      <c r="E430" s="179"/>
      <c r="F430" s="179"/>
      <c r="AL430" s="176"/>
    </row>
    <row r="431" spans="4:38" s="86" customFormat="1" x14ac:dyDescent="0.25">
      <c r="D431" s="179"/>
      <c r="E431" s="179"/>
      <c r="F431" s="179"/>
      <c r="AL431" s="176"/>
    </row>
    <row r="432" spans="4:38" s="86" customFormat="1" x14ac:dyDescent="0.25">
      <c r="D432" s="179"/>
      <c r="E432" s="179"/>
      <c r="F432" s="179"/>
      <c r="AL432" s="176"/>
    </row>
    <row r="433" spans="4:38" s="86" customFormat="1" x14ac:dyDescent="0.25">
      <c r="D433" s="179"/>
      <c r="E433" s="179"/>
      <c r="F433" s="179"/>
      <c r="AL433" s="176"/>
    </row>
    <row r="434" spans="4:38" s="86" customFormat="1" x14ac:dyDescent="0.25">
      <c r="D434" s="179"/>
      <c r="E434" s="179"/>
      <c r="F434" s="179"/>
      <c r="AL434" s="176"/>
    </row>
    <row r="435" spans="4:38" s="86" customFormat="1" x14ac:dyDescent="0.25">
      <c r="D435" s="179"/>
      <c r="E435" s="179"/>
      <c r="F435" s="179"/>
      <c r="AL435" s="176"/>
    </row>
    <row r="436" spans="4:38" s="86" customFormat="1" x14ac:dyDescent="0.25">
      <c r="D436" s="179"/>
      <c r="E436" s="179"/>
      <c r="F436" s="179"/>
      <c r="AL436" s="176"/>
    </row>
    <row r="437" spans="4:38" s="86" customFormat="1" x14ac:dyDescent="0.25">
      <c r="D437" s="179"/>
      <c r="E437" s="179"/>
      <c r="F437" s="179"/>
      <c r="AL437" s="176"/>
    </row>
    <row r="438" spans="4:38" s="86" customFormat="1" x14ac:dyDescent="0.25">
      <c r="D438" s="179"/>
      <c r="E438" s="179"/>
      <c r="F438" s="179"/>
      <c r="AL438" s="176"/>
    </row>
    <row r="439" spans="4:38" s="86" customFormat="1" x14ac:dyDescent="0.25">
      <c r="D439" s="179"/>
      <c r="E439" s="179"/>
      <c r="F439" s="179"/>
      <c r="AL439" s="176"/>
    </row>
    <row r="440" spans="4:38" s="86" customFormat="1" x14ac:dyDescent="0.25">
      <c r="D440" s="179"/>
      <c r="E440" s="179"/>
      <c r="F440" s="179"/>
      <c r="AL440" s="176"/>
    </row>
    <row r="441" spans="4:38" s="86" customFormat="1" x14ac:dyDescent="0.25">
      <c r="D441" s="179"/>
      <c r="E441" s="179"/>
      <c r="F441" s="179"/>
      <c r="AL441" s="176"/>
    </row>
    <row r="442" spans="4:38" s="86" customFormat="1" x14ac:dyDescent="0.25">
      <c r="D442" s="179"/>
      <c r="E442" s="179"/>
      <c r="F442" s="179"/>
      <c r="AL442" s="176"/>
    </row>
    <row r="443" spans="4:38" s="86" customFormat="1" x14ac:dyDescent="0.25">
      <c r="D443" s="179"/>
      <c r="E443" s="179"/>
      <c r="F443" s="179"/>
      <c r="AL443" s="176"/>
    </row>
    <row r="444" spans="4:38" s="86" customFormat="1" x14ac:dyDescent="0.25">
      <c r="D444" s="179"/>
      <c r="E444" s="179"/>
      <c r="F444" s="179"/>
      <c r="AL444" s="176"/>
    </row>
    <row r="445" spans="4:38" s="86" customFormat="1" x14ac:dyDescent="0.25">
      <c r="D445" s="179"/>
      <c r="E445" s="179"/>
      <c r="F445" s="179"/>
      <c r="AL445" s="176"/>
    </row>
    <row r="446" spans="4:38" s="86" customFormat="1" x14ac:dyDescent="0.25">
      <c r="D446" s="179"/>
      <c r="E446" s="179"/>
      <c r="F446" s="179"/>
      <c r="AL446" s="176"/>
    </row>
    <row r="447" spans="4:38" s="86" customFormat="1" x14ac:dyDescent="0.25">
      <c r="D447" s="179"/>
      <c r="E447" s="179"/>
      <c r="F447" s="179"/>
      <c r="AL447" s="176"/>
    </row>
    <row r="448" spans="4:38" s="86" customFormat="1" x14ac:dyDescent="0.25">
      <c r="D448" s="179"/>
      <c r="E448" s="179"/>
      <c r="F448" s="179"/>
      <c r="AL448" s="176"/>
    </row>
    <row r="449" spans="4:38" s="86" customFormat="1" x14ac:dyDescent="0.25">
      <c r="D449" s="179"/>
      <c r="E449" s="179"/>
      <c r="F449" s="179"/>
      <c r="AL449" s="176"/>
    </row>
    <row r="450" spans="4:38" s="86" customFormat="1" x14ac:dyDescent="0.25">
      <c r="D450" s="179"/>
      <c r="E450" s="179"/>
      <c r="F450" s="179"/>
      <c r="AL450" s="176"/>
    </row>
    <row r="451" spans="4:38" s="86" customFormat="1" x14ac:dyDescent="0.25">
      <c r="D451" s="179"/>
      <c r="E451" s="179"/>
      <c r="F451" s="179"/>
      <c r="AL451" s="176"/>
    </row>
    <row r="452" spans="4:38" s="86" customFormat="1" x14ac:dyDescent="0.25">
      <c r="D452" s="179"/>
      <c r="E452" s="179"/>
      <c r="F452" s="179"/>
      <c r="AL452" s="176"/>
    </row>
    <row r="453" spans="4:38" s="86" customFormat="1" x14ac:dyDescent="0.25">
      <c r="D453" s="179"/>
      <c r="E453" s="179"/>
      <c r="F453" s="179"/>
      <c r="AL453" s="176"/>
    </row>
    <row r="454" spans="4:38" s="86" customFormat="1" x14ac:dyDescent="0.25">
      <c r="D454" s="179"/>
      <c r="E454" s="179"/>
      <c r="F454" s="179"/>
      <c r="AL454" s="176"/>
    </row>
    <row r="455" spans="4:38" s="86" customFormat="1" x14ac:dyDescent="0.25">
      <c r="D455" s="179"/>
      <c r="E455" s="179"/>
      <c r="F455" s="179"/>
      <c r="AL455" s="176"/>
    </row>
    <row r="456" spans="4:38" s="86" customFormat="1" x14ac:dyDescent="0.25">
      <c r="D456" s="179"/>
      <c r="E456" s="179"/>
      <c r="F456" s="179"/>
      <c r="AL456" s="176"/>
    </row>
    <row r="457" spans="4:38" s="86" customFormat="1" x14ac:dyDescent="0.25">
      <c r="D457" s="179"/>
      <c r="E457" s="179"/>
      <c r="F457" s="179"/>
      <c r="AL457" s="176"/>
    </row>
    <row r="458" spans="4:38" s="86" customFormat="1" x14ac:dyDescent="0.25">
      <c r="D458" s="179"/>
      <c r="E458" s="179"/>
      <c r="F458" s="179"/>
      <c r="AL458" s="176"/>
    </row>
    <row r="459" spans="4:38" s="86" customFormat="1" x14ac:dyDescent="0.25">
      <c r="D459" s="179"/>
      <c r="E459" s="179"/>
      <c r="F459" s="179"/>
      <c r="AL459" s="176"/>
    </row>
    <row r="460" spans="4:38" s="86" customFormat="1" x14ac:dyDescent="0.25">
      <c r="D460" s="179"/>
      <c r="E460" s="179"/>
      <c r="F460" s="179"/>
      <c r="AL460" s="176"/>
    </row>
    <row r="461" spans="4:38" s="86" customFormat="1" x14ac:dyDescent="0.25">
      <c r="D461" s="179"/>
      <c r="E461" s="179"/>
      <c r="F461" s="179"/>
      <c r="AL461" s="176"/>
    </row>
    <row r="462" spans="4:38" s="86" customFormat="1" x14ac:dyDescent="0.25">
      <c r="D462" s="179"/>
      <c r="E462" s="179"/>
      <c r="F462" s="179"/>
      <c r="AL462" s="176"/>
    </row>
    <row r="463" spans="4:38" s="86" customFormat="1" x14ac:dyDescent="0.25">
      <c r="D463" s="179"/>
      <c r="E463" s="179"/>
      <c r="F463" s="179"/>
      <c r="AL463" s="176"/>
    </row>
    <row r="464" spans="4:38" s="86" customFormat="1" x14ac:dyDescent="0.25">
      <c r="D464" s="179"/>
      <c r="E464" s="179"/>
      <c r="F464" s="179"/>
      <c r="AL464" s="176"/>
    </row>
    <row r="465" spans="4:38" s="86" customFormat="1" x14ac:dyDescent="0.25">
      <c r="D465" s="179"/>
      <c r="E465" s="179"/>
      <c r="F465" s="179"/>
      <c r="AL465" s="176"/>
    </row>
    <row r="466" spans="4:38" s="86" customFormat="1" x14ac:dyDescent="0.25">
      <c r="D466" s="179"/>
      <c r="E466" s="179"/>
      <c r="F466" s="179"/>
      <c r="AL466" s="176"/>
    </row>
    <row r="467" spans="4:38" s="86" customFormat="1" x14ac:dyDescent="0.25">
      <c r="D467" s="179"/>
      <c r="E467" s="179"/>
      <c r="F467" s="179"/>
      <c r="AL467" s="176"/>
    </row>
    <row r="468" spans="4:38" s="86" customFormat="1" x14ac:dyDescent="0.25">
      <c r="D468" s="179"/>
      <c r="E468" s="179"/>
      <c r="F468" s="179"/>
      <c r="AL468" s="176"/>
    </row>
    <row r="469" spans="4:38" s="86" customFormat="1" x14ac:dyDescent="0.25">
      <c r="D469" s="179"/>
      <c r="E469" s="179"/>
      <c r="F469" s="179"/>
      <c r="AL469" s="176"/>
    </row>
    <row r="470" spans="4:38" s="86" customFormat="1" x14ac:dyDescent="0.25">
      <c r="D470" s="179"/>
      <c r="E470" s="179"/>
      <c r="F470" s="179"/>
      <c r="AL470" s="176"/>
    </row>
    <row r="471" spans="4:38" s="86" customFormat="1" x14ac:dyDescent="0.25">
      <c r="D471" s="179"/>
      <c r="E471" s="179"/>
      <c r="F471" s="179"/>
      <c r="AL471" s="176"/>
    </row>
    <row r="472" spans="4:38" s="86" customFormat="1" x14ac:dyDescent="0.25">
      <c r="D472" s="179"/>
      <c r="E472" s="179"/>
      <c r="F472" s="179"/>
      <c r="AL472" s="176"/>
    </row>
    <row r="473" spans="4:38" s="86" customFormat="1" x14ac:dyDescent="0.25">
      <c r="D473" s="179"/>
      <c r="E473" s="179"/>
      <c r="F473" s="179"/>
      <c r="AL473" s="176"/>
    </row>
    <row r="474" spans="4:38" s="86" customFormat="1" x14ac:dyDescent="0.25">
      <c r="D474" s="179"/>
      <c r="E474" s="179"/>
      <c r="F474" s="179"/>
      <c r="AL474" s="176"/>
    </row>
    <row r="475" spans="4:38" s="86" customFormat="1" x14ac:dyDescent="0.25">
      <c r="D475" s="179"/>
      <c r="E475" s="179"/>
      <c r="F475" s="179"/>
      <c r="AL475" s="176"/>
    </row>
    <row r="476" spans="4:38" s="86" customFormat="1" x14ac:dyDescent="0.25">
      <c r="D476" s="179"/>
      <c r="E476" s="179"/>
      <c r="F476" s="179"/>
      <c r="AL476" s="176"/>
    </row>
    <row r="477" spans="4:38" s="86" customFormat="1" x14ac:dyDescent="0.25">
      <c r="D477" s="179"/>
      <c r="E477" s="179"/>
      <c r="F477" s="179"/>
      <c r="AL477" s="176"/>
    </row>
    <row r="478" spans="4:38" s="86" customFormat="1" x14ac:dyDescent="0.25">
      <c r="D478" s="179"/>
      <c r="E478" s="179"/>
      <c r="F478" s="179"/>
      <c r="AL478" s="176"/>
    </row>
    <row r="479" spans="4:38" s="86" customFormat="1" x14ac:dyDescent="0.25">
      <c r="D479" s="179"/>
      <c r="E479" s="179"/>
      <c r="F479" s="179"/>
      <c r="AL479" s="176"/>
    </row>
    <row r="480" spans="4:38" s="86" customFormat="1" x14ac:dyDescent="0.25">
      <c r="D480" s="179"/>
      <c r="E480" s="179"/>
      <c r="F480" s="179"/>
      <c r="AL480" s="176"/>
    </row>
    <row r="481" spans="4:38" s="86" customFormat="1" x14ac:dyDescent="0.25">
      <c r="D481" s="179"/>
      <c r="E481" s="179"/>
      <c r="F481" s="179"/>
      <c r="AL481" s="176"/>
    </row>
    <row r="482" spans="4:38" s="86" customFormat="1" x14ac:dyDescent="0.25">
      <c r="D482" s="179"/>
      <c r="E482" s="179"/>
      <c r="F482" s="179"/>
      <c r="AL482" s="176"/>
    </row>
    <row r="483" spans="4:38" s="86" customFormat="1" x14ac:dyDescent="0.25">
      <c r="D483" s="179"/>
      <c r="E483" s="179"/>
      <c r="F483" s="179"/>
      <c r="AL483" s="176"/>
    </row>
    <row r="484" spans="4:38" s="86" customFormat="1" x14ac:dyDescent="0.25">
      <c r="D484" s="179"/>
      <c r="E484" s="179"/>
      <c r="F484" s="179"/>
      <c r="AL484" s="176"/>
    </row>
    <row r="485" spans="4:38" s="86" customFormat="1" x14ac:dyDescent="0.25">
      <c r="D485" s="179"/>
      <c r="E485" s="179"/>
      <c r="F485" s="179"/>
      <c r="AL485" s="176"/>
    </row>
    <row r="486" spans="4:38" s="86" customFormat="1" x14ac:dyDescent="0.25">
      <c r="D486" s="179"/>
      <c r="E486" s="179"/>
      <c r="F486" s="179"/>
      <c r="AL486" s="176"/>
    </row>
    <row r="487" spans="4:38" s="86" customFormat="1" x14ac:dyDescent="0.25">
      <c r="D487" s="179"/>
      <c r="E487" s="179"/>
      <c r="F487" s="179"/>
      <c r="AL487" s="176"/>
    </row>
    <row r="488" spans="4:38" s="86" customFormat="1" x14ac:dyDescent="0.25">
      <c r="D488" s="179"/>
      <c r="E488" s="179"/>
      <c r="F488" s="179"/>
      <c r="AL488" s="176"/>
    </row>
    <row r="489" spans="4:38" s="86" customFormat="1" x14ac:dyDescent="0.25">
      <c r="D489" s="179"/>
      <c r="E489" s="179"/>
      <c r="F489" s="179"/>
      <c r="AL489" s="176"/>
    </row>
    <row r="490" spans="4:38" s="86" customFormat="1" x14ac:dyDescent="0.25">
      <c r="D490" s="179"/>
      <c r="E490" s="179"/>
      <c r="F490" s="179"/>
      <c r="AL490" s="176"/>
    </row>
    <row r="491" spans="4:38" s="86" customFormat="1" x14ac:dyDescent="0.25">
      <c r="D491" s="179"/>
      <c r="E491" s="179"/>
      <c r="F491" s="179"/>
      <c r="AL491" s="176"/>
    </row>
    <row r="492" spans="4:38" s="86" customFormat="1" x14ac:dyDescent="0.25">
      <c r="D492" s="179"/>
      <c r="E492" s="179"/>
      <c r="F492" s="179"/>
      <c r="AL492" s="176"/>
    </row>
    <row r="493" spans="4:38" s="86" customFormat="1" x14ac:dyDescent="0.25">
      <c r="D493" s="179"/>
      <c r="E493" s="179"/>
      <c r="F493" s="179"/>
      <c r="AL493" s="176"/>
    </row>
    <row r="494" spans="4:38" s="86" customFormat="1" x14ac:dyDescent="0.25">
      <c r="D494" s="179"/>
      <c r="E494" s="179"/>
      <c r="F494" s="179"/>
      <c r="AL494" s="176"/>
    </row>
    <row r="495" spans="4:38" s="86" customFormat="1" x14ac:dyDescent="0.25">
      <c r="D495" s="179"/>
      <c r="E495" s="179"/>
      <c r="F495" s="179"/>
      <c r="AL495" s="176"/>
    </row>
    <row r="496" spans="4:38" s="86" customFormat="1" x14ac:dyDescent="0.25">
      <c r="D496" s="179"/>
      <c r="E496" s="179"/>
      <c r="F496" s="179"/>
      <c r="AL496" s="176"/>
    </row>
    <row r="497" spans="4:38" s="86" customFormat="1" x14ac:dyDescent="0.25">
      <c r="D497" s="179"/>
      <c r="E497" s="179"/>
      <c r="F497" s="179"/>
      <c r="AL497" s="176"/>
    </row>
    <row r="498" spans="4:38" s="86" customFormat="1" x14ac:dyDescent="0.25">
      <c r="D498" s="179"/>
      <c r="E498" s="179"/>
      <c r="F498" s="179"/>
      <c r="AL498" s="176"/>
    </row>
    <row r="499" spans="4:38" s="86" customFormat="1" x14ac:dyDescent="0.25">
      <c r="D499" s="179"/>
      <c r="E499" s="179"/>
      <c r="F499" s="179"/>
      <c r="AL499" s="176"/>
    </row>
    <row r="500" spans="4:38" s="86" customFormat="1" x14ac:dyDescent="0.25">
      <c r="D500" s="179"/>
      <c r="E500" s="179"/>
      <c r="F500" s="179"/>
      <c r="AL500" s="176"/>
    </row>
    <row r="501" spans="4:38" s="86" customFormat="1" x14ac:dyDescent="0.25">
      <c r="D501" s="179"/>
      <c r="E501" s="179"/>
      <c r="F501" s="179"/>
      <c r="AL501" s="176"/>
    </row>
    <row r="502" spans="4:38" s="86" customFormat="1" x14ac:dyDescent="0.25">
      <c r="D502" s="179"/>
      <c r="E502" s="179"/>
      <c r="F502" s="179"/>
      <c r="AL502" s="176"/>
    </row>
    <row r="503" spans="4:38" s="86" customFormat="1" x14ac:dyDescent="0.25">
      <c r="D503" s="179"/>
      <c r="E503" s="179"/>
      <c r="F503" s="179"/>
      <c r="AL503" s="176"/>
    </row>
    <row r="504" spans="4:38" s="86" customFormat="1" x14ac:dyDescent="0.25">
      <c r="D504" s="179"/>
      <c r="E504" s="179"/>
      <c r="F504" s="179"/>
      <c r="AL504" s="176"/>
    </row>
    <row r="505" spans="4:38" s="86" customFormat="1" x14ac:dyDescent="0.25">
      <c r="D505" s="179"/>
      <c r="E505" s="179"/>
      <c r="F505" s="179"/>
      <c r="AL505" s="176"/>
    </row>
    <row r="506" spans="4:38" s="86" customFormat="1" x14ac:dyDescent="0.25">
      <c r="D506" s="179"/>
      <c r="E506" s="179"/>
      <c r="F506" s="179"/>
      <c r="AL506" s="176"/>
    </row>
    <row r="507" spans="4:38" s="86" customFormat="1" x14ac:dyDescent="0.25">
      <c r="D507" s="179"/>
      <c r="E507" s="179"/>
      <c r="F507" s="179"/>
      <c r="AL507" s="176"/>
    </row>
    <row r="508" spans="4:38" s="86" customFormat="1" x14ac:dyDescent="0.25">
      <c r="D508" s="179"/>
      <c r="E508" s="179"/>
      <c r="F508" s="179"/>
      <c r="AL508" s="176"/>
    </row>
    <row r="509" spans="4:38" s="86" customFormat="1" x14ac:dyDescent="0.25">
      <c r="D509" s="179"/>
      <c r="E509" s="179"/>
      <c r="F509" s="179"/>
      <c r="AL509" s="176"/>
    </row>
    <row r="510" spans="4:38" s="86" customFormat="1" x14ac:dyDescent="0.25">
      <c r="D510" s="179"/>
      <c r="E510" s="179"/>
      <c r="F510" s="179"/>
      <c r="AL510" s="176"/>
    </row>
    <row r="511" spans="4:38" s="86" customFormat="1" x14ac:dyDescent="0.25">
      <c r="D511" s="179"/>
      <c r="E511" s="179"/>
      <c r="F511" s="179"/>
      <c r="AL511" s="176"/>
    </row>
    <row r="512" spans="4:38" s="86" customFormat="1" x14ac:dyDescent="0.25">
      <c r="D512" s="179"/>
      <c r="E512" s="179"/>
      <c r="F512" s="179"/>
      <c r="AL512" s="176"/>
    </row>
    <row r="513" spans="4:38" s="86" customFormat="1" x14ac:dyDescent="0.25">
      <c r="D513" s="179"/>
      <c r="E513" s="179"/>
      <c r="F513" s="179"/>
      <c r="AL513" s="176"/>
    </row>
    <row r="514" spans="4:38" s="86" customFormat="1" x14ac:dyDescent="0.25">
      <c r="D514" s="179"/>
      <c r="E514" s="179"/>
      <c r="F514" s="179"/>
      <c r="AL514" s="176"/>
    </row>
    <row r="515" spans="4:38" s="86" customFormat="1" x14ac:dyDescent="0.25">
      <c r="D515" s="179"/>
      <c r="E515" s="179"/>
      <c r="F515" s="179"/>
      <c r="AL515" s="176"/>
    </row>
    <row r="516" spans="4:38" s="86" customFormat="1" x14ac:dyDescent="0.25">
      <c r="D516" s="179"/>
      <c r="E516" s="179"/>
      <c r="F516" s="179"/>
      <c r="AL516" s="176"/>
    </row>
    <row r="517" spans="4:38" s="86" customFormat="1" x14ac:dyDescent="0.25">
      <c r="D517" s="179"/>
      <c r="E517" s="179"/>
      <c r="F517" s="179"/>
      <c r="AL517" s="176"/>
    </row>
    <row r="518" spans="4:38" s="86" customFormat="1" x14ac:dyDescent="0.25">
      <c r="D518" s="179"/>
      <c r="E518" s="179"/>
      <c r="F518" s="179"/>
      <c r="AL518" s="176"/>
    </row>
    <row r="519" spans="4:38" s="86" customFormat="1" x14ac:dyDescent="0.25">
      <c r="D519" s="179"/>
      <c r="E519" s="179"/>
      <c r="F519" s="179"/>
      <c r="AL519" s="176"/>
    </row>
    <row r="520" spans="4:38" s="86" customFormat="1" x14ac:dyDescent="0.25">
      <c r="D520" s="179"/>
      <c r="E520" s="179"/>
      <c r="F520" s="179"/>
      <c r="AL520" s="176"/>
    </row>
    <row r="521" spans="4:38" s="86" customFormat="1" x14ac:dyDescent="0.25">
      <c r="D521" s="179"/>
      <c r="E521" s="179"/>
      <c r="F521" s="179"/>
      <c r="AL521" s="176"/>
    </row>
    <row r="522" spans="4:38" s="86" customFormat="1" x14ac:dyDescent="0.25">
      <c r="D522" s="179"/>
      <c r="E522" s="179"/>
      <c r="F522" s="179"/>
      <c r="AL522" s="176"/>
    </row>
    <row r="523" spans="4:38" s="86" customFormat="1" x14ac:dyDescent="0.25">
      <c r="D523" s="179"/>
      <c r="E523" s="179"/>
      <c r="F523" s="179"/>
      <c r="AL523" s="176"/>
    </row>
    <row r="524" spans="4:38" s="86" customFormat="1" x14ac:dyDescent="0.25">
      <c r="D524" s="179"/>
      <c r="E524" s="179"/>
      <c r="F524" s="179"/>
      <c r="AL524" s="176"/>
    </row>
    <row r="525" spans="4:38" s="86" customFormat="1" x14ac:dyDescent="0.25">
      <c r="D525" s="179"/>
      <c r="E525" s="179"/>
      <c r="F525" s="179"/>
      <c r="AL525" s="176"/>
    </row>
    <row r="526" spans="4:38" s="86" customFormat="1" x14ac:dyDescent="0.25">
      <c r="D526" s="179"/>
      <c r="E526" s="179"/>
      <c r="F526" s="179"/>
      <c r="AL526" s="176"/>
    </row>
    <row r="527" spans="4:38" s="86" customFormat="1" x14ac:dyDescent="0.25">
      <c r="D527" s="179"/>
      <c r="E527" s="179"/>
      <c r="F527" s="179"/>
      <c r="AL527" s="176"/>
    </row>
    <row r="528" spans="4:38" s="86" customFormat="1" x14ac:dyDescent="0.25">
      <c r="D528" s="179"/>
      <c r="E528" s="179"/>
      <c r="F528" s="179"/>
      <c r="AL528" s="176"/>
    </row>
    <row r="529" spans="4:38" s="86" customFormat="1" x14ac:dyDescent="0.25">
      <c r="D529" s="179"/>
      <c r="E529" s="179"/>
      <c r="F529" s="179"/>
      <c r="AL529" s="176"/>
    </row>
    <row r="530" spans="4:38" s="86" customFormat="1" x14ac:dyDescent="0.25">
      <c r="D530" s="179"/>
      <c r="E530" s="179"/>
      <c r="F530" s="179"/>
      <c r="AL530" s="176"/>
    </row>
    <row r="531" spans="4:38" s="86" customFormat="1" x14ac:dyDescent="0.25">
      <c r="D531" s="179"/>
      <c r="E531" s="179"/>
      <c r="F531" s="179"/>
      <c r="AL531" s="176"/>
    </row>
    <row r="532" spans="4:38" s="86" customFormat="1" x14ac:dyDescent="0.25">
      <c r="D532" s="179"/>
      <c r="E532" s="179"/>
      <c r="F532" s="179"/>
      <c r="AL532" s="176"/>
    </row>
    <row r="533" spans="4:38" s="86" customFormat="1" x14ac:dyDescent="0.25">
      <c r="D533" s="179"/>
      <c r="E533" s="179"/>
      <c r="F533" s="179"/>
      <c r="AL533" s="176"/>
    </row>
    <row r="534" spans="4:38" s="86" customFormat="1" x14ac:dyDescent="0.25">
      <c r="D534" s="179"/>
      <c r="E534" s="179"/>
      <c r="F534" s="179"/>
      <c r="AL534" s="176"/>
    </row>
    <row r="535" spans="4:38" s="86" customFormat="1" x14ac:dyDescent="0.25">
      <c r="D535" s="179"/>
      <c r="E535" s="179"/>
      <c r="F535" s="179"/>
      <c r="AL535" s="176"/>
    </row>
    <row r="536" spans="4:38" s="86" customFormat="1" x14ac:dyDescent="0.25">
      <c r="D536" s="179"/>
      <c r="E536" s="179"/>
      <c r="F536" s="179"/>
      <c r="AL536" s="176"/>
    </row>
    <row r="537" spans="4:38" s="86" customFormat="1" x14ac:dyDescent="0.25">
      <c r="D537" s="179"/>
      <c r="E537" s="179"/>
      <c r="F537" s="179"/>
      <c r="AL537" s="176"/>
    </row>
    <row r="538" spans="4:38" s="86" customFormat="1" x14ac:dyDescent="0.25">
      <c r="D538" s="179"/>
      <c r="E538" s="179"/>
      <c r="F538" s="179"/>
      <c r="AL538" s="176"/>
    </row>
    <row r="539" spans="4:38" s="86" customFormat="1" x14ac:dyDescent="0.25">
      <c r="D539" s="179"/>
      <c r="E539" s="179"/>
      <c r="F539" s="179"/>
      <c r="AL539" s="176"/>
    </row>
    <row r="540" spans="4:38" s="86" customFormat="1" x14ac:dyDescent="0.25">
      <c r="D540" s="179"/>
      <c r="E540" s="179"/>
      <c r="F540" s="179"/>
      <c r="AL540" s="176"/>
    </row>
    <row r="541" spans="4:38" s="86" customFormat="1" x14ac:dyDescent="0.25">
      <c r="D541" s="179"/>
      <c r="E541" s="179"/>
      <c r="F541" s="179"/>
      <c r="AL541" s="176"/>
    </row>
    <row r="542" spans="4:38" s="86" customFormat="1" x14ac:dyDescent="0.25">
      <c r="D542" s="179"/>
      <c r="E542" s="179"/>
      <c r="F542" s="179"/>
      <c r="AL542" s="176"/>
    </row>
    <row r="543" spans="4:38" s="86" customFormat="1" x14ac:dyDescent="0.25">
      <c r="D543" s="179"/>
      <c r="E543" s="179"/>
      <c r="F543" s="179"/>
      <c r="AL543" s="176"/>
    </row>
    <row r="544" spans="4:38" s="86" customFormat="1" x14ac:dyDescent="0.25">
      <c r="D544" s="179"/>
      <c r="E544" s="179"/>
      <c r="F544" s="179"/>
      <c r="AL544" s="176"/>
    </row>
    <row r="545" spans="4:38" s="86" customFormat="1" x14ac:dyDescent="0.25">
      <c r="D545" s="179"/>
      <c r="E545" s="179"/>
      <c r="F545" s="179"/>
      <c r="AL545" s="176"/>
    </row>
    <row r="546" spans="4:38" s="86" customFormat="1" x14ac:dyDescent="0.25">
      <c r="D546" s="179"/>
      <c r="E546" s="179"/>
      <c r="F546" s="179"/>
      <c r="AL546" s="176"/>
    </row>
    <row r="547" spans="4:38" s="86" customFormat="1" x14ac:dyDescent="0.25">
      <c r="D547" s="179"/>
      <c r="E547" s="179"/>
      <c r="F547" s="179"/>
      <c r="AL547" s="176"/>
    </row>
    <row r="548" spans="4:38" s="86" customFormat="1" x14ac:dyDescent="0.25">
      <c r="D548" s="179"/>
      <c r="E548" s="179"/>
      <c r="F548" s="179"/>
      <c r="AL548" s="176"/>
    </row>
    <row r="549" spans="4:38" s="86" customFormat="1" x14ac:dyDescent="0.25">
      <c r="D549" s="179"/>
      <c r="E549" s="179"/>
      <c r="F549" s="179"/>
      <c r="AL549" s="176"/>
    </row>
    <row r="550" spans="4:38" s="86" customFormat="1" x14ac:dyDescent="0.25">
      <c r="D550" s="179"/>
      <c r="E550" s="179"/>
      <c r="F550" s="179"/>
      <c r="AL550" s="176"/>
    </row>
    <row r="551" spans="4:38" s="86" customFormat="1" x14ac:dyDescent="0.25">
      <c r="D551" s="179"/>
      <c r="E551" s="179"/>
      <c r="F551" s="179"/>
      <c r="AL551" s="176"/>
    </row>
    <row r="552" spans="4:38" s="86" customFormat="1" x14ac:dyDescent="0.25">
      <c r="D552" s="179"/>
      <c r="E552" s="179"/>
      <c r="F552" s="179"/>
      <c r="AL552" s="176"/>
    </row>
    <row r="553" spans="4:38" s="86" customFormat="1" x14ac:dyDescent="0.25">
      <c r="D553" s="179"/>
      <c r="E553" s="179"/>
      <c r="F553" s="179"/>
      <c r="AL553" s="176"/>
    </row>
    <row r="554" spans="4:38" s="86" customFormat="1" x14ac:dyDescent="0.25">
      <c r="D554" s="179"/>
      <c r="E554" s="179"/>
      <c r="F554" s="179"/>
      <c r="AL554" s="176"/>
    </row>
    <row r="555" spans="4:38" s="86" customFormat="1" x14ac:dyDescent="0.25">
      <c r="D555" s="179"/>
      <c r="E555" s="179"/>
      <c r="F555" s="179"/>
      <c r="AL555" s="176"/>
    </row>
    <row r="556" spans="4:38" s="86" customFormat="1" x14ac:dyDescent="0.25">
      <c r="D556" s="179"/>
      <c r="E556" s="179"/>
      <c r="F556" s="179"/>
      <c r="AL556" s="176"/>
    </row>
    <row r="557" spans="4:38" s="86" customFormat="1" x14ac:dyDescent="0.25">
      <c r="D557" s="179"/>
      <c r="E557" s="179"/>
      <c r="F557" s="179"/>
      <c r="AL557" s="176"/>
    </row>
    <row r="558" spans="4:38" s="86" customFormat="1" x14ac:dyDescent="0.25">
      <c r="D558" s="179"/>
      <c r="E558" s="179"/>
      <c r="F558" s="179"/>
      <c r="AL558" s="176"/>
    </row>
    <row r="559" spans="4:38" s="86" customFormat="1" x14ac:dyDescent="0.25">
      <c r="D559" s="179"/>
      <c r="E559" s="179"/>
      <c r="F559" s="179"/>
      <c r="AL559" s="176"/>
    </row>
    <row r="560" spans="4:38" s="86" customFormat="1" x14ac:dyDescent="0.25">
      <c r="D560" s="179"/>
      <c r="E560" s="179"/>
      <c r="F560" s="179"/>
      <c r="AL560" s="176"/>
    </row>
    <row r="561" spans="4:38" s="86" customFormat="1" x14ac:dyDescent="0.25">
      <c r="D561" s="179"/>
      <c r="E561" s="179"/>
      <c r="F561" s="179"/>
      <c r="AL561" s="176"/>
    </row>
    <row r="562" spans="4:38" s="86" customFormat="1" x14ac:dyDescent="0.25">
      <c r="D562" s="179"/>
      <c r="E562" s="179"/>
      <c r="F562" s="179"/>
      <c r="AL562" s="176"/>
    </row>
    <row r="563" spans="4:38" s="86" customFormat="1" x14ac:dyDescent="0.25">
      <c r="D563" s="179"/>
      <c r="E563" s="179"/>
      <c r="F563" s="179"/>
      <c r="AL563" s="176"/>
    </row>
    <row r="564" spans="4:38" s="86" customFormat="1" x14ac:dyDescent="0.25">
      <c r="D564" s="179"/>
      <c r="E564" s="179"/>
      <c r="F564" s="179"/>
      <c r="AL564" s="176"/>
    </row>
    <row r="565" spans="4:38" s="86" customFormat="1" x14ac:dyDescent="0.25">
      <c r="D565" s="179"/>
      <c r="E565" s="179"/>
      <c r="F565" s="179"/>
      <c r="AL565" s="176"/>
    </row>
    <row r="566" spans="4:38" s="86" customFormat="1" x14ac:dyDescent="0.25">
      <c r="D566" s="179"/>
      <c r="E566" s="179"/>
      <c r="F566" s="179"/>
      <c r="AL566" s="176"/>
    </row>
    <row r="567" spans="4:38" s="86" customFormat="1" x14ac:dyDescent="0.25">
      <c r="D567" s="179"/>
      <c r="E567" s="179"/>
      <c r="F567" s="179"/>
      <c r="AL567" s="176"/>
    </row>
    <row r="568" spans="4:38" s="86" customFormat="1" x14ac:dyDescent="0.25">
      <c r="D568" s="179"/>
      <c r="E568" s="179"/>
      <c r="F568" s="179"/>
      <c r="AL568" s="176"/>
    </row>
    <row r="569" spans="4:38" s="86" customFormat="1" x14ac:dyDescent="0.25">
      <c r="D569" s="179"/>
      <c r="E569" s="179"/>
      <c r="F569" s="179"/>
      <c r="AL569" s="176"/>
    </row>
    <row r="570" spans="4:38" s="86" customFormat="1" x14ac:dyDescent="0.25">
      <c r="D570" s="179"/>
      <c r="E570" s="179"/>
      <c r="F570" s="179"/>
      <c r="AL570" s="176"/>
    </row>
    <row r="571" spans="4:38" s="86" customFormat="1" x14ac:dyDescent="0.25">
      <c r="D571" s="179"/>
      <c r="E571" s="179"/>
      <c r="F571" s="179"/>
      <c r="AL571" s="176"/>
    </row>
    <row r="572" spans="4:38" s="86" customFormat="1" x14ac:dyDescent="0.25">
      <c r="D572" s="179"/>
      <c r="E572" s="179"/>
      <c r="F572" s="179"/>
      <c r="AL572" s="176"/>
    </row>
    <row r="573" spans="4:38" s="86" customFormat="1" x14ac:dyDescent="0.25">
      <c r="D573" s="179"/>
      <c r="E573" s="179"/>
      <c r="F573" s="179"/>
      <c r="AL573" s="176"/>
    </row>
    <row r="574" spans="4:38" s="86" customFormat="1" x14ac:dyDescent="0.25">
      <c r="D574" s="179"/>
      <c r="E574" s="179"/>
      <c r="F574" s="179"/>
      <c r="AL574" s="176"/>
    </row>
    <row r="575" spans="4:38" s="86" customFormat="1" x14ac:dyDescent="0.25">
      <c r="D575" s="179"/>
      <c r="E575" s="179"/>
      <c r="F575" s="179"/>
      <c r="AL575" s="176"/>
    </row>
    <row r="576" spans="4:38" s="86" customFormat="1" x14ac:dyDescent="0.25">
      <c r="D576" s="179"/>
      <c r="E576" s="179"/>
      <c r="F576" s="179"/>
      <c r="AL576" s="176"/>
    </row>
    <row r="577" spans="4:38" s="86" customFormat="1" x14ac:dyDescent="0.25">
      <c r="D577" s="179"/>
      <c r="E577" s="179"/>
      <c r="F577" s="179"/>
      <c r="AL577" s="176"/>
    </row>
    <row r="578" spans="4:38" s="86" customFormat="1" x14ac:dyDescent="0.25">
      <c r="D578" s="179"/>
      <c r="E578" s="179"/>
      <c r="F578" s="179"/>
      <c r="AL578" s="176"/>
    </row>
    <row r="579" spans="4:38" s="86" customFormat="1" x14ac:dyDescent="0.25">
      <c r="D579" s="179"/>
      <c r="E579" s="179"/>
      <c r="F579" s="179"/>
      <c r="AL579" s="176"/>
    </row>
    <row r="580" spans="4:38" s="86" customFormat="1" x14ac:dyDescent="0.25">
      <c r="D580" s="179"/>
      <c r="E580" s="179"/>
      <c r="F580" s="179"/>
      <c r="AL580" s="176"/>
    </row>
    <row r="581" spans="4:38" s="86" customFormat="1" x14ac:dyDescent="0.25">
      <c r="D581" s="179"/>
      <c r="E581" s="179"/>
      <c r="F581" s="179"/>
      <c r="AL581" s="176"/>
    </row>
    <row r="582" spans="4:38" s="86" customFormat="1" x14ac:dyDescent="0.25">
      <c r="D582" s="179"/>
      <c r="E582" s="179"/>
      <c r="F582" s="179"/>
      <c r="AL582" s="176"/>
    </row>
    <row r="583" spans="4:38" s="86" customFormat="1" x14ac:dyDescent="0.25">
      <c r="D583" s="179"/>
      <c r="E583" s="179"/>
      <c r="F583" s="179"/>
      <c r="AL583" s="176"/>
    </row>
    <row r="584" spans="4:38" s="86" customFormat="1" x14ac:dyDescent="0.25">
      <c r="D584" s="179"/>
      <c r="E584" s="179"/>
      <c r="F584" s="179"/>
      <c r="AL584" s="176"/>
    </row>
    <row r="585" spans="4:38" s="86" customFormat="1" x14ac:dyDescent="0.25">
      <c r="D585" s="179"/>
      <c r="E585" s="179"/>
      <c r="F585" s="179"/>
      <c r="AL585" s="176"/>
    </row>
    <row r="586" spans="4:38" s="86" customFormat="1" x14ac:dyDescent="0.25">
      <c r="D586" s="179"/>
      <c r="E586" s="179"/>
      <c r="F586" s="179"/>
      <c r="AL586" s="176"/>
    </row>
    <row r="587" spans="4:38" s="86" customFormat="1" x14ac:dyDescent="0.25">
      <c r="D587" s="179"/>
      <c r="E587" s="179"/>
      <c r="F587" s="179"/>
      <c r="AL587" s="176"/>
    </row>
    <row r="588" spans="4:38" s="86" customFormat="1" x14ac:dyDescent="0.25">
      <c r="D588" s="179"/>
      <c r="E588" s="179"/>
      <c r="F588" s="179"/>
      <c r="AL588" s="176"/>
    </row>
    <row r="589" spans="4:38" s="86" customFormat="1" x14ac:dyDescent="0.25">
      <c r="D589" s="179"/>
      <c r="E589" s="179"/>
      <c r="F589" s="179"/>
      <c r="AL589" s="176"/>
    </row>
    <row r="590" spans="4:38" s="86" customFormat="1" x14ac:dyDescent="0.25">
      <c r="D590" s="179"/>
      <c r="E590" s="179"/>
      <c r="F590" s="179"/>
      <c r="AL590" s="176"/>
    </row>
    <row r="591" spans="4:38" s="86" customFormat="1" x14ac:dyDescent="0.25">
      <c r="D591" s="179"/>
      <c r="E591" s="179"/>
      <c r="F591" s="179"/>
      <c r="AL591" s="176"/>
    </row>
    <row r="592" spans="4:38" s="86" customFormat="1" x14ac:dyDescent="0.25">
      <c r="D592" s="179"/>
      <c r="E592" s="179"/>
      <c r="F592" s="179"/>
      <c r="AL592" s="176"/>
    </row>
    <row r="593" spans="4:38" s="86" customFormat="1" x14ac:dyDescent="0.25">
      <c r="D593" s="179"/>
      <c r="E593" s="179"/>
      <c r="F593" s="179"/>
      <c r="AL593" s="176"/>
    </row>
    <row r="594" spans="4:38" s="86" customFormat="1" x14ac:dyDescent="0.25">
      <c r="D594" s="179"/>
      <c r="E594" s="179"/>
      <c r="F594" s="179"/>
      <c r="AL594" s="176"/>
    </row>
    <row r="595" spans="4:38" s="86" customFormat="1" x14ac:dyDescent="0.25">
      <c r="D595" s="179"/>
      <c r="E595" s="179"/>
      <c r="F595" s="179"/>
      <c r="AL595" s="176"/>
    </row>
    <row r="596" spans="4:38" s="86" customFormat="1" x14ac:dyDescent="0.25">
      <c r="D596" s="179"/>
      <c r="E596" s="179"/>
      <c r="F596" s="179"/>
      <c r="AL596" s="176"/>
    </row>
    <row r="597" spans="4:38" s="86" customFormat="1" x14ac:dyDescent="0.25">
      <c r="D597" s="179"/>
      <c r="E597" s="179"/>
      <c r="F597" s="179"/>
      <c r="AL597" s="176"/>
    </row>
    <row r="598" spans="4:38" s="86" customFormat="1" x14ac:dyDescent="0.25">
      <c r="D598" s="179"/>
      <c r="E598" s="179"/>
      <c r="F598" s="179"/>
      <c r="AL598" s="176"/>
    </row>
    <row r="599" spans="4:38" s="86" customFormat="1" x14ac:dyDescent="0.25">
      <c r="D599" s="179"/>
      <c r="E599" s="179"/>
      <c r="F599" s="179"/>
      <c r="AL599" s="176"/>
    </row>
    <row r="600" spans="4:38" s="86" customFormat="1" x14ac:dyDescent="0.25">
      <c r="D600" s="179"/>
      <c r="E600" s="179"/>
      <c r="F600" s="179"/>
      <c r="AL600" s="176"/>
    </row>
    <row r="601" spans="4:38" s="86" customFormat="1" x14ac:dyDescent="0.25">
      <c r="D601" s="179"/>
      <c r="E601" s="179"/>
      <c r="F601" s="179"/>
      <c r="AL601" s="176"/>
    </row>
    <row r="602" spans="4:38" s="86" customFormat="1" x14ac:dyDescent="0.25">
      <c r="D602" s="179"/>
      <c r="E602" s="179"/>
      <c r="F602" s="179"/>
      <c r="AL602" s="176"/>
    </row>
    <row r="603" spans="4:38" s="86" customFormat="1" x14ac:dyDescent="0.25">
      <c r="D603" s="179"/>
      <c r="E603" s="179"/>
      <c r="F603" s="179"/>
      <c r="AL603" s="176"/>
    </row>
    <row r="604" spans="4:38" s="86" customFormat="1" x14ac:dyDescent="0.25">
      <c r="D604" s="179"/>
      <c r="E604" s="179"/>
      <c r="F604" s="179"/>
      <c r="AL604" s="176"/>
    </row>
    <row r="605" spans="4:38" s="86" customFormat="1" x14ac:dyDescent="0.25">
      <c r="D605" s="179"/>
      <c r="E605" s="179"/>
      <c r="F605" s="179"/>
      <c r="AL605" s="176"/>
    </row>
    <row r="606" spans="4:38" s="86" customFormat="1" x14ac:dyDescent="0.25">
      <c r="D606" s="179"/>
      <c r="E606" s="179"/>
      <c r="F606" s="179"/>
      <c r="AL606" s="176"/>
    </row>
    <row r="607" spans="4:38" s="86" customFormat="1" x14ac:dyDescent="0.25">
      <c r="D607" s="179"/>
      <c r="E607" s="179"/>
      <c r="F607" s="179"/>
      <c r="AL607" s="176"/>
    </row>
    <row r="608" spans="4:38" s="86" customFormat="1" x14ac:dyDescent="0.25">
      <c r="D608" s="179"/>
      <c r="E608" s="179"/>
      <c r="F608" s="179"/>
      <c r="AL608" s="176"/>
    </row>
    <row r="609" spans="4:38" s="86" customFormat="1" x14ac:dyDescent="0.25">
      <c r="D609" s="179"/>
      <c r="E609" s="179"/>
      <c r="F609" s="179"/>
      <c r="AL609" s="176"/>
    </row>
    <row r="610" spans="4:38" s="86" customFormat="1" x14ac:dyDescent="0.25">
      <c r="D610" s="179"/>
      <c r="E610" s="179"/>
      <c r="F610" s="179"/>
      <c r="AL610" s="176"/>
    </row>
    <row r="611" spans="4:38" s="86" customFormat="1" x14ac:dyDescent="0.25">
      <c r="D611" s="179"/>
      <c r="E611" s="179"/>
      <c r="F611" s="179"/>
      <c r="AL611" s="176"/>
    </row>
    <row r="612" spans="4:38" s="86" customFormat="1" x14ac:dyDescent="0.25">
      <c r="D612" s="179"/>
      <c r="E612" s="179"/>
      <c r="F612" s="179"/>
      <c r="AL612" s="176"/>
    </row>
    <row r="613" spans="4:38" s="86" customFormat="1" x14ac:dyDescent="0.25">
      <c r="D613" s="179"/>
      <c r="E613" s="179"/>
      <c r="F613" s="179"/>
      <c r="AL613" s="176"/>
    </row>
    <row r="614" spans="4:38" s="86" customFormat="1" x14ac:dyDescent="0.25">
      <c r="D614" s="179"/>
      <c r="E614" s="179"/>
      <c r="F614" s="179"/>
      <c r="AL614" s="176"/>
    </row>
    <row r="615" spans="4:38" s="86" customFormat="1" x14ac:dyDescent="0.25">
      <c r="D615" s="179"/>
      <c r="E615" s="179"/>
      <c r="F615" s="179"/>
      <c r="AL615" s="176"/>
    </row>
    <row r="616" spans="4:38" s="86" customFormat="1" x14ac:dyDescent="0.25">
      <c r="D616" s="179"/>
      <c r="E616" s="179"/>
      <c r="F616" s="179"/>
      <c r="AL616" s="176"/>
    </row>
    <row r="617" spans="4:38" s="86" customFormat="1" x14ac:dyDescent="0.25">
      <c r="D617" s="179"/>
      <c r="E617" s="179"/>
      <c r="F617" s="179"/>
      <c r="AL617" s="176"/>
    </row>
    <row r="618" spans="4:38" s="86" customFormat="1" x14ac:dyDescent="0.25">
      <c r="D618" s="179"/>
      <c r="E618" s="179"/>
      <c r="F618" s="179"/>
      <c r="AL618" s="176"/>
    </row>
    <row r="619" spans="4:38" s="86" customFormat="1" x14ac:dyDescent="0.25">
      <c r="D619" s="179"/>
      <c r="E619" s="179"/>
      <c r="F619" s="179"/>
      <c r="AL619" s="176"/>
    </row>
    <row r="620" spans="4:38" s="86" customFormat="1" x14ac:dyDescent="0.25">
      <c r="D620" s="179"/>
      <c r="E620" s="179"/>
      <c r="F620" s="179"/>
      <c r="AL620" s="176"/>
    </row>
    <row r="621" spans="4:38" s="86" customFormat="1" x14ac:dyDescent="0.25">
      <c r="D621" s="179"/>
      <c r="E621" s="179"/>
      <c r="F621" s="179"/>
      <c r="AL621" s="176"/>
    </row>
    <row r="622" spans="4:38" s="86" customFormat="1" x14ac:dyDescent="0.25">
      <c r="D622" s="179"/>
      <c r="E622" s="179"/>
      <c r="F622" s="179"/>
      <c r="AL622" s="176"/>
    </row>
    <row r="623" spans="4:38" s="86" customFormat="1" x14ac:dyDescent="0.25">
      <c r="D623" s="179"/>
      <c r="E623" s="179"/>
      <c r="F623" s="179"/>
      <c r="AL623" s="176"/>
    </row>
    <row r="624" spans="4:38" s="86" customFormat="1" x14ac:dyDescent="0.25">
      <c r="D624" s="179"/>
      <c r="E624" s="179"/>
      <c r="F624" s="179"/>
      <c r="AL624" s="176"/>
    </row>
    <row r="625" spans="4:38" s="86" customFormat="1" x14ac:dyDescent="0.25">
      <c r="D625" s="179"/>
      <c r="E625" s="179"/>
      <c r="F625" s="179"/>
      <c r="AL625" s="176"/>
    </row>
    <row r="626" spans="4:38" s="86" customFormat="1" x14ac:dyDescent="0.25">
      <c r="D626" s="179"/>
      <c r="E626" s="179"/>
      <c r="F626" s="179"/>
      <c r="AL626" s="176"/>
    </row>
    <row r="627" spans="4:38" s="86" customFormat="1" x14ac:dyDescent="0.25">
      <c r="D627" s="179"/>
      <c r="E627" s="179"/>
      <c r="F627" s="179"/>
      <c r="AL627" s="176"/>
    </row>
    <row r="628" spans="4:38" s="86" customFormat="1" x14ac:dyDescent="0.25">
      <c r="D628" s="179"/>
      <c r="E628" s="179"/>
      <c r="F628" s="179"/>
      <c r="AL628" s="176"/>
    </row>
    <row r="629" spans="4:38" s="86" customFormat="1" x14ac:dyDescent="0.25">
      <c r="D629" s="179"/>
      <c r="E629" s="179"/>
      <c r="F629" s="179"/>
      <c r="AL629" s="176"/>
    </row>
    <row r="630" spans="4:38" s="86" customFormat="1" x14ac:dyDescent="0.25">
      <c r="D630" s="179"/>
      <c r="E630" s="179"/>
      <c r="F630" s="179"/>
      <c r="AL630" s="176"/>
    </row>
    <row r="631" spans="4:38" s="86" customFormat="1" x14ac:dyDescent="0.25">
      <c r="D631" s="179"/>
      <c r="E631" s="179"/>
      <c r="F631" s="179"/>
      <c r="AL631" s="176"/>
    </row>
    <row r="632" spans="4:38" s="86" customFormat="1" x14ac:dyDescent="0.25">
      <c r="D632" s="179"/>
      <c r="E632" s="179"/>
      <c r="F632" s="179"/>
      <c r="AL632" s="176"/>
    </row>
    <row r="633" spans="4:38" s="86" customFormat="1" x14ac:dyDescent="0.25">
      <c r="D633" s="179"/>
      <c r="E633" s="179"/>
      <c r="F633" s="179"/>
      <c r="AL633" s="176"/>
    </row>
    <row r="634" spans="4:38" s="86" customFormat="1" x14ac:dyDescent="0.25">
      <c r="D634" s="179"/>
      <c r="E634" s="179"/>
      <c r="F634" s="179"/>
      <c r="AL634" s="176"/>
    </row>
    <row r="635" spans="4:38" s="86" customFormat="1" x14ac:dyDescent="0.25">
      <c r="D635" s="179"/>
      <c r="E635" s="179"/>
      <c r="F635" s="179"/>
      <c r="AL635" s="176"/>
    </row>
    <row r="636" spans="4:38" s="86" customFormat="1" x14ac:dyDescent="0.25">
      <c r="D636" s="179"/>
      <c r="E636" s="179"/>
      <c r="F636" s="179"/>
      <c r="AL636" s="176"/>
    </row>
    <row r="637" spans="4:38" s="86" customFormat="1" x14ac:dyDescent="0.25">
      <c r="D637" s="179"/>
      <c r="E637" s="179"/>
      <c r="F637" s="179"/>
      <c r="AL637" s="176"/>
    </row>
    <row r="638" spans="4:38" s="86" customFormat="1" x14ac:dyDescent="0.25">
      <c r="D638" s="179"/>
      <c r="E638" s="179"/>
      <c r="F638" s="179"/>
      <c r="AL638" s="176"/>
    </row>
    <row r="639" spans="4:38" s="86" customFormat="1" x14ac:dyDescent="0.25">
      <c r="D639" s="179"/>
      <c r="E639" s="179"/>
      <c r="F639" s="179"/>
      <c r="AL639" s="176"/>
    </row>
    <row r="640" spans="4:38" s="86" customFormat="1" x14ac:dyDescent="0.25">
      <c r="D640" s="179"/>
      <c r="E640" s="179"/>
      <c r="F640" s="179"/>
      <c r="AL640" s="176"/>
    </row>
    <row r="641" spans="4:38" s="86" customFormat="1" x14ac:dyDescent="0.25">
      <c r="D641" s="179"/>
      <c r="E641" s="179"/>
      <c r="F641" s="179"/>
      <c r="AL641" s="176"/>
    </row>
    <row r="642" spans="4:38" s="86" customFormat="1" x14ac:dyDescent="0.25">
      <c r="D642" s="179"/>
      <c r="E642" s="179"/>
      <c r="F642" s="179"/>
      <c r="AL642" s="176"/>
    </row>
    <row r="643" spans="4:38" s="86" customFormat="1" x14ac:dyDescent="0.25">
      <c r="D643" s="179"/>
      <c r="E643" s="179"/>
      <c r="F643" s="179"/>
      <c r="AL643" s="176"/>
    </row>
    <row r="644" spans="4:38" s="86" customFormat="1" x14ac:dyDescent="0.25">
      <c r="D644" s="179"/>
      <c r="E644" s="179"/>
      <c r="F644" s="179"/>
      <c r="AL644" s="176"/>
    </row>
    <row r="645" spans="4:38" s="86" customFormat="1" x14ac:dyDescent="0.25">
      <c r="D645" s="179"/>
      <c r="E645" s="179"/>
      <c r="F645" s="179"/>
      <c r="AL645" s="176"/>
    </row>
    <row r="646" spans="4:38" s="86" customFormat="1" x14ac:dyDescent="0.25">
      <c r="D646" s="179"/>
      <c r="E646" s="179"/>
      <c r="F646" s="179"/>
      <c r="AL646" s="176"/>
    </row>
    <row r="647" spans="4:38" s="86" customFormat="1" x14ac:dyDescent="0.25">
      <c r="D647" s="179"/>
      <c r="E647" s="179"/>
      <c r="F647" s="179"/>
      <c r="AL647" s="176"/>
    </row>
    <row r="648" spans="4:38" s="86" customFormat="1" x14ac:dyDescent="0.25">
      <c r="D648" s="179"/>
      <c r="E648" s="179"/>
      <c r="F648" s="179"/>
      <c r="AL648" s="176"/>
    </row>
    <row r="649" spans="4:38" s="86" customFormat="1" x14ac:dyDescent="0.25">
      <c r="D649" s="179"/>
      <c r="E649" s="179"/>
      <c r="F649" s="179"/>
      <c r="AL649" s="176"/>
    </row>
    <row r="650" spans="4:38" s="86" customFormat="1" x14ac:dyDescent="0.25">
      <c r="D650" s="179"/>
      <c r="E650" s="179"/>
      <c r="F650" s="179"/>
      <c r="AL650" s="176"/>
    </row>
    <row r="651" spans="4:38" s="86" customFormat="1" x14ac:dyDescent="0.25">
      <c r="D651" s="179"/>
      <c r="E651" s="179"/>
      <c r="F651" s="179"/>
      <c r="AL651" s="176"/>
    </row>
    <row r="652" spans="4:38" s="86" customFormat="1" x14ac:dyDescent="0.25">
      <c r="D652" s="179"/>
      <c r="E652" s="179"/>
      <c r="F652" s="179"/>
      <c r="AL652" s="176"/>
    </row>
    <row r="653" spans="4:38" s="86" customFormat="1" x14ac:dyDescent="0.25">
      <c r="D653" s="179"/>
      <c r="E653" s="179"/>
      <c r="F653" s="179"/>
      <c r="AL653" s="176"/>
    </row>
    <row r="654" spans="4:38" s="86" customFormat="1" x14ac:dyDescent="0.25">
      <c r="D654" s="179"/>
      <c r="E654" s="179"/>
      <c r="F654" s="179"/>
      <c r="AL654" s="176"/>
    </row>
    <row r="655" spans="4:38" s="86" customFormat="1" x14ac:dyDescent="0.25">
      <c r="D655" s="179"/>
      <c r="E655" s="179"/>
      <c r="F655" s="179"/>
      <c r="AL655" s="176"/>
    </row>
    <row r="656" spans="4:38" s="86" customFormat="1" x14ac:dyDescent="0.25">
      <c r="D656" s="179"/>
      <c r="E656" s="179"/>
      <c r="F656" s="179"/>
      <c r="AL656" s="176"/>
    </row>
    <row r="657" spans="4:38" s="86" customFormat="1" x14ac:dyDescent="0.25">
      <c r="D657" s="179"/>
      <c r="E657" s="179"/>
      <c r="F657" s="179"/>
      <c r="AL657" s="176"/>
    </row>
    <row r="658" spans="4:38" s="86" customFormat="1" x14ac:dyDescent="0.25">
      <c r="D658" s="179"/>
      <c r="E658" s="179"/>
      <c r="F658" s="179"/>
      <c r="AL658" s="176"/>
    </row>
    <row r="659" spans="4:38" s="86" customFormat="1" x14ac:dyDescent="0.25">
      <c r="D659" s="179"/>
      <c r="E659" s="179"/>
      <c r="F659" s="179"/>
      <c r="AL659" s="176"/>
    </row>
    <row r="660" spans="4:38" s="86" customFormat="1" x14ac:dyDescent="0.25">
      <c r="D660" s="179"/>
      <c r="E660" s="179"/>
      <c r="F660" s="179"/>
      <c r="AL660" s="176"/>
    </row>
    <row r="661" spans="4:38" s="86" customFormat="1" x14ac:dyDescent="0.25">
      <c r="D661" s="179"/>
      <c r="E661" s="179"/>
      <c r="F661" s="179"/>
      <c r="AL661" s="176"/>
    </row>
    <row r="662" spans="4:38" s="86" customFormat="1" x14ac:dyDescent="0.25">
      <c r="D662" s="179"/>
      <c r="E662" s="179"/>
      <c r="F662" s="179"/>
      <c r="AL662" s="176"/>
    </row>
    <row r="663" spans="4:38" s="86" customFormat="1" x14ac:dyDescent="0.25">
      <c r="D663" s="179"/>
      <c r="E663" s="179"/>
      <c r="F663" s="179"/>
      <c r="AL663" s="176"/>
    </row>
    <row r="664" spans="4:38" s="86" customFormat="1" x14ac:dyDescent="0.25">
      <c r="D664" s="179"/>
      <c r="E664" s="179"/>
      <c r="F664" s="179"/>
      <c r="AL664" s="176"/>
    </row>
    <row r="665" spans="4:38" s="86" customFormat="1" x14ac:dyDescent="0.25">
      <c r="D665" s="179"/>
      <c r="E665" s="179"/>
      <c r="F665" s="179"/>
      <c r="AL665" s="176"/>
    </row>
    <row r="666" spans="4:38" s="86" customFormat="1" x14ac:dyDescent="0.25">
      <c r="D666" s="179"/>
      <c r="E666" s="179"/>
      <c r="F666" s="179"/>
      <c r="AL666" s="176"/>
    </row>
    <row r="667" spans="4:38" s="86" customFormat="1" x14ac:dyDescent="0.25">
      <c r="D667" s="179"/>
      <c r="E667" s="179"/>
      <c r="F667" s="179"/>
      <c r="AL667" s="176"/>
    </row>
    <row r="668" spans="4:38" s="86" customFormat="1" x14ac:dyDescent="0.25">
      <c r="D668" s="179"/>
      <c r="E668" s="179"/>
      <c r="F668" s="179"/>
      <c r="AL668" s="176"/>
    </row>
    <row r="669" spans="4:38" s="86" customFormat="1" x14ac:dyDescent="0.25">
      <c r="D669" s="179"/>
      <c r="E669" s="179"/>
      <c r="F669" s="179"/>
      <c r="AL669" s="176"/>
    </row>
    <row r="670" spans="4:38" s="86" customFormat="1" x14ac:dyDescent="0.25">
      <c r="D670" s="179"/>
      <c r="E670" s="179"/>
      <c r="F670" s="179"/>
      <c r="AL670" s="176"/>
    </row>
    <row r="671" spans="4:38" s="86" customFormat="1" x14ac:dyDescent="0.25">
      <c r="D671" s="179"/>
      <c r="E671" s="179"/>
      <c r="F671" s="179"/>
      <c r="AL671" s="176"/>
    </row>
    <row r="672" spans="4:38" s="86" customFormat="1" x14ac:dyDescent="0.25">
      <c r="D672" s="179"/>
      <c r="E672" s="179"/>
      <c r="F672" s="179"/>
      <c r="AL672" s="176"/>
    </row>
    <row r="673" spans="4:38" s="86" customFormat="1" x14ac:dyDescent="0.25">
      <c r="D673" s="179"/>
      <c r="E673" s="179"/>
      <c r="F673" s="179"/>
      <c r="AL673" s="176"/>
    </row>
    <row r="674" spans="4:38" s="86" customFormat="1" x14ac:dyDescent="0.25">
      <c r="D674" s="179"/>
      <c r="E674" s="179"/>
      <c r="F674" s="179"/>
      <c r="AL674" s="176"/>
    </row>
    <row r="675" spans="4:38" s="86" customFormat="1" x14ac:dyDescent="0.25">
      <c r="D675" s="179"/>
      <c r="E675" s="179"/>
      <c r="F675" s="179"/>
      <c r="AL675" s="176"/>
    </row>
    <row r="676" spans="4:38" s="86" customFormat="1" x14ac:dyDescent="0.25">
      <c r="D676" s="179"/>
      <c r="E676" s="179"/>
      <c r="F676" s="179"/>
      <c r="AL676" s="176"/>
    </row>
    <row r="677" spans="4:38" s="86" customFormat="1" x14ac:dyDescent="0.25">
      <c r="D677" s="179"/>
      <c r="E677" s="179"/>
      <c r="F677" s="179"/>
      <c r="AL677" s="176"/>
    </row>
    <row r="678" spans="4:38" s="86" customFormat="1" x14ac:dyDescent="0.25">
      <c r="D678" s="179"/>
      <c r="E678" s="179"/>
      <c r="F678" s="179"/>
      <c r="AL678" s="176"/>
    </row>
    <row r="679" spans="4:38" s="86" customFormat="1" x14ac:dyDescent="0.25">
      <c r="D679" s="179"/>
      <c r="E679" s="179"/>
      <c r="F679" s="179"/>
      <c r="AL679" s="176"/>
    </row>
    <row r="680" spans="4:38" s="86" customFormat="1" x14ac:dyDescent="0.25">
      <c r="D680" s="179"/>
      <c r="E680" s="179"/>
      <c r="F680" s="179"/>
      <c r="AL680" s="176"/>
    </row>
    <row r="681" spans="4:38" s="86" customFormat="1" x14ac:dyDescent="0.25">
      <c r="D681" s="179"/>
      <c r="E681" s="179"/>
      <c r="F681" s="179"/>
      <c r="AL681" s="176"/>
    </row>
    <row r="682" spans="4:38" s="86" customFormat="1" x14ac:dyDescent="0.25">
      <c r="D682" s="179"/>
      <c r="E682" s="179"/>
      <c r="F682" s="179"/>
      <c r="AL682" s="176"/>
    </row>
    <row r="683" spans="4:38" s="86" customFormat="1" x14ac:dyDescent="0.25">
      <c r="D683" s="179"/>
      <c r="E683" s="179"/>
      <c r="F683" s="179"/>
      <c r="AL683" s="176"/>
    </row>
    <row r="684" spans="4:38" s="86" customFormat="1" x14ac:dyDescent="0.25">
      <c r="D684" s="179"/>
      <c r="E684" s="179"/>
      <c r="F684" s="179"/>
      <c r="AL684" s="176"/>
    </row>
    <row r="685" spans="4:38" s="86" customFormat="1" x14ac:dyDescent="0.25">
      <c r="D685" s="179"/>
      <c r="E685" s="179"/>
      <c r="F685" s="179"/>
      <c r="AL685" s="176"/>
    </row>
    <row r="686" spans="4:38" s="86" customFormat="1" x14ac:dyDescent="0.25">
      <c r="D686" s="179"/>
      <c r="E686" s="179"/>
      <c r="F686" s="179"/>
      <c r="AL686" s="176"/>
    </row>
    <row r="687" spans="4:38" s="86" customFormat="1" x14ac:dyDescent="0.25">
      <c r="D687" s="179"/>
      <c r="E687" s="179"/>
      <c r="F687" s="179"/>
      <c r="AL687" s="176"/>
    </row>
    <row r="688" spans="4:38" s="86" customFormat="1" x14ac:dyDescent="0.25">
      <c r="D688" s="179"/>
      <c r="E688" s="179"/>
      <c r="F688" s="179"/>
      <c r="AL688" s="176"/>
    </row>
    <row r="689" spans="4:38" s="86" customFormat="1" x14ac:dyDescent="0.25">
      <c r="D689" s="179"/>
      <c r="E689" s="179"/>
      <c r="F689" s="179"/>
      <c r="AL689" s="176"/>
    </row>
    <row r="690" spans="4:38" s="86" customFormat="1" x14ac:dyDescent="0.25">
      <c r="D690" s="179"/>
      <c r="E690" s="179"/>
      <c r="F690" s="179"/>
      <c r="AL690" s="176"/>
    </row>
    <row r="691" spans="4:38" s="86" customFormat="1" x14ac:dyDescent="0.25">
      <c r="D691" s="179"/>
      <c r="E691" s="179"/>
      <c r="F691" s="179"/>
      <c r="AL691" s="176"/>
    </row>
    <row r="692" spans="4:38" s="86" customFormat="1" x14ac:dyDescent="0.25">
      <c r="D692" s="179"/>
      <c r="E692" s="179"/>
      <c r="F692" s="179"/>
      <c r="AL692" s="176"/>
    </row>
    <row r="693" spans="4:38" s="86" customFormat="1" x14ac:dyDescent="0.25">
      <c r="D693" s="179"/>
      <c r="E693" s="179"/>
      <c r="F693" s="179"/>
      <c r="AL693" s="176"/>
    </row>
    <row r="694" spans="4:38" s="86" customFormat="1" x14ac:dyDescent="0.25">
      <c r="D694" s="179"/>
      <c r="E694" s="179"/>
      <c r="F694" s="179"/>
      <c r="AL694" s="176"/>
    </row>
    <row r="695" spans="4:38" s="86" customFormat="1" x14ac:dyDescent="0.25">
      <c r="D695" s="179"/>
      <c r="E695" s="179"/>
      <c r="F695" s="179"/>
      <c r="AL695" s="176"/>
    </row>
    <row r="696" spans="4:38" s="86" customFormat="1" x14ac:dyDescent="0.25">
      <c r="D696" s="179"/>
      <c r="E696" s="179"/>
      <c r="F696" s="179"/>
      <c r="AL696" s="176"/>
    </row>
    <row r="697" spans="4:38" s="86" customFormat="1" x14ac:dyDescent="0.25">
      <c r="D697" s="179"/>
      <c r="E697" s="179"/>
      <c r="F697" s="179"/>
      <c r="AL697" s="176"/>
    </row>
    <row r="698" spans="4:38" s="86" customFormat="1" x14ac:dyDescent="0.25">
      <c r="D698" s="179"/>
      <c r="E698" s="179"/>
      <c r="F698" s="179"/>
      <c r="AL698" s="176"/>
    </row>
    <row r="699" spans="4:38" s="86" customFormat="1" x14ac:dyDescent="0.25">
      <c r="D699" s="179"/>
      <c r="E699" s="179"/>
      <c r="F699" s="179"/>
      <c r="AL699" s="176"/>
    </row>
    <row r="700" spans="4:38" s="86" customFormat="1" x14ac:dyDescent="0.25">
      <c r="D700" s="179"/>
      <c r="E700" s="179"/>
      <c r="F700" s="179"/>
      <c r="AL700" s="176"/>
    </row>
    <row r="701" spans="4:38" s="86" customFormat="1" x14ac:dyDescent="0.25">
      <c r="D701" s="179"/>
      <c r="E701" s="179"/>
      <c r="F701" s="179"/>
      <c r="AL701" s="176"/>
    </row>
    <row r="702" spans="4:38" s="86" customFormat="1" x14ac:dyDescent="0.25">
      <c r="D702" s="179"/>
      <c r="E702" s="179"/>
      <c r="F702" s="179"/>
      <c r="AL702" s="176"/>
    </row>
    <row r="703" spans="4:38" s="86" customFormat="1" x14ac:dyDescent="0.25">
      <c r="D703" s="179"/>
      <c r="E703" s="179"/>
      <c r="F703" s="179"/>
      <c r="AL703" s="176"/>
    </row>
    <row r="704" spans="4:38" s="86" customFormat="1" x14ac:dyDescent="0.25">
      <c r="D704" s="179"/>
      <c r="E704" s="179"/>
      <c r="F704" s="179"/>
      <c r="AL704" s="176"/>
    </row>
    <row r="705" spans="4:38" s="86" customFormat="1" x14ac:dyDescent="0.25">
      <c r="D705" s="179"/>
      <c r="E705" s="179"/>
      <c r="F705" s="179"/>
      <c r="AL705" s="176"/>
    </row>
    <row r="706" spans="4:38" s="86" customFormat="1" x14ac:dyDescent="0.25">
      <c r="D706" s="179"/>
      <c r="E706" s="179"/>
      <c r="F706" s="179"/>
      <c r="AL706" s="176"/>
    </row>
    <row r="707" spans="4:38" s="86" customFormat="1" x14ac:dyDescent="0.25">
      <c r="D707" s="179"/>
      <c r="E707" s="179"/>
      <c r="F707" s="179"/>
      <c r="AL707" s="176"/>
    </row>
    <row r="708" spans="4:38" s="86" customFormat="1" x14ac:dyDescent="0.25">
      <c r="D708" s="179"/>
      <c r="E708" s="179"/>
      <c r="F708" s="179"/>
      <c r="AL708" s="176"/>
    </row>
    <row r="709" spans="4:38" s="86" customFormat="1" x14ac:dyDescent="0.25">
      <c r="D709" s="179"/>
      <c r="E709" s="179"/>
      <c r="F709" s="179"/>
      <c r="AL709" s="176"/>
    </row>
    <row r="710" spans="4:38" s="86" customFormat="1" x14ac:dyDescent="0.25">
      <c r="D710" s="179"/>
      <c r="E710" s="179"/>
      <c r="F710" s="179"/>
      <c r="AL710" s="176"/>
    </row>
    <row r="711" spans="4:38" s="86" customFormat="1" x14ac:dyDescent="0.25">
      <c r="D711" s="179"/>
      <c r="E711" s="179"/>
      <c r="F711" s="179"/>
      <c r="AL711" s="176"/>
    </row>
    <row r="712" spans="4:38" s="86" customFormat="1" x14ac:dyDescent="0.25">
      <c r="D712" s="179"/>
      <c r="E712" s="179"/>
      <c r="F712" s="179"/>
      <c r="AL712" s="176"/>
    </row>
    <row r="713" spans="4:38" s="86" customFormat="1" x14ac:dyDescent="0.25">
      <c r="D713" s="179"/>
      <c r="E713" s="179"/>
      <c r="F713" s="179"/>
      <c r="AL713" s="176"/>
    </row>
    <row r="714" spans="4:38" s="86" customFormat="1" x14ac:dyDescent="0.25">
      <c r="D714" s="179"/>
      <c r="E714" s="179"/>
      <c r="F714" s="179"/>
      <c r="AL714" s="176"/>
    </row>
    <row r="715" spans="4:38" s="86" customFormat="1" x14ac:dyDescent="0.25">
      <c r="D715" s="179"/>
      <c r="E715" s="179"/>
      <c r="F715" s="179"/>
      <c r="AL715" s="176"/>
    </row>
    <row r="716" spans="4:38" s="86" customFormat="1" x14ac:dyDescent="0.25">
      <c r="D716" s="179"/>
      <c r="E716" s="179"/>
      <c r="F716" s="179"/>
      <c r="AL716" s="176"/>
    </row>
    <row r="717" spans="4:38" s="86" customFormat="1" x14ac:dyDescent="0.25">
      <c r="D717" s="179"/>
      <c r="E717" s="179"/>
      <c r="F717" s="179"/>
      <c r="AL717" s="176"/>
    </row>
    <row r="718" spans="4:38" s="86" customFormat="1" x14ac:dyDescent="0.25">
      <c r="D718" s="179"/>
      <c r="E718" s="179"/>
      <c r="F718" s="179"/>
      <c r="AL718" s="176"/>
    </row>
    <row r="719" spans="4:38" s="86" customFormat="1" x14ac:dyDescent="0.25">
      <c r="D719" s="179"/>
      <c r="E719" s="179"/>
      <c r="F719" s="179"/>
      <c r="AL719" s="176"/>
    </row>
    <row r="720" spans="4:38" s="86" customFormat="1" x14ac:dyDescent="0.25">
      <c r="D720" s="179"/>
      <c r="E720" s="179"/>
      <c r="F720" s="179"/>
      <c r="AL720" s="176"/>
    </row>
    <row r="721" spans="4:38" s="86" customFormat="1" x14ac:dyDescent="0.25">
      <c r="D721" s="179"/>
      <c r="E721" s="179"/>
      <c r="F721" s="179"/>
      <c r="AL721" s="176"/>
    </row>
    <row r="722" spans="4:38" s="86" customFormat="1" x14ac:dyDescent="0.25">
      <c r="D722" s="179"/>
      <c r="E722" s="179"/>
      <c r="F722" s="179"/>
      <c r="AL722" s="176"/>
    </row>
    <row r="723" spans="4:38" s="86" customFormat="1" x14ac:dyDescent="0.25">
      <c r="D723" s="179"/>
      <c r="E723" s="179"/>
      <c r="F723" s="179"/>
      <c r="AL723" s="176"/>
    </row>
    <row r="724" spans="4:38" s="86" customFormat="1" x14ac:dyDescent="0.25">
      <c r="D724" s="179"/>
      <c r="E724" s="179"/>
      <c r="F724" s="179"/>
      <c r="AL724" s="176"/>
    </row>
    <row r="725" spans="4:38" s="86" customFormat="1" x14ac:dyDescent="0.25">
      <c r="D725" s="179"/>
      <c r="E725" s="179"/>
      <c r="F725" s="179"/>
      <c r="AL725" s="176"/>
    </row>
    <row r="726" spans="4:38" s="86" customFormat="1" x14ac:dyDescent="0.25">
      <c r="D726" s="179"/>
      <c r="E726" s="179"/>
      <c r="F726" s="179"/>
      <c r="AL726" s="176"/>
    </row>
    <row r="727" spans="4:38" s="86" customFormat="1" x14ac:dyDescent="0.25">
      <c r="D727" s="179"/>
      <c r="E727" s="179"/>
      <c r="F727" s="179"/>
      <c r="AL727" s="176"/>
    </row>
    <row r="728" spans="4:38" s="86" customFormat="1" x14ac:dyDescent="0.25">
      <c r="D728" s="179"/>
      <c r="E728" s="179"/>
      <c r="F728" s="179"/>
      <c r="AL728" s="176"/>
    </row>
    <row r="729" spans="4:38" s="86" customFormat="1" x14ac:dyDescent="0.25">
      <c r="D729" s="179"/>
      <c r="E729" s="179"/>
      <c r="F729" s="179"/>
      <c r="AL729" s="176"/>
    </row>
    <row r="730" spans="4:38" s="86" customFormat="1" x14ac:dyDescent="0.25">
      <c r="D730" s="179"/>
      <c r="E730" s="179"/>
      <c r="F730" s="179"/>
      <c r="AL730" s="176"/>
    </row>
    <row r="731" spans="4:38" s="86" customFormat="1" x14ac:dyDescent="0.25">
      <c r="D731" s="179"/>
      <c r="E731" s="179"/>
      <c r="F731" s="179"/>
      <c r="AL731" s="176"/>
    </row>
    <row r="732" spans="4:38" s="86" customFormat="1" x14ac:dyDescent="0.25">
      <c r="D732" s="179"/>
      <c r="E732" s="179"/>
      <c r="F732" s="179"/>
      <c r="AL732" s="176"/>
    </row>
    <row r="733" spans="4:38" s="86" customFormat="1" x14ac:dyDescent="0.25">
      <c r="D733" s="179"/>
      <c r="E733" s="179"/>
      <c r="F733" s="179"/>
      <c r="AL733" s="176"/>
    </row>
    <row r="734" spans="4:38" s="86" customFormat="1" x14ac:dyDescent="0.25">
      <c r="D734" s="179"/>
      <c r="E734" s="179"/>
      <c r="F734" s="179"/>
      <c r="AL734" s="176"/>
    </row>
    <row r="735" spans="4:38" s="86" customFormat="1" x14ac:dyDescent="0.25">
      <c r="D735" s="179"/>
      <c r="E735" s="179"/>
      <c r="F735" s="179"/>
      <c r="AL735" s="176"/>
    </row>
    <row r="736" spans="4:38" s="86" customFormat="1" x14ac:dyDescent="0.25">
      <c r="D736" s="179"/>
      <c r="E736" s="179"/>
      <c r="F736" s="179"/>
      <c r="AL736" s="176"/>
    </row>
    <row r="737" spans="4:38" s="86" customFormat="1" x14ac:dyDescent="0.25">
      <c r="D737" s="179"/>
      <c r="E737" s="179"/>
      <c r="F737" s="179"/>
      <c r="AL737" s="176"/>
    </row>
    <row r="738" spans="4:38" s="86" customFormat="1" x14ac:dyDescent="0.25">
      <c r="D738" s="179"/>
      <c r="E738" s="179"/>
      <c r="F738" s="179"/>
      <c r="AL738" s="176"/>
    </row>
    <row r="739" spans="4:38" s="86" customFormat="1" x14ac:dyDescent="0.25">
      <c r="D739" s="179"/>
      <c r="E739" s="179"/>
      <c r="F739" s="179"/>
      <c r="AL739" s="176"/>
    </row>
    <row r="740" spans="4:38" s="86" customFormat="1" x14ac:dyDescent="0.25">
      <c r="D740" s="179"/>
      <c r="E740" s="179"/>
      <c r="F740" s="179"/>
      <c r="AL740" s="176"/>
    </row>
    <row r="741" spans="4:38" s="86" customFormat="1" x14ac:dyDescent="0.25">
      <c r="D741" s="179"/>
      <c r="E741" s="179"/>
      <c r="F741" s="179"/>
      <c r="AL741" s="176"/>
    </row>
    <row r="742" spans="4:38" s="86" customFormat="1" x14ac:dyDescent="0.25">
      <c r="D742" s="179"/>
      <c r="E742" s="179"/>
      <c r="F742" s="179"/>
      <c r="AL742" s="176"/>
    </row>
    <row r="743" spans="4:38" s="86" customFormat="1" x14ac:dyDescent="0.25">
      <c r="D743" s="179"/>
      <c r="E743" s="179"/>
      <c r="F743" s="179"/>
      <c r="AL743" s="176"/>
    </row>
    <row r="744" spans="4:38" s="86" customFormat="1" x14ac:dyDescent="0.25">
      <c r="D744" s="179"/>
      <c r="E744" s="179"/>
      <c r="F744" s="179"/>
      <c r="AL744" s="176"/>
    </row>
    <row r="745" spans="4:38" s="86" customFormat="1" x14ac:dyDescent="0.25">
      <c r="D745" s="179"/>
      <c r="E745" s="179"/>
      <c r="F745" s="179"/>
      <c r="AL745" s="176"/>
    </row>
    <row r="746" spans="4:38" s="86" customFormat="1" x14ac:dyDescent="0.25">
      <c r="D746" s="179"/>
      <c r="E746" s="179"/>
      <c r="F746" s="179"/>
      <c r="AL746" s="176"/>
    </row>
    <row r="747" spans="4:38" s="86" customFormat="1" x14ac:dyDescent="0.25">
      <c r="D747" s="179"/>
      <c r="E747" s="179"/>
      <c r="F747" s="179"/>
      <c r="AL747" s="176"/>
    </row>
    <row r="748" spans="4:38" s="86" customFormat="1" x14ac:dyDescent="0.25">
      <c r="D748" s="179"/>
      <c r="E748" s="179"/>
      <c r="F748" s="179"/>
      <c r="AL748" s="176"/>
    </row>
    <row r="749" spans="4:38" s="86" customFormat="1" x14ac:dyDescent="0.25">
      <c r="D749" s="179"/>
      <c r="E749" s="179"/>
      <c r="F749" s="179"/>
      <c r="AL749" s="176"/>
    </row>
    <row r="750" spans="4:38" s="86" customFormat="1" x14ac:dyDescent="0.25">
      <c r="D750" s="179"/>
      <c r="E750" s="179"/>
      <c r="F750" s="179"/>
      <c r="AL750" s="176"/>
    </row>
    <row r="751" spans="4:38" s="86" customFormat="1" x14ac:dyDescent="0.25">
      <c r="D751" s="179"/>
      <c r="E751" s="179"/>
      <c r="F751" s="179"/>
      <c r="AL751" s="176"/>
    </row>
    <row r="752" spans="4:38" s="86" customFormat="1" x14ac:dyDescent="0.25">
      <c r="D752" s="179"/>
      <c r="E752" s="179"/>
      <c r="F752" s="179"/>
      <c r="AL752" s="176"/>
    </row>
    <row r="753" spans="4:38" s="86" customFormat="1" x14ac:dyDescent="0.25">
      <c r="D753" s="179"/>
      <c r="E753" s="179"/>
      <c r="F753" s="179"/>
      <c r="AL753" s="176"/>
    </row>
    <row r="754" spans="4:38" s="86" customFormat="1" x14ac:dyDescent="0.25">
      <c r="D754" s="179"/>
      <c r="E754" s="179"/>
      <c r="F754" s="179"/>
      <c r="AL754" s="176"/>
    </row>
    <row r="755" spans="4:38" s="86" customFormat="1" x14ac:dyDescent="0.25">
      <c r="D755" s="179"/>
      <c r="E755" s="179"/>
      <c r="F755" s="179"/>
      <c r="AL755" s="176"/>
    </row>
    <row r="756" spans="4:38" s="86" customFormat="1" x14ac:dyDescent="0.25">
      <c r="D756" s="179"/>
      <c r="E756" s="179"/>
      <c r="F756" s="179"/>
      <c r="AL756" s="176"/>
    </row>
    <row r="757" spans="4:38" s="86" customFormat="1" x14ac:dyDescent="0.25">
      <c r="D757" s="179"/>
      <c r="E757" s="179"/>
      <c r="F757" s="179"/>
      <c r="AL757" s="176"/>
    </row>
    <row r="758" spans="4:38" s="86" customFormat="1" x14ac:dyDescent="0.25">
      <c r="D758" s="179"/>
      <c r="E758" s="179"/>
      <c r="F758" s="179"/>
      <c r="AL758" s="176"/>
    </row>
    <row r="759" spans="4:38" s="86" customFormat="1" x14ac:dyDescent="0.25">
      <c r="D759" s="179"/>
      <c r="E759" s="179"/>
      <c r="F759" s="179"/>
      <c r="AL759" s="176"/>
    </row>
    <row r="760" spans="4:38" s="86" customFormat="1" x14ac:dyDescent="0.25">
      <c r="D760" s="179"/>
      <c r="E760" s="179"/>
      <c r="F760" s="179"/>
      <c r="AL760" s="176"/>
    </row>
    <row r="761" spans="4:38" s="86" customFormat="1" x14ac:dyDescent="0.25">
      <c r="D761" s="179"/>
      <c r="E761" s="179"/>
      <c r="F761" s="179"/>
      <c r="AL761" s="176"/>
    </row>
    <row r="762" spans="4:38" s="86" customFormat="1" x14ac:dyDescent="0.25">
      <c r="D762" s="179"/>
      <c r="E762" s="179"/>
      <c r="F762" s="179"/>
      <c r="AL762" s="176"/>
    </row>
    <row r="763" spans="4:38" s="86" customFormat="1" x14ac:dyDescent="0.25">
      <c r="D763" s="179"/>
      <c r="E763" s="179"/>
      <c r="F763" s="179"/>
      <c r="AL763" s="176"/>
    </row>
    <row r="764" spans="4:38" s="86" customFormat="1" x14ac:dyDescent="0.25">
      <c r="D764" s="179"/>
      <c r="E764" s="179"/>
      <c r="F764" s="179"/>
      <c r="AL764" s="176"/>
    </row>
    <row r="765" spans="4:38" s="86" customFormat="1" x14ac:dyDescent="0.25">
      <c r="D765" s="179"/>
      <c r="E765" s="179"/>
      <c r="F765" s="179"/>
      <c r="AL765" s="176"/>
    </row>
    <row r="766" spans="4:38" s="86" customFormat="1" x14ac:dyDescent="0.25">
      <c r="D766" s="179"/>
      <c r="E766" s="179"/>
      <c r="F766" s="179"/>
      <c r="AL766" s="176"/>
    </row>
    <row r="767" spans="4:38" s="86" customFormat="1" x14ac:dyDescent="0.25">
      <c r="D767" s="179"/>
      <c r="E767" s="179"/>
      <c r="F767" s="179"/>
      <c r="AL767" s="176"/>
    </row>
    <row r="768" spans="4:38" s="86" customFormat="1" x14ac:dyDescent="0.25">
      <c r="D768" s="179"/>
      <c r="E768" s="179"/>
      <c r="F768" s="179"/>
      <c r="AL768" s="176"/>
    </row>
    <row r="769" spans="4:38" s="86" customFormat="1" x14ac:dyDescent="0.25">
      <c r="D769" s="179"/>
      <c r="E769" s="179"/>
      <c r="F769" s="179"/>
      <c r="AL769" s="176"/>
    </row>
    <row r="770" spans="4:38" s="86" customFormat="1" x14ac:dyDescent="0.25">
      <c r="D770" s="179"/>
      <c r="E770" s="179"/>
      <c r="F770" s="179"/>
      <c r="AL770" s="176"/>
    </row>
    <row r="771" spans="4:38" s="86" customFormat="1" x14ac:dyDescent="0.25">
      <c r="D771" s="179"/>
      <c r="E771" s="179"/>
      <c r="F771" s="179"/>
      <c r="AL771" s="176"/>
    </row>
    <row r="772" spans="4:38" s="86" customFormat="1" x14ac:dyDescent="0.25">
      <c r="D772" s="179"/>
      <c r="E772" s="179"/>
      <c r="F772" s="179"/>
      <c r="AL772" s="176"/>
    </row>
    <row r="773" spans="4:38" s="86" customFormat="1" x14ac:dyDescent="0.25">
      <c r="D773" s="179"/>
      <c r="E773" s="179"/>
      <c r="F773" s="179"/>
      <c r="AL773" s="176"/>
    </row>
    <row r="774" spans="4:38" s="86" customFormat="1" x14ac:dyDescent="0.25">
      <c r="D774" s="179"/>
      <c r="E774" s="179"/>
      <c r="F774" s="179"/>
      <c r="AL774" s="176"/>
    </row>
    <row r="775" spans="4:38" s="86" customFormat="1" x14ac:dyDescent="0.25">
      <c r="D775" s="179"/>
      <c r="E775" s="179"/>
      <c r="F775" s="179"/>
      <c r="AL775" s="176"/>
    </row>
    <row r="776" spans="4:38" s="86" customFormat="1" x14ac:dyDescent="0.25">
      <c r="D776" s="179"/>
      <c r="E776" s="179"/>
      <c r="F776" s="179"/>
      <c r="AL776" s="176"/>
    </row>
    <row r="777" spans="4:38" s="86" customFormat="1" x14ac:dyDescent="0.25">
      <c r="D777" s="179"/>
      <c r="E777" s="179"/>
      <c r="F777" s="179"/>
      <c r="AL777" s="176"/>
    </row>
    <row r="778" spans="4:38" s="86" customFormat="1" x14ac:dyDescent="0.25">
      <c r="D778" s="179"/>
      <c r="E778" s="179"/>
      <c r="F778" s="179"/>
      <c r="AL778" s="176"/>
    </row>
    <row r="779" spans="4:38" s="86" customFormat="1" x14ac:dyDescent="0.25">
      <c r="D779" s="179"/>
      <c r="E779" s="179"/>
      <c r="F779" s="179"/>
      <c r="AL779" s="176"/>
    </row>
    <row r="780" spans="4:38" s="86" customFormat="1" x14ac:dyDescent="0.25">
      <c r="D780" s="179"/>
      <c r="E780" s="179"/>
      <c r="F780" s="179"/>
      <c r="AL780" s="176"/>
    </row>
    <row r="781" spans="4:38" s="86" customFormat="1" x14ac:dyDescent="0.25">
      <c r="D781" s="179"/>
      <c r="E781" s="179"/>
      <c r="F781" s="179"/>
      <c r="AL781" s="176"/>
    </row>
    <row r="782" spans="4:38" s="86" customFormat="1" x14ac:dyDescent="0.25">
      <c r="D782" s="179"/>
      <c r="E782" s="179"/>
      <c r="F782" s="179"/>
      <c r="AL782" s="176"/>
    </row>
    <row r="783" spans="4:38" s="86" customFormat="1" x14ac:dyDescent="0.25">
      <c r="D783" s="179"/>
      <c r="E783" s="179"/>
      <c r="F783" s="179"/>
      <c r="AL783" s="176"/>
    </row>
    <row r="784" spans="4:38" s="86" customFormat="1" x14ac:dyDescent="0.25">
      <c r="D784" s="179"/>
      <c r="E784" s="179"/>
      <c r="F784" s="179"/>
      <c r="AL784" s="176"/>
    </row>
    <row r="785" spans="4:38" s="86" customFormat="1" x14ac:dyDescent="0.25">
      <c r="D785" s="179"/>
      <c r="E785" s="179"/>
      <c r="F785" s="179"/>
      <c r="AL785" s="176"/>
    </row>
    <row r="786" spans="4:38" s="86" customFormat="1" x14ac:dyDescent="0.25">
      <c r="D786" s="179"/>
      <c r="E786" s="179"/>
      <c r="F786" s="179"/>
      <c r="AL786" s="176"/>
    </row>
    <row r="787" spans="4:38" s="86" customFormat="1" x14ac:dyDescent="0.25">
      <c r="D787" s="179"/>
      <c r="E787" s="179"/>
      <c r="F787" s="179"/>
      <c r="AL787" s="176"/>
    </row>
    <row r="788" spans="4:38" s="86" customFormat="1" x14ac:dyDescent="0.25">
      <c r="D788" s="179"/>
      <c r="E788" s="179"/>
      <c r="F788" s="179"/>
      <c r="AL788" s="176"/>
    </row>
    <row r="789" spans="4:38" s="86" customFormat="1" x14ac:dyDescent="0.25">
      <c r="D789" s="179"/>
      <c r="E789" s="179"/>
      <c r="F789" s="179"/>
      <c r="AL789" s="176"/>
    </row>
    <row r="790" spans="4:38" s="86" customFormat="1" x14ac:dyDescent="0.25">
      <c r="D790" s="179"/>
      <c r="E790" s="179"/>
      <c r="F790" s="179"/>
      <c r="AL790" s="176"/>
    </row>
    <row r="791" spans="4:38" s="86" customFormat="1" x14ac:dyDescent="0.25">
      <c r="D791" s="179"/>
      <c r="E791" s="179"/>
      <c r="F791" s="179"/>
      <c r="AL791" s="176"/>
    </row>
    <row r="792" spans="4:38" s="86" customFormat="1" x14ac:dyDescent="0.25">
      <c r="D792" s="179"/>
      <c r="E792" s="179"/>
      <c r="F792" s="179"/>
      <c r="AL792" s="176"/>
    </row>
    <row r="793" spans="4:38" s="86" customFormat="1" x14ac:dyDescent="0.25">
      <c r="D793" s="179"/>
      <c r="E793" s="179"/>
      <c r="F793" s="179"/>
      <c r="AL793" s="176"/>
    </row>
    <row r="794" spans="4:38" s="86" customFormat="1" x14ac:dyDescent="0.25">
      <c r="D794" s="179"/>
      <c r="E794" s="179"/>
      <c r="F794" s="179"/>
      <c r="AL794" s="176"/>
    </row>
    <row r="795" spans="4:38" s="86" customFormat="1" x14ac:dyDescent="0.25">
      <c r="D795" s="179"/>
      <c r="E795" s="179"/>
      <c r="F795" s="179"/>
      <c r="AL795" s="176"/>
    </row>
    <row r="796" spans="4:38" s="86" customFormat="1" x14ac:dyDescent="0.25">
      <c r="D796" s="179"/>
      <c r="E796" s="179"/>
      <c r="F796" s="179"/>
      <c r="AL796" s="176"/>
    </row>
    <row r="797" spans="4:38" s="86" customFormat="1" x14ac:dyDescent="0.25">
      <c r="D797" s="179"/>
      <c r="E797" s="179"/>
      <c r="F797" s="179"/>
      <c r="AL797" s="176"/>
    </row>
    <row r="798" spans="4:38" s="86" customFormat="1" x14ac:dyDescent="0.25">
      <c r="D798" s="179"/>
      <c r="E798" s="179"/>
      <c r="F798" s="179"/>
      <c r="AL798" s="176"/>
    </row>
    <row r="799" spans="4:38" s="86" customFormat="1" x14ac:dyDescent="0.25">
      <c r="D799" s="179"/>
      <c r="E799" s="179"/>
      <c r="F799" s="179"/>
      <c r="AL799" s="176"/>
    </row>
    <row r="800" spans="4:38" s="86" customFormat="1" x14ac:dyDescent="0.25">
      <c r="D800" s="179"/>
      <c r="E800" s="179"/>
      <c r="F800" s="179"/>
      <c r="AL800" s="176"/>
    </row>
    <row r="801" spans="4:38" s="86" customFormat="1" x14ac:dyDescent="0.25">
      <c r="D801" s="179"/>
      <c r="E801" s="179"/>
      <c r="F801" s="179"/>
      <c r="AL801" s="176"/>
    </row>
    <row r="802" spans="4:38" s="86" customFormat="1" x14ac:dyDescent="0.25">
      <c r="D802" s="179"/>
      <c r="E802" s="179"/>
      <c r="F802" s="179"/>
      <c r="AL802" s="176"/>
    </row>
    <row r="803" spans="4:38" s="86" customFormat="1" x14ac:dyDescent="0.25">
      <c r="D803" s="179"/>
      <c r="E803" s="179"/>
      <c r="F803" s="179"/>
      <c r="AL803" s="176"/>
    </row>
    <row r="804" spans="4:38" s="86" customFormat="1" x14ac:dyDescent="0.25">
      <c r="D804" s="179"/>
      <c r="E804" s="179"/>
      <c r="F804" s="179"/>
      <c r="AL804" s="176"/>
    </row>
    <row r="805" spans="4:38" s="86" customFormat="1" x14ac:dyDescent="0.25">
      <c r="D805" s="179"/>
      <c r="E805" s="179"/>
      <c r="F805" s="179"/>
      <c r="AL805" s="176"/>
    </row>
    <row r="806" spans="4:38" s="86" customFormat="1" x14ac:dyDescent="0.25">
      <c r="D806" s="179"/>
      <c r="E806" s="179"/>
      <c r="F806" s="179"/>
      <c r="AL806" s="176"/>
    </row>
    <row r="807" spans="4:38" s="86" customFormat="1" x14ac:dyDescent="0.25">
      <c r="D807" s="179"/>
      <c r="E807" s="179"/>
      <c r="F807" s="179"/>
      <c r="AL807" s="176"/>
    </row>
    <row r="808" spans="4:38" s="86" customFormat="1" x14ac:dyDescent="0.25">
      <c r="D808" s="179"/>
      <c r="E808" s="179"/>
      <c r="F808" s="179"/>
      <c r="AL808" s="176"/>
    </row>
    <row r="809" spans="4:38" s="86" customFormat="1" x14ac:dyDescent="0.25">
      <c r="D809" s="179"/>
      <c r="E809" s="179"/>
      <c r="F809" s="179"/>
      <c r="AL809" s="176"/>
    </row>
    <row r="810" spans="4:38" s="86" customFormat="1" x14ac:dyDescent="0.25">
      <c r="D810" s="179"/>
      <c r="E810" s="179"/>
      <c r="F810" s="179"/>
      <c r="AL810" s="176"/>
    </row>
    <row r="811" spans="4:38" s="86" customFormat="1" x14ac:dyDescent="0.25">
      <c r="D811" s="179"/>
      <c r="E811" s="179"/>
      <c r="F811" s="179"/>
      <c r="AL811" s="176"/>
    </row>
    <row r="812" spans="4:38" s="86" customFormat="1" x14ac:dyDescent="0.25">
      <c r="D812" s="179"/>
      <c r="E812" s="179"/>
      <c r="F812" s="179"/>
      <c r="AL812" s="176"/>
    </row>
    <row r="813" spans="4:38" s="86" customFormat="1" x14ac:dyDescent="0.25">
      <c r="D813" s="179"/>
      <c r="E813" s="179"/>
      <c r="F813" s="179"/>
      <c r="AL813" s="176"/>
    </row>
    <row r="814" spans="4:38" s="86" customFormat="1" x14ac:dyDescent="0.25">
      <c r="D814" s="179"/>
      <c r="E814" s="179"/>
      <c r="F814" s="179"/>
      <c r="AL814" s="176"/>
    </row>
    <row r="815" spans="4:38" s="86" customFormat="1" x14ac:dyDescent="0.25">
      <c r="D815" s="179"/>
      <c r="E815" s="179"/>
      <c r="F815" s="179"/>
      <c r="AL815" s="176"/>
    </row>
    <row r="816" spans="4:38" s="86" customFormat="1" x14ac:dyDescent="0.25">
      <c r="D816" s="179"/>
      <c r="E816" s="179"/>
      <c r="F816" s="179"/>
      <c r="AL816" s="176"/>
    </row>
    <row r="817" spans="4:38" s="86" customFormat="1" x14ac:dyDescent="0.25">
      <c r="D817" s="179"/>
      <c r="E817" s="179"/>
      <c r="F817" s="179"/>
      <c r="AL817" s="176"/>
    </row>
    <row r="818" spans="4:38" s="86" customFormat="1" x14ac:dyDescent="0.25">
      <c r="D818" s="179"/>
      <c r="E818" s="179"/>
      <c r="F818" s="179"/>
      <c r="AL818" s="176"/>
    </row>
    <row r="819" spans="4:38" s="86" customFormat="1" x14ac:dyDescent="0.25">
      <c r="D819" s="179"/>
      <c r="E819" s="179"/>
      <c r="F819" s="179"/>
      <c r="AL819" s="176"/>
    </row>
    <row r="820" spans="4:38" s="86" customFormat="1" x14ac:dyDescent="0.25">
      <c r="D820" s="179"/>
      <c r="E820" s="179"/>
      <c r="F820" s="179"/>
      <c r="AL820" s="176"/>
    </row>
    <row r="821" spans="4:38" s="86" customFormat="1" x14ac:dyDescent="0.25">
      <c r="D821" s="179"/>
      <c r="E821" s="179"/>
      <c r="F821" s="179"/>
      <c r="AL821" s="176"/>
    </row>
    <row r="822" spans="4:38" s="86" customFormat="1" x14ac:dyDescent="0.25">
      <c r="D822" s="179"/>
      <c r="E822" s="179"/>
      <c r="F822" s="179"/>
      <c r="AL822" s="176"/>
    </row>
    <row r="823" spans="4:38" s="86" customFormat="1" x14ac:dyDescent="0.25">
      <c r="D823" s="179"/>
      <c r="E823" s="179"/>
      <c r="F823" s="179"/>
      <c r="AL823" s="176"/>
    </row>
    <row r="824" spans="4:38" s="86" customFormat="1" x14ac:dyDescent="0.25">
      <c r="D824" s="179"/>
      <c r="E824" s="179"/>
      <c r="F824" s="179"/>
      <c r="AL824" s="176"/>
    </row>
    <row r="825" spans="4:38" s="86" customFormat="1" x14ac:dyDescent="0.25">
      <c r="D825" s="179"/>
      <c r="E825" s="179"/>
      <c r="F825" s="179"/>
      <c r="AL825" s="176"/>
    </row>
    <row r="826" spans="4:38" s="86" customFormat="1" x14ac:dyDescent="0.25">
      <c r="D826" s="179"/>
      <c r="E826" s="179"/>
      <c r="F826" s="179"/>
      <c r="AL826" s="176"/>
    </row>
    <row r="827" spans="4:38" s="86" customFormat="1" x14ac:dyDescent="0.25">
      <c r="D827" s="179"/>
      <c r="E827" s="179"/>
      <c r="F827" s="179"/>
      <c r="AL827" s="176"/>
    </row>
    <row r="828" spans="4:38" s="86" customFormat="1" x14ac:dyDescent="0.25">
      <c r="D828" s="179"/>
      <c r="E828" s="179"/>
      <c r="F828" s="179"/>
      <c r="AL828" s="176"/>
    </row>
    <row r="829" spans="4:38" s="86" customFormat="1" x14ac:dyDescent="0.25">
      <c r="D829" s="179"/>
      <c r="E829" s="179"/>
      <c r="F829" s="179"/>
      <c r="AL829" s="176"/>
    </row>
    <row r="830" spans="4:38" s="86" customFormat="1" x14ac:dyDescent="0.25">
      <c r="D830" s="179"/>
      <c r="E830" s="179"/>
      <c r="F830" s="179"/>
      <c r="AL830" s="176"/>
    </row>
    <row r="831" spans="4:38" s="86" customFormat="1" x14ac:dyDescent="0.25">
      <c r="D831" s="179"/>
      <c r="E831" s="179"/>
      <c r="F831" s="179"/>
      <c r="AL831" s="176"/>
    </row>
    <row r="832" spans="4:38" s="86" customFormat="1" x14ac:dyDescent="0.25">
      <c r="D832" s="179"/>
      <c r="E832" s="179"/>
      <c r="F832" s="179"/>
      <c r="AL832" s="176"/>
    </row>
    <row r="833" spans="4:38" s="86" customFormat="1" x14ac:dyDescent="0.25">
      <c r="D833" s="179"/>
      <c r="E833" s="179"/>
      <c r="F833" s="179"/>
      <c r="AL833" s="176"/>
    </row>
    <row r="834" spans="4:38" s="86" customFormat="1" x14ac:dyDescent="0.25">
      <c r="D834" s="179"/>
      <c r="E834" s="179"/>
      <c r="F834" s="179"/>
      <c r="AL834" s="176"/>
    </row>
    <row r="835" spans="4:38" s="86" customFormat="1" x14ac:dyDescent="0.25">
      <c r="D835" s="179"/>
      <c r="E835" s="179"/>
      <c r="F835" s="179"/>
      <c r="AL835" s="176"/>
    </row>
    <row r="836" spans="4:38" s="86" customFormat="1" x14ac:dyDescent="0.25">
      <c r="D836" s="179"/>
      <c r="E836" s="179"/>
      <c r="F836" s="179"/>
      <c r="AL836" s="176"/>
    </row>
    <row r="837" spans="4:38" s="86" customFormat="1" x14ac:dyDescent="0.25">
      <c r="D837" s="179"/>
      <c r="E837" s="179"/>
      <c r="F837" s="179"/>
      <c r="AL837" s="176"/>
    </row>
    <row r="838" spans="4:38" s="86" customFormat="1" x14ac:dyDescent="0.25">
      <c r="D838" s="179"/>
      <c r="E838" s="179"/>
      <c r="F838" s="179"/>
      <c r="AL838" s="176"/>
    </row>
    <row r="839" spans="4:38" s="86" customFormat="1" x14ac:dyDescent="0.25">
      <c r="D839" s="179"/>
      <c r="E839" s="179"/>
      <c r="F839" s="179"/>
      <c r="AL839" s="176"/>
    </row>
    <row r="840" spans="4:38" s="86" customFormat="1" x14ac:dyDescent="0.25">
      <c r="D840" s="179"/>
      <c r="E840" s="179"/>
      <c r="F840" s="179"/>
      <c r="AL840" s="176"/>
    </row>
    <row r="841" spans="4:38" s="86" customFormat="1" x14ac:dyDescent="0.25">
      <c r="D841" s="179"/>
      <c r="E841" s="179"/>
      <c r="F841" s="179"/>
      <c r="AL841" s="176"/>
    </row>
    <row r="842" spans="4:38" s="86" customFormat="1" x14ac:dyDescent="0.25">
      <c r="D842" s="179"/>
      <c r="E842" s="179"/>
      <c r="F842" s="179"/>
      <c r="AL842" s="176"/>
    </row>
    <row r="843" spans="4:38" s="86" customFormat="1" x14ac:dyDescent="0.25">
      <c r="D843" s="179"/>
      <c r="E843" s="179"/>
      <c r="F843" s="179"/>
      <c r="AL843" s="176"/>
    </row>
    <row r="844" spans="4:38" s="86" customFormat="1" x14ac:dyDescent="0.25">
      <c r="D844" s="179"/>
      <c r="E844" s="179"/>
      <c r="F844" s="179"/>
      <c r="AL844" s="176"/>
    </row>
    <row r="845" spans="4:38" s="86" customFormat="1" x14ac:dyDescent="0.25">
      <c r="D845" s="179"/>
      <c r="E845" s="179"/>
      <c r="F845" s="179"/>
      <c r="AL845" s="176"/>
    </row>
    <row r="846" spans="4:38" s="86" customFormat="1" x14ac:dyDescent="0.25">
      <c r="D846" s="179"/>
      <c r="E846" s="179"/>
      <c r="F846" s="179"/>
      <c r="AL846" s="176"/>
    </row>
    <row r="847" spans="4:38" s="86" customFormat="1" x14ac:dyDescent="0.25">
      <c r="D847" s="179"/>
      <c r="E847" s="179"/>
      <c r="F847" s="179"/>
      <c r="AL847" s="176"/>
    </row>
    <row r="848" spans="4:38" s="86" customFormat="1" x14ac:dyDescent="0.25">
      <c r="D848" s="179"/>
      <c r="E848" s="179"/>
      <c r="F848" s="179"/>
      <c r="AL848" s="176"/>
    </row>
    <row r="849" spans="4:38" s="86" customFormat="1" x14ac:dyDescent="0.25">
      <c r="D849" s="179"/>
      <c r="E849" s="179"/>
      <c r="F849" s="179"/>
      <c r="AL849" s="176"/>
    </row>
    <row r="850" spans="4:38" s="86" customFormat="1" x14ac:dyDescent="0.25">
      <c r="D850" s="179"/>
      <c r="E850" s="179"/>
      <c r="F850" s="179"/>
      <c r="AL850" s="176"/>
    </row>
    <row r="851" spans="4:38" s="86" customFormat="1" x14ac:dyDescent="0.25">
      <c r="D851" s="179"/>
      <c r="E851" s="179"/>
      <c r="F851" s="179"/>
      <c r="AL851" s="176"/>
    </row>
    <row r="852" spans="4:38" s="86" customFormat="1" x14ac:dyDescent="0.25">
      <c r="D852" s="179"/>
      <c r="E852" s="179"/>
      <c r="F852" s="179"/>
      <c r="AL852" s="176"/>
    </row>
    <row r="853" spans="4:38" s="86" customFormat="1" x14ac:dyDescent="0.25">
      <c r="D853" s="179"/>
      <c r="E853" s="179"/>
      <c r="F853" s="179"/>
      <c r="AL853" s="176"/>
    </row>
    <row r="854" spans="4:38" s="86" customFormat="1" x14ac:dyDescent="0.25">
      <c r="D854" s="179"/>
      <c r="E854" s="179"/>
      <c r="F854" s="179"/>
      <c r="AL854" s="176"/>
    </row>
    <row r="855" spans="4:38" s="86" customFormat="1" x14ac:dyDescent="0.25">
      <c r="D855" s="179"/>
      <c r="E855" s="179"/>
      <c r="F855" s="179"/>
      <c r="AL855" s="176"/>
    </row>
    <row r="856" spans="4:38" s="86" customFormat="1" x14ac:dyDescent="0.25">
      <c r="D856" s="179"/>
      <c r="E856" s="179"/>
      <c r="F856" s="179"/>
      <c r="AL856" s="176"/>
    </row>
    <row r="857" spans="4:38" s="86" customFormat="1" x14ac:dyDescent="0.25">
      <c r="D857" s="179"/>
      <c r="E857" s="179"/>
      <c r="F857" s="179"/>
      <c r="AL857" s="176"/>
    </row>
    <row r="858" spans="4:38" s="86" customFormat="1" x14ac:dyDescent="0.25">
      <c r="D858" s="179"/>
      <c r="E858" s="179"/>
      <c r="F858" s="179"/>
      <c r="AL858" s="176"/>
    </row>
    <row r="859" spans="4:38" s="86" customFormat="1" x14ac:dyDescent="0.25">
      <c r="D859" s="179"/>
      <c r="E859" s="179"/>
      <c r="F859" s="179"/>
      <c r="AL859" s="176"/>
    </row>
    <row r="860" spans="4:38" s="86" customFormat="1" x14ac:dyDescent="0.25">
      <c r="D860" s="179"/>
      <c r="E860" s="179"/>
      <c r="F860" s="179"/>
      <c r="AL860" s="176"/>
    </row>
    <row r="861" spans="4:38" s="86" customFormat="1" x14ac:dyDescent="0.25">
      <c r="D861" s="179"/>
      <c r="E861" s="179"/>
      <c r="F861" s="179"/>
      <c r="AL861" s="176"/>
    </row>
    <row r="862" spans="4:38" s="86" customFormat="1" x14ac:dyDescent="0.25">
      <c r="D862" s="179"/>
      <c r="E862" s="179"/>
      <c r="F862" s="179"/>
      <c r="AL862" s="176"/>
    </row>
    <row r="863" spans="4:38" s="86" customFormat="1" x14ac:dyDescent="0.25">
      <c r="D863" s="179"/>
      <c r="E863" s="179"/>
      <c r="F863" s="179"/>
      <c r="AL863" s="176"/>
    </row>
    <row r="864" spans="4:38" s="86" customFormat="1" x14ac:dyDescent="0.25">
      <c r="D864" s="179"/>
      <c r="E864" s="179"/>
      <c r="F864" s="179"/>
      <c r="AL864" s="176"/>
    </row>
    <row r="865" spans="4:38" s="86" customFormat="1" x14ac:dyDescent="0.25">
      <c r="D865" s="179"/>
      <c r="E865" s="179"/>
      <c r="F865" s="179"/>
      <c r="AL865" s="176"/>
    </row>
    <row r="866" spans="4:38" s="86" customFormat="1" x14ac:dyDescent="0.25">
      <c r="D866" s="179"/>
      <c r="E866" s="179"/>
      <c r="F866" s="179"/>
      <c r="AL866" s="176"/>
    </row>
    <row r="867" spans="4:38" s="86" customFormat="1" x14ac:dyDescent="0.25">
      <c r="D867" s="179"/>
      <c r="E867" s="179"/>
      <c r="F867" s="179"/>
      <c r="AL867" s="176"/>
    </row>
    <row r="868" spans="4:38" s="86" customFormat="1" x14ac:dyDescent="0.25">
      <c r="D868" s="179"/>
      <c r="E868" s="179"/>
      <c r="F868" s="179"/>
      <c r="AL868" s="176"/>
    </row>
    <row r="869" spans="4:38" s="86" customFormat="1" x14ac:dyDescent="0.25">
      <c r="D869" s="179"/>
      <c r="E869" s="179"/>
      <c r="F869" s="179"/>
      <c r="AL869" s="176"/>
    </row>
    <row r="870" spans="4:38" s="86" customFormat="1" x14ac:dyDescent="0.25">
      <c r="D870" s="179"/>
      <c r="E870" s="179"/>
      <c r="F870" s="179"/>
      <c r="AL870" s="176"/>
    </row>
    <row r="871" spans="4:38" s="86" customFormat="1" x14ac:dyDescent="0.25">
      <c r="D871" s="179"/>
      <c r="E871" s="179"/>
      <c r="F871" s="179"/>
      <c r="AL871" s="176"/>
    </row>
    <row r="872" spans="4:38" s="86" customFormat="1" x14ac:dyDescent="0.25">
      <c r="D872" s="179"/>
      <c r="E872" s="179"/>
      <c r="F872" s="179"/>
      <c r="AL872" s="176"/>
    </row>
    <row r="873" spans="4:38" s="86" customFormat="1" x14ac:dyDescent="0.25">
      <c r="D873" s="179"/>
      <c r="E873" s="179"/>
      <c r="F873" s="179"/>
      <c r="AL873" s="176"/>
    </row>
    <row r="874" spans="4:38" s="86" customFormat="1" x14ac:dyDescent="0.25">
      <c r="D874" s="179"/>
      <c r="E874" s="179"/>
      <c r="F874" s="179"/>
      <c r="AL874" s="176"/>
    </row>
    <row r="875" spans="4:38" s="86" customFormat="1" x14ac:dyDescent="0.25">
      <c r="D875" s="179"/>
      <c r="E875" s="179"/>
      <c r="F875" s="179"/>
      <c r="AL875" s="176"/>
    </row>
    <row r="876" spans="4:38" s="86" customFormat="1" x14ac:dyDescent="0.25">
      <c r="D876" s="179"/>
      <c r="E876" s="179"/>
      <c r="F876" s="179"/>
      <c r="AL876" s="176"/>
    </row>
    <row r="877" spans="4:38" s="86" customFormat="1" x14ac:dyDescent="0.25">
      <c r="D877" s="179"/>
      <c r="E877" s="179"/>
      <c r="F877" s="179"/>
      <c r="AL877" s="176"/>
    </row>
    <row r="878" spans="4:38" s="86" customFormat="1" x14ac:dyDescent="0.25">
      <c r="D878" s="179"/>
      <c r="E878" s="179"/>
      <c r="F878" s="179"/>
      <c r="AL878" s="176"/>
    </row>
  </sheetData>
  <mergeCells count="102">
    <mergeCell ref="AI2:AL2"/>
    <mergeCell ref="A1:AH1"/>
    <mergeCell ref="A2:C3"/>
    <mergeCell ref="I2:J2"/>
    <mergeCell ref="K2:L2"/>
    <mergeCell ref="M2:N2"/>
    <mergeCell ref="O2:P2"/>
    <mergeCell ref="Q2:R2"/>
    <mergeCell ref="S2:T2"/>
    <mergeCell ref="U2:V2"/>
    <mergeCell ref="W2:X2"/>
    <mergeCell ref="A4:J4"/>
    <mergeCell ref="A5:C5"/>
    <mergeCell ref="B6:C6"/>
    <mergeCell ref="B9:C9"/>
    <mergeCell ref="Y2:Z2"/>
    <mergeCell ref="AA2:AB2"/>
    <mergeCell ref="AC2:AD2"/>
    <mergeCell ref="AE2:AF2"/>
    <mergeCell ref="AG2:AH2"/>
    <mergeCell ref="B31:C31"/>
    <mergeCell ref="B33:C33"/>
    <mergeCell ref="B36:C36"/>
    <mergeCell ref="B39:C39"/>
    <mergeCell ref="A41:C41"/>
    <mergeCell ref="B42:C42"/>
    <mergeCell ref="B11:C11"/>
    <mergeCell ref="B17:C17"/>
    <mergeCell ref="B21:C21"/>
    <mergeCell ref="B24:C24"/>
    <mergeCell ref="B28:C28"/>
    <mergeCell ref="A30:C30"/>
    <mergeCell ref="B59:C59"/>
    <mergeCell ref="A60:C60"/>
    <mergeCell ref="B61:C61"/>
    <mergeCell ref="B62:C62"/>
    <mergeCell ref="B63:C63"/>
    <mergeCell ref="B64:C64"/>
    <mergeCell ref="B44:C44"/>
    <mergeCell ref="B46:C46"/>
    <mergeCell ref="A55:J55"/>
    <mergeCell ref="A56:C56"/>
    <mergeCell ref="B57:C57"/>
    <mergeCell ref="B58:C58"/>
    <mergeCell ref="B71:C71"/>
    <mergeCell ref="A72:C72"/>
    <mergeCell ref="B73:C73"/>
    <mergeCell ref="B74:C74"/>
    <mergeCell ref="B75:C75"/>
    <mergeCell ref="B76:C76"/>
    <mergeCell ref="A65:C65"/>
    <mergeCell ref="B66:C66"/>
    <mergeCell ref="B67:C67"/>
    <mergeCell ref="B68:C68"/>
    <mergeCell ref="A69:C69"/>
    <mergeCell ref="B70:C70"/>
    <mergeCell ref="A83:C83"/>
    <mergeCell ref="B84:C84"/>
    <mergeCell ref="B85:C85"/>
    <mergeCell ref="B86:C86"/>
    <mergeCell ref="B87:C87"/>
    <mergeCell ref="A88:C88"/>
    <mergeCell ref="A77:C77"/>
    <mergeCell ref="B78:C78"/>
    <mergeCell ref="B79:C79"/>
    <mergeCell ref="B80:C80"/>
    <mergeCell ref="B81:C81"/>
    <mergeCell ref="A82:J82"/>
    <mergeCell ref="B95:C95"/>
    <mergeCell ref="B96:C96"/>
    <mergeCell ref="B97:C97"/>
    <mergeCell ref="B98:C98"/>
    <mergeCell ref="B99:C99"/>
    <mergeCell ref="B100:C100"/>
    <mergeCell ref="B89:C89"/>
    <mergeCell ref="B90:C90"/>
    <mergeCell ref="B91:C91"/>
    <mergeCell ref="B92:C92"/>
    <mergeCell ref="A93:C93"/>
    <mergeCell ref="B94:C94"/>
    <mergeCell ref="B107:C107"/>
    <mergeCell ref="B108:C108"/>
    <mergeCell ref="B109:C109"/>
    <mergeCell ref="B110:C110"/>
    <mergeCell ref="A111:C111"/>
    <mergeCell ref="B112:C112"/>
    <mergeCell ref="A101:C101"/>
    <mergeCell ref="B102:C102"/>
    <mergeCell ref="B103:C103"/>
    <mergeCell ref="B104:C104"/>
    <mergeCell ref="B105:C105"/>
    <mergeCell ref="A106:C106"/>
    <mergeCell ref="B119:C119"/>
    <mergeCell ref="B121:C121"/>
    <mergeCell ref="A123:J123"/>
    <mergeCell ref="A124:J124"/>
    <mergeCell ref="B113:C113"/>
    <mergeCell ref="B114:C114"/>
    <mergeCell ref="B115:C115"/>
    <mergeCell ref="A116:C116"/>
    <mergeCell ref="B117:C117"/>
    <mergeCell ref="A118:J118"/>
  </mergeCells>
  <dataValidations count="1">
    <dataValidation type="list" allowBlank="1" showInputMessage="1" showErrorMessage="1" sqref="H7:H8 H10 H12:H16 H18:H20 H22:H23 H25:H27 H29 H32 H34:H35 H37:H38 H40 H43 H45 H47:H50" xr:uid="{36534270-C6B8-4925-BB64-B4166AF3FA11}">
      <formula1>$AZ$157:$AZ$173</formula1>
    </dataValidation>
  </dataValidations>
  <pageMargins left="0" right="0" top="0" bottom="0" header="0" footer="0"/>
  <pageSetup scale="6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E05819-46C4-4B92-A298-CF59D4770402}">
  <sheetPr>
    <pageSetUpPr fitToPage="1"/>
  </sheetPr>
  <dimension ref="A1:SS878"/>
  <sheetViews>
    <sheetView zoomScale="85" zoomScaleNormal="85" workbookViewId="0">
      <pane xSplit="3" ySplit="3" topLeftCell="AE4" activePane="bottomRight" state="frozen"/>
      <selection pane="topRight" activeCell="E1" sqref="E1"/>
      <selection pane="bottomLeft" activeCell="A4" sqref="A4"/>
      <selection pane="bottomRight" activeCell="AP4" sqref="AP4"/>
    </sheetView>
  </sheetViews>
  <sheetFormatPr defaultColWidth="8.88671875" defaultRowHeight="13.2" x14ac:dyDescent="0.25"/>
  <cols>
    <col min="1" max="2" width="4.6640625" style="87" customWidth="1"/>
    <col min="3" max="3" width="44.88671875" style="87" customWidth="1"/>
    <col min="4" max="4" width="15" style="180" customWidth="1"/>
    <col min="5" max="5" width="13.33203125" style="180" bestFit="1" customWidth="1"/>
    <col min="6" max="6" width="13.33203125" style="180" customWidth="1"/>
    <col min="7" max="7" width="13.33203125" style="87" customWidth="1"/>
    <col min="8" max="8" width="16.33203125" style="87" customWidth="1"/>
    <col min="9" max="9" width="11.6640625" style="87" customWidth="1"/>
    <col min="10" max="10" width="12.33203125" style="87" customWidth="1"/>
    <col min="11" max="34" width="13.5546875" style="87" customWidth="1"/>
    <col min="35" max="36" width="13.6640625" style="87" customWidth="1"/>
    <col min="37" max="37" width="13.109375" style="87" bestFit="1" customWidth="1"/>
    <col min="38" max="38" width="5.6640625" style="177" bestFit="1" customWidth="1"/>
    <col min="39" max="39" width="8.88671875" style="167"/>
    <col min="40" max="513" width="8.88671875" style="86"/>
    <col min="514" max="16384" width="8.88671875" style="87"/>
  </cols>
  <sheetData>
    <row r="1" spans="1:513" ht="41.4" customHeight="1" thickBot="1" x14ac:dyDescent="0.3">
      <c r="A1" s="763" t="s">
        <v>144</v>
      </c>
      <c r="B1" s="764"/>
      <c r="C1" s="764"/>
      <c r="D1" s="764"/>
      <c r="E1" s="764"/>
      <c r="F1" s="764"/>
      <c r="G1" s="764"/>
      <c r="H1" s="764"/>
      <c r="I1" s="764"/>
      <c r="J1" s="764"/>
      <c r="K1" s="764"/>
      <c r="L1" s="764"/>
      <c r="M1" s="764"/>
      <c r="N1" s="764"/>
      <c r="O1" s="764"/>
      <c r="P1" s="764"/>
      <c r="Q1" s="764"/>
      <c r="R1" s="764"/>
      <c r="S1" s="764"/>
      <c r="T1" s="764"/>
      <c r="U1" s="764"/>
      <c r="V1" s="764"/>
      <c r="W1" s="764"/>
      <c r="X1" s="764"/>
      <c r="Y1" s="764"/>
      <c r="Z1" s="764"/>
      <c r="AA1" s="764"/>
      <c r="AB1" s="764"/>
      <c r="AC1" s="764"/>
      <c r="AD1" s="764"/>
      <c r="AE1" s="764"/>
      <c r="AF1" s="764"/>
      <c r="AG1" s="764"/>
      <c r="AH1" s="764"/>
      <c r="AI1" s="273"/>
      <c r="AJ1" s="273"/>
      <c r="AK1" s="273"/>
      <c r="AL1" s="273"/>
      <c r="AN1" s="86" t="s">
        <v>159</v>
      </c>
      <c r="AO1" s="86">
        <v>3</v>
      </c>
    </row>
    <row r="2" spans="1:513" s="83" customFormat="1" ht="41.4" customHeight="1" x14ac:dyDescent="0.25">
      <c r="A2" s="811" t="s">
        <v>0</v>
      </c>
      <c r="B2" s="812"/>
      <c r="C2" s="812"/>
      <c r="D2" s="221"/>
      <c r="E2" s="221"/>
      <c r="F2" s="221"/>
      <c r="G2" s="222"/>
      <c r="H2" s="222"/>
      <c r="I2" s="773" t="s">
        <v>169</v>
      </c>
      <c r="J2" s="773"/>
      <c r="K2" s="815" t="s">
        <v>201</v>
      </c>
      <c r="L2" s="810"/>
      <c r="M2" s="809" t="s">
        <v>202</v>
      </c>
      <c r="N2" s="810"/>
      <c r="O2" s="809" t="s">
        <v>203</v>
      </c>
      <c r="P2" s="810"/>
      <c r="Q2" s="809" t="s">
        <v>204</v>
      </c>
      <c r="R2" s="810"/>
      <c r="S2" s="809" t="s">
        <v>205</v>
      </c>
      <c r="T2" s="810"/>
      <c r="U2" s="809" t="s">
        <v>206</v>
      </c>
      <c r="V2" s="810"/>
      <c r="W2" s="809" t="s">
        <v>207</v>
      </c>
      <c r="X2" s="810"/>
      <c r="Y2" s="809" t="s">
        <v>208</v>
      </c>
      <c r="Z2" s="810"/>
      <c r="AA2" s="809" t="s">
        <v>209</v>
      </c>
      <c r="AB2" s="810"/>
      <c r="AC2" s="809" t="s">
        <v>210</v>
      </c>
      <c r="AD2" s="810"/>
      <c r="AE2" s="809" t="s">
        <v>211</v>
      </c>
      <c r="AF2" s="810"/>
      <c r="AG2" s="809" t="s">
        <v>212</v>
      </c>
      <c r="AH2" s="810"/>
      <c r="AI2" s="773" t="s">
        <v>4</v>
      </c>
      <c r="AJ2" s="773"/>
      <c r="AK2" s="773"/>
      <c r="AL2" s="769"/>
      <c r="AM2" s="81"/>
      <c r="AN2" s="82"/>
      <c r="AO2" s="82"/>
      <c r="AP2" s="82"/>
      <c r="AQ2" s="82"/>
      <c r="AR2" s="82"/>
      <c r="AS2" s="82"/>
      <c r="AT2" s="82"/>
      <c r="AU2" s="82"/>
      <c r="AV2" s="82"/>
      <c r="AW2" s="82"/>
      <c r="AX2" s="82"/>
      <c r="AY2" s="82"/>
      <c r="AZ2" s="82"/>
      <c r="BA2" s="82"/>
      <c r="BB2" s="82"/>
      <c r="BC2" s="82"/>
      <c r="BD2" s="82"/>
      <c r="BE2" s="82"/>
      <c r="BF2" s="82"/>
      <c r="BG2" s="82"/>
      <c r="BH2" s="82"/>
      <c r="BI2" s="82"/>
      <c r="BJ2" s="82"/>
      <c r="BK2" s="82"/>
      <c r="BL2" s="82"/>
      <c r="BM2" s="82"/>
      <c r="BN2" s="82"/>
      <c r="BO2" s="82"/>
      <c r="BP2" s="82"/>
      <c r="BQ2" s="82"/>
      <c r="BR2" s="82"/>
      <c r="BS2" s="82"/>
      <c r="BT2" s="82"/>
      <c r="BU2" s="82"/>
      <c r="BV2" s="82"/>
      <c r="BW2" s="82"/>
      <c r="BX2" s="82"/>
      <c r="BY2" s="82"/>
      <c r="BZ2" s="82"/>
      <c r="CA2" s="82"/>
      <c r="CB2" s="82"/>
      <c r="CC2" s="82"/>
      <c r="CD2" s="82"/>
      <c r="CE2" s="82"/>
      <c r="CF2" s="82"/>
      <c r="CG2" s="82"/>
      <c r="CH2" s="82"/>
      <c r="CI2" s="82"/>
      <c r="CJ2" s="82"/>
      <c r="CK2" s="82"/>
      <c r="CL2" s="82"/>
      <c r="CM2" s="82"/>
      <c r="CN2" s="82"/>
      <c r="CO2" s="82"/>
      <c r="CP2" s="82"/>
      <c r="CQ2" s="82"/>
      <c r="CR2" s="82"/>
      <c r="CS2" s="82"/>
      <c r="CT2" s="82"/>
      <c r="CU2" s="82"/>
      <c r="CV2" s="82"/>
      <c r="CW2" s="82"/>
      <c r="CX2" s="82"/>
      <c r="CY2" s="82"/>
      <c r="CZ2" s="82"/>
      <c r="DA2" s="82"/>
      <c r="DB2" s="82"/>
      <c r="DC2" s="82"/>
      <c r="DD2" s="82"/>
      <c r="DE2" s="82"/>
      <c r="DF2" s="82"/>
      <c r="DG2" s="82"/>
      <c r="DH2" s="82"/>
      <c r="DI2" s="82"/>
      <c r="DJ2" s="82"/>
      <c r="DK2" s="82"/>
      <c r="DL2" s="82"/>
      <c r="DM2" s="82"/>
      <c r="DN2" s="82"/>
      <c r="DO2" s="82"/>
      <c r="DP2" s="82"/>
      <c r="DQ2" s="82"/>
      <c r="DR2" s="82"/>
      <c r="DS2" s="82"/>
      <c r="DT2" s="82"/>
      <c r="DU2" s="82"/>
      <c r="DV2" s="82"/>
      <c r="DW2" s="82"/>
      <c r="DX2" s="82"/>
      <c r="DY2" s="82"/>
      <c r="DZ2" s="82"/>
      <c r="EA2" s="82"/>
      <c r="EB2" s="82"/>
      <c r="EC2" s="82"/>
      <c r="ED2" s="82"/>
      <c r="EE2" s="82"/>
      <c r="EF2" s="82"/>
      <c r="EG2" s="82"/>
      <c r="EH2" s="82"/>
      <c r="EI2" s="82"/>
      <c r="EJ2" s="82"/>
      <c r="EK2" s="82"/>
      <c r="EL2" s="82"/>
      <c r="EM2" s="82"/>
      <c r="EN2" s="82"/>
      <c r="EO2" s="82"/>
      <c r="EP2" s="82"/>
      <c r="EQ2" s="82"/>
      <c r="ER2" s="82"/>
      <c r="ES2" s="82"/>
      <c r="ET2" s="82"/>
      <c r="EU2" s="82"/>
      <c r="EV2" s="82"/>
      <c r="EW2" s="82"/>
      <c r="EX2" s="82"/>
      <c r="EY2" s="82"/>
      <c r="EZ2" s="82"/>
      <c r="FA2" s="82"/>
      <c r="FB2" s="82"/>
      <c r="FC2" s="82"/>
      <c r="FD2" s="82"/>
      <c r="FE2" s="82"/>
      <c r="FF2" s="82"/>
      <c r="FG2" s="82"/>
      <c r="FH2" s="82"/>
      <c r="FI2" s="82"/>
      <c r="FJ2" s="82"/>
      <c r="FK2" s="82"/>
      <c r="FL2" s="82"/>
      <c r="FM2" s="82"/>
      <c r="FN2" s="82"/>
      <c r="FO2" s="82"/>
      <c r="FP2" s="82"/>
      <c r="FQ2" s="82"/>
      <c r="FR2" s="82"/>
      <c r="FS2" s="82"/>
      <c r="FT2" s="82"/>
      <c r="FU2" s="82"/>
      <c r="FV2" s="82"/>
      <c r="FW2" s="82"/>
      <c r="FX2" s="82"/>
      <c r="FY2" s="82"/>
      <c r="FZ2" s="82"/>
      <c r="GA2" s="82"/>
      <c r="GB2" s="82"/>
      <c r="GC2" s="82"/>
      <c r="GD2" s="82"/>
      <c r="GE2" s="82"/>
      <c r="GF2" s="82"/>
      <c r="GG2" s="82"/>
      <c r="GH2" s="82"/>
      <c r="GI2" s="82"/>
      <c r="GJ2" s="82"/>
      <c r="GK2" s="82"/>
      <c r="GL2" s="82"/>
      <c r="GM2" s="82"/>
      <c r="GN2" s="82"/>
      <c r="GO2" s="82"/>
      <c r="GP2" s="82"/>
      <c r="GQ2" s="82"/>
      <c r="GR2" s="82"/>
      <c r="GS2" s="82"/>
      <c r="GT2" s="82"/>
      <c r="GU2" s="82"/>
      <c r="GV2" s="82"/>
      <c r="GW2" s="82"/>
      <c r="GX2" s="82"/>
      <c r="GY2" s="82"/>
      <c r="GZ2" s="82"/>
      <c r="HA2" s="82"/>
      <c r="HB2" s="82"/>
      <c r="HC2" s="82"/>
      <c r="HD2" s="82"/>
      <c r="HE2" s="82"/>
      <c r="HF2" s="82"/>
      <c r="HG2" s="82"/>
      <c r="HH2" s="82"/>
      <c r="HI2" s="82"/>
      <c r="HJ2" s="82"/>
      <c r="HK2" s="82"/>
      <c r="HL2" s="82"/>
      <c r="HM2" s="82"/>
      <c r="HN2" s="82"/>
      <c r="HO2" s="82"/>
      <c r="HP2" s="82"/>
      <c r="HQ2" s="82"/>
      <c r="HR2" s="82"/>
      <c r="HS2" s="82"/>
      <c r="HT2" s="82"/>
      <c r="HU2" s="82"/>
      <c r="HV2" s="82"/>
      <c r="HW2" s="82"/>
      <c r="HX2" s="82"/>
      <c r="HY2" s="82"/>
      <c r="HZ2" s="82"/>
      <c r="IA2" s="82"/>
      <c r="IB2" s="82"/>
      <c r="IC2" s="82"/>
      <c r="ID2" s="82"/>
      <c r="IE2" s="82"/>
      <c r="IF2" s="82"/>
      <c r="IG2" s="82"/>
      <c r="IH2" s="82"/>
      <c r="II2" s="82"/>
      <c r="IJ2" s="82"/>
      <c r="IK2" s="82"/>
      <c r="IL2" s="82"/>
      <c r="IM2" s="82"/>
      <c r="IN2" s="82"/>
      <c r="IO2" s="82"/>
      <c r="IP2" s="82"/>
      <c r="IQ2" s="82"/>
      <c r="IR2" s="82"/>
      <c r="IS2" s="82"/>
      <c r="IT2" s="82"/>
      <c r="IU2" s="82"/>
      <c r="IV2" s="82"/>
      <c r="IW2" s="82"/>
      <c r="IX2" s="82"/>
      <c r="IY2" s="82"/>
      <c r="IZ2" s="82"/>
      <c r="JA2" s="82"/>
      <c r="JB2" s="82"/>
      <c r="JC2" s="82"/>
      <c r="JD2" s="82"/>
      <c r="JE2" s="82"/>
      <c r="JF2" s="82"/>
      <c r="JG2" s="82"/>
      <c r="JH2" s="82"/>
      <c r="JI2" s="82"/>
      <c r="JJ2" s="82"/>
      <c r="JK2" s="82"/>
      <c r="JL2" s="82"/>
      <c r="JM2" s="82"/>
      <c r="JN2" s="82"/>
      <c r="JO2" s="82"/>
      <c r="JP2" s="82"/>
      <c r="JQ2" s="82"/>
      <c r="JR2" s="82"/>
      <c r="JS2" s="82"/>
      <c r="JT2" s="82"/>
      <c r="JU2" s="82"/>
      <c r="JV2" s="82"/>
      <c r="JW2" s="82"/>
      <c r="JX2" s="82"/>
      <c r="JY2" s="82"/>
      <c r="JZ2" s="82"/>
      <c r="KA2" s="82"/>
      <c r="KB2" s="82"/>
      <c r="KC2" s="82"/>
      <c r="KD2" s="82"/>
      <c r="KE2" s="82"/>
      <c r="KF2" s="82"/>
      <c r="KG2" s="82"/>
      <c r="KH2" s="82"/>
      <c r="KI2" s="82"/>
      <c r="KJ2" s="82"/>
      <c r="KK2" s="82"/>
      <c r="KL2" s="82"/>
      <c r="KM2" s="82"/>
      <c r="KN2" s="82"/>
      <c r="KO2" s="82"/>
      <c r="KP2" s="82"/>
      <c r="KQ2" s="82"/>
      <c r="KR2" s="82"/>
      <c r="KS2" s="82"/>
      <c r="KT2" s="82"/>
      <c r="KU2" s="82"/>
      <c r="KV2" s="82"/>
      <c r="KW2" s="82"/>
      <c r="KX2" s="82"/>
      <c r="KY2" s="82"/>
      <c r="KZ2" s="82"/>
      <c r="LA2" s="82"/>
      <c r="LB2" s="82"/>
      <c r="LC2" s="82"/>
      <c r="LD2" s="82"/>
      <c r="LE2" s="82"/>
      <c r="LF2" s="82"/>
      <c r="LG2" s="82"/>
      <c r="LH2" s="82"/>
      <c r="LI2" s="82"/>
      <c r="LJ2" s="82"/>
      <c r="LK2" s="82"/>
      <c r="LL2" s="82"/>
      <c r="LM2" s="82"/>
      <c r="LN2" s="82"/>
      <c r="LO2" s="82"/>
      <c r="LP2" s="82"/>
      <c r="LQ2" s="82"/>
      <c r="LR2" s="82"/>
      <c r="LS2" s="82"/>
      <c r="LT2" s="82"/>
      <c r="LU2" s="82"/>
      <c r="LV2" s="82"/>
      <c r="LW2" s="82"/>
      <c r="LX2" s="82"/>
      <c r="LY2" s="82"/>
      <c r="LZ2" s="82"/>
      <c r="MA2" s="82"/>
      <c r="MB2" s="82"/>
      <c r="MC2" s="82"/>
      <c r="MD2" s="82"/>
      <c r="ME2" s="82"/>
      <c r="MF2" s="82"/>
      <c r="MG2" s="82"/>
      <c r="MH2" s="82"/>
      <c r="MI2" s="82"/>
      <c r="MJ2" s="82"/>
      <c r="MK2" s="82"/>
      <c r="ML2" s="82"/>
      <c r="MM2" s="82"/>
      <c r="MN2" s="82"/>
      <c r="MO2" s="82"/>
      <c r="MP2" s="82"/>
      <c r="MQ2" s="82"/>
      <c r="MR2" s="82"/>
      <c r="MS2" s="82"/>
      <c r="MT2" s="82"/>
      <c r="MU2" s="82"/>
      <c r="MV2" s="82"/>
      <c r="MW2" s="82"/>
      <c r="MX2" s="82"/>
      <c r="MY2" s="82"/>
      <c r="MZ2" s="82"/>
      <c r="NA2" s="82"/>
      <c r="NB2" s="82"/>
      <c r="NC2" s="82"/>
      <c r="ND2" s="82"/>
      <c r="NE2" s="82"/>
      <c r="NF2" s="82"/>
      <c r="NG2" s="82"/>
      <c r="NH2" s="82"/>
      <c r="NI2" s="82"/>
      <c r="NJ2" s="82"/>
      <c r="NK2" s="82"/>
      <c r="NL2" s="82"/>
      <c r="NM2" s="82"/>
      <c r="NN2" s="82"/>
      <c r="NO2" s="82"/>
      <c r="NP2" s="82"/>
      <c r="NQ2" s="82"/>
      <c r="NR2" s="82"/>
      <c r="NS2" s="82"/>
      <c r="NT2" s="82"/>
      <c r="NU2" s="82"/>
      <c r="NV2" s="82"/>
      <c r="NW2" s="82"/>
      <c r="NX2" s="82"/>
      <c r="NY2" s="82"/>
      <c r="NZ2" s="82"/>
      <c r="OA2" s="82"/>
      <c r="OB2" s="82"/>
      <c r="OC2" s="82"/>
      <c r="OD2" s="82"/>
      <c r="OE2" s="82"/>
      <c r="OF2" s="82"/>
      <c r="OG2" s="82"/>
      <c r="OH2" s="82"/>
      <c r="OI2" s="82"/>
      <c r="OJ2" s="82"/>
      <c r="OK2" s="82"/>
      <c r="OL2" s="82"/>
      <c r="OM2" s="82"/>
      <c r="ON2" s="82"/>
      <c r="OO2" s="82"/>
      <c r="OP2" s="82"/>
      <c r="OQ2" s="82"/>
      <c r="OR2" s="82"/>
      <c r="OS2" s="82"/>
      <c r="OT2" s="82"/>
      <c r="OU2" s="82"/>
      <c r="OV2" s="82"/>
      <c r="OW2" s="82"/>
      <c r="OX2" s="82"/>
      <c r="OY2" s="82"/>
      <c r="OZ2" s="82"/>
      <c r="PA2" s="82"/>
      <c r="PB2" s="82"/>
      <c r="PC2" s="82"/>
      <c r="PD2" s="82"/>
      <c r="PE2" s="82"/>
      <c r="PF2" s="82"/>
      <c r="PG2" s="82"/>
      <c r="PH2" s="82"/>
      <c r="PI2" s="82"/>
      <c r="PJ2" s="82"/>
      <c r="PK2" s="82"/>
      <c r="PL2" s="82"/>
      <c r="PM2" s="82"/>
      <c r="PN2" s="82"/>
      <c r="PO2" s="82"/>
      <c r="PP2" s="82"/>
      <c r="PQ2" s="82"/>
      <c r="PR2" s="82"/>
      <c r="PS2" s="82"/>
      <c r="PT2" s="82"/>
      <c r="PU2" s="82"/>
      <c r="PV2" s="82"/>
      <c r="PW2" s="82"/>
      <c r="PX2" s="82"/>
      <c r="PY2" s="82"/>
      <c r="PZ2" s="82"/>
      <c r="QA2" s="82"/>
      <c r="QB2" s="82"/>
      <c r="QC2" s="82"/>
      <c r="QD2" s="82"/>
      <c r="QE2" s="82"/>
      <c r="QF2" s="82"/>
      <c r="QG2" s="82"/>
      <c r="QH2" s="82"/>
      <c r="QI2" s="82"/>
      <c r="QJ2" s="82"/>
      <c r="QK2" s="82"/>
      <c r="QL2" s="82"/>
      <c r="QM2" s="82"/>
      <c r="QN2" s="82"/>
      <c r="QO2" s="82"/>
      <c r="QP2" s="82"/>
      <c r="QQ2" s="82"/>
      <c r="QR2" s="82"/>
      <c r="QS2" s="82"/>
      <c r="QT2" s="82"/>
      <c r="QU2" s="82"/>
      <c r="QV2" s="82"/>
      <c r="QW2" s="82"/>
      <c r="QX2" s="82"/>
      <c r="QY2" s="82"/>
      <c r="QZ2" s="82"/>
      <c r="RA2" s="82"/>
      <c r="RB2" s="82"/>
      <c r="RC2" s="82"/>
      <c r="RD2" s="82"/>
      <c r="RE2" s="82"/>
      <c r="RF2" s="82"/>
      <c r="RG2" s="82"/>
      <c r="RH2" s="82"/>
      <c r="RI2" s="82"/>
      <c r="RJ2" s="82"/>
      <c r="RK2" s="82"/>
      <c r="RL2" s="82"/>
      <c r="RM2" s="82"/>
      <c r="RN2" s="82"/>
      <c r="RO2" s="82"/>
      <c r="RP2" s="82"/>
      <c r="RQ2" s="82"/>
      <c r="RR2" s="82"/>
      <c r="RS2" s="82"/>
      <c r="RT2" s="82"/>
      <c r="RU2" s="82"/>
      <c r="RV2" s="82"/>
      <c r="RW2" s="82"/>
      <c r="RX2" s="82"/>
      <c r="RY2" s="82"/>
      <c r="RZ2" s="82"/>
      <c r="SA2" s="82"/>
      <c r="SB2" s="82"/>
      <c r="SC2" s="82"/>
      <c r="SD2" s="82"/>
      <c r="SE2" s="82"/>
      <c r="SF2" s="82"/>
      <c r="SG2" s="82"/>
      <c r="SH2" s="82"/>
      <c r="SI2" s="82"/>
      <c r="SJ2" s="82"/>
      <c r="SK2" s="82"/>
      <c r="SL2" s="82"/>
      <c r="SM2" s="82"/>
      <c r="SN2" s="82"/>
      <c r="SO2" s="82"/>
      <c r="SP2" s="82"/>
      <c r="SQ2" s="82"/>
      <c r="SR2" s="82"/>
      <c r="SS2" s="82"/>
    </row>
    <row r="3" spans="1:513" s="83" customFormat="1" ht="41.4" customHeight="1" thickBot="1" x14ac:dyDescent="0.3">
      <c r="A3" s="813"/>
      <c r="B3" s="814"/>
      <c r="C3" s="814"/>
      <c r="D3" s="145" t="s">
        <v>146</v>
      </c>
      <c r="E3" s="145" t="s">
        <v>145</v>
      </c>
      <c r="F3" s="145" t="s">
        <v>155</v>
      </c>
      <c r="G3" s="145" t="s">
        <v>150</v>
      </c>
      <c r="H3" s="145" t="s">
        <v>149</v>
      </c>
      <c r="I3" s="149" t="s">
        <v>147</v>
      </c>
      <c r="J3" s="149" t="s">
        <v>148</v>
      </c>
      <c r="K3" s="335" t="s">
        <v>7</v>
      </c>
      <c r="L3" s="259" t="s">
        <v>68</v>
      </c>
      <c r="M3" s="259" t="s">
        <v>7</v>
      </c>
      <c r="N3" s="259" t="s">
        <v>68</v>
      </c>
      <c r="O3" s="259" t="s">
        <v>7</v>
      </c>
      <c r="P3" s="259" t="s">
        <v>68</v>
      </c>
      <c r="Q3" s="259" t="s">
        <v>7</v>
      </c>
      <c r="R3" s="259" t="s">
        <v>68</v>
      </c>
      <c r="S3" s="259" t="s">
        <v>7</v>
      </c>
      <c r="T3" s="259" t="s">
        <v>68</v>
      </c>
      <c r="U3" s="259" t="s">
        <v>7</v>
      </c>
      <c r="V3" s="259" t="s">
        <v>68</v>
      </c>
      <c r="W3" s="259" t="s">
        <v>7</v>
      </c>
      <c r="X3" s="259" t="s">
        <v>68</v>
      </c>
      <c r="Y3" s="259" t="s">
        <v>7</v>
      </c>
      <c r="Z3" s="259" t="s">
        <v>68</v>
      </c>
      <c r="AA3" s="259" t="s">
        <v>7</v>
      </c>
      <c r="AB3" s="259" t="s">
        <v>68</v>
      </c>
      <c r="AC3" s="259" t="s">
        <v>7</v>
      </c>
      <c r="AD3" s="259" t="s">
        <v>68</v>
      </c>
      <c r="AE3" s="259" t="s">
        <v>7</v>
      </c>
      <c r="AF3" s="259" t="s">
        <v>68</v>
      </c>
      <c r="AG3" s="259" t="s">
        <v>7</v>
      </c>
      <c r="AH3" s="259" t="s">
        <v>68</v>
      </c>
      <c r="AI3" s="250" t="s">
        <v>7</v>
      </c>
      <c r="AJ3" s="250" t="s">
        <v>68</v>
      </c>
      <c r="AK3" s="250" t="s">
        <v>61</v>
      </c>
      <c r="AL3" s="220" t="s">
        <v>9</v>
      </c>
      <c r="AM3" s="81"/>
      <c r="AN3" s="82"/>
      <c r="AO3" s="82"/>
      <c r="AP3" s="82"/>
      <c r="AQ3" s="82"/>
      <c r="AR3" s="82"/>
      <c r="AS3" s="82"/>
      <c r="AT3" s="82"/>
      <c r="AU3" s="82"/>
      <c r="AV3" s="82"/>
      <c r="AW3" s="82"/>
      <c r="AX3" s="82"/>
      <c r="AY3" s="82"/>
      <c r="AZ3" s="82"/>
      <c r="BA3" s="82"/>
      <c r="BB3" s="82"/>
      <c r="BC3" s="82"/>
      <c r="BD3" s="82"/>
      <c r="BE3" s="82"/>
      <c r="BF3" s="82"/>
      <c r="BG3" s="82"/>
      <c r="BH3" s="82"/>
      <c r="BI3" s="82"/>
      <c r="BJ3" s="82"/>
      <c r="BK3" s="82"/>
      <c r="BL3" s="82"/>
      <c r="BM3" s="82"/>
      <c r="BN3" s="82"/>
      <c r="BO3" s="82"/>
      <c r="BP3" s="82"/>
      <c r="BQ3" s="82"/>
      <c r="BR3" s="82"/>
      <c r="BS3" s="82"/>
      <c r="BT3" s="82"/>
      <c r="BU3" s="82"/>
      <c r="BV3" s="82"/>
      <c r="BW3" s="82"/>
      <c r="BX3" s="82"/>
      <c r="BY3" s="82"/>
      <c r="BZ3" s="82"/>
      <c r="CA3" s="82"/>
      <c r="CB3" s="82"/>
      <c r="CC3" s="82"/>
      <c r="CD3" s="82"/>
      <c r="CE3" s="82"/>
      <c r="CF3" s="82"/>
      <c r="CG3" s="82"/>
      <c r="CH3" s="82"/>
      <c r="CI3" s="82"/>
      <c r="CJ3" s="82"/>
      <c r="CK3" s="82"/>
      <c r="CL3" s="82"/>
      <c r="CM3" s="82"/>
      <c r="CN3" s="82"/>
      <c r="CO3" s="82"/>
      <c r="CP3" s="82"/>
      <c r="CQ3" s="82"/>
      <c r="CR3" s="82"/>
      <c r="CS3" s="82"/>
      <c r="CT3" s="82"/>
      <c r="CU3" s="82"/>
      <c r="CV3" s="82"/>
      <c r="CW3" s="82"/>
      <c r="CX3" s="82"/>
      <c r="CY3" s="82"/>
      <c r="CZ3" s="82"/>
      <c r="DA3" s="82"/>
      <c r="DB3" s="82"/>
      <c r="DC3" s="82"/>
      <c r="DD3" s="82"/>
      <c r="DE3" s="82"/>
      <c r="DF3" s="82"/>
      <c r="DG3" s="82"/>
      <c r="DH3" s="82"/>
      <c r="DI3" s="82"/>
      <c r="DJ3" s="82"/>
      <c r="DK3" s="82"/>
      <c r="DL3" s="82"/>
      <c r="DM3" s="82"/>
      <c r="DN3" s="82"/>
      <c r="DO3" s="82"/>
      <c r="DP3" s="82"/>
      <c r="DQ3" s="82"/>
      <c r="DR3" s="82"/>
      <c r="DS3" s="82"/>
      <c r="DT3" s="82"/>
      <c r="DU3" s="82"/>
      <c r="DV3" s="82"/>
      <c r="DW3" s="82"/>
      <c r="DX3" s="82"/>
      <c r="DY3" s="82"/>
      <c r="DZ3" s="82"/>
      <c r="EA3" s="82"/>
      <c r="EB3" s="82"/>
      <c r="EC3" s="82"/>
      <c r="ED3" s="82"/>
      <c r="EE3" s="82"/>
      <c r="EF3" s="82"/>
      <c r="EG3" s="82"/>
      <c r="EH3" s="82"/>
      <c r="EI3" s="82"/>
      <c r="EJ3" s="82"/>
      <c r="EK3" s="82"/>
      <c r="EL3" s="82"/>
      <c r="EM3" s="82"/>
      <c r="EN3" s="82"/>
      <c r="EO3" s="82"/>
      <c r="EP3" s="82"/>
      <c r="EQ3" s="82"/>
      <c r="ER3" s="82"/>
      <c r="ES3" s="82"/>
      <c r="ET3" s="82"/>
      <c r="EU3" s="82"/>
      <c r="EV3" s="82"/>
      <c r="EW3" s="82"/>
      <c r="EX3" s="82"/>
      <c r="EY3" s="82"/>
      <c r="EZ3" s="82"/>
      <c r="FA3" s="82"/>
      <c r="FB3" s="82"/>
      <c r="FC3" s="82"/>
      <c r="FD3" s="82"/>
      <c r="FE3" s="82"/>
      <c r="FF3" s="82"/>
      <c r="FG3" s="82"/>
      <c r="FH3" s="82"/>
      <c r="FI3" s="82"/>
      <c r="FJ3" s="82"/>
      <c r="FK3" s="82"/>
      <c r="FL3" s="82"/>
      <c r="FM3" s="82"/>
      <c r="FN3" s="82"/>
      <c r="FO3" s="82"/>
      <c r="FP3" s="82"/>
      <c r="FQ3" s="82"/>
      <c r="FR3" s="82"/>
      <c r="FS3" s="82"/>
      <c r="FT3" s="82"/>
      <c r="FU3" s="82"/>
      <c r="FV3" s="82"/>
      <c r="FW3" s="82"/>
      <c r="FX3" s="82"/>
      <c r="FY3" s="82"/>
      <c r="FZ3" s="82"/>
      <c r="GA3" s="82"/>
      <c r="GB3" s="82"/>
      <c r="GC3" s="82"/>
      <c r="GD3" s="82"/>
      <c r="GE3" s="82"/>
      <c r="GF3" s="82"/>
      <c r="GG3" s="82"/>
      <c r="GH3" s="82"/>
      <c r="GI3" s="82"/>
      <c r="GJ3" s="82"/>
      <c r="GK3" s="82"/>
      <c r="GL3" s="82"/>
      <c r="GM3" s="82"/>
      <c r="GN3" s="82"/>
      <c r="GO3" s="82"/>
      <c r="GP3" s="82"/>
      <c r="GQ3" s="82"/>
      <c r="GR3" s="82"/>
      <c r="GS3" s="82"/>
      <c r="GT3" s="82"/>
      <c r="GU3" s="82"/>
      <c r="GV3" s="82"/>
      <c r="GW3" s="82"/>
      <c r="GX3" s="82"/>
      <c r="GY3" s="82"/>
      <c r="GZ3" s="82"/>
      <c r="HA3" s="82"/>
      <c r="HB3" s="82"/>
      <c r="HC3" s="82"/>
      <c r="HD3" s="82"/>
      <c r="HE3" s="82"/>
      <c r="HF3" s="82"/>
      <c r="HG3" s="82"/>
      <c r="HH3" s="82"/>
      <c r="HI3" s="82"/>
      <c r="HJ3" s="82"/>
      <c r="HK3" s="82"/>
      <c r="HL3" s="82"/>
      <c r="HM3" s="82"/>
      <c r="HN3" s="82"/>
      <c r="HO3" s="82"/>
      <c r="HP3" s="82"/>
      <c r="HQ3" s="82"/>
      <c r="HR3" s="82"/>
      <c r="HS3" s="82"/>
      <c r="HT3" s="82"/>
      <c r="HU3" s="82"/>
      <c r="HV3" s="82"/>
      <c r="HW3" s="82"/>
      <c r="HX3" s="82"/>
      <c r="HY3" s="82"/>
      <c r="HZ3" s="82"/>
      <c r="IA3" s="82"/>
      <c r="IB3" s="82"/>
      <c r="IC3" s="82"/>
      <c r="ID3" s="82"/>
      <c r="IE3" s="82"/>
      <c r="IF3" s="82"/>
      <c r="IG3" s="82"/>
      <c r="IH3" s="82"/>
      <c r="II3" s="82"/>
      <c r="IJ3" s="82"/>
      <c r="IK3" s="82"/>
      <c r="IL3" s="82"/>
      <c r="IM3" s="82"/>
      <c r="IN3" s="82"/>
      <c r="IO3" s="82"/>
      <c r="IP3" s="82"/>
      <c r="IQ3" s="82"/>
      <c r="IR3" s="82"/>
      <c r="IS3" s="82"/>
      <c r="IT3" s="82"/>
      <c r="IU3" s="82"/>
      <c r="IV3" s="82"/>
      <c r="IW3" s="82"/>
      <c r="IX3" s="82"/>
      <c r="IY3" s="82"/>
      <c r="IZ3" s="82"/>
      <c r="JA3" s="82"/>
      <c r="JB3" s="82"/>
      <c r="JC3" s="82"/>
      <c r="JD3" s="82"/>
      <c r="JE3" s="82"/>
      <c r="JF3" s="82"/>
      <c r="JG3" s="82"/>
      <c r="JH3" s="82"/>
      <c r="JI3" s="82"/>
      <c r="JJ3" s="82"/>
      <c r="JK3" s="82"/>
      <c r="JL3" s="82"/>
      <c r="JM3" s="82"/>
      <c r="JN3" s="82"/>
      <c r="JO3" s="82"/>
      <c r="JP3" s="82"/>
      <c r="JQ3" s="82"/>
      <c r="JR3" s="82"/>
      <c r="JS3" s="82"/>
      <c r="JT3" s="82"/>
      <c r="JU3" s="82"/>
      <c r="JV3" s="82"/>
      <c r="JW3" s="82"/>
      <c r="JX3" s="82"/>
      <c r="JY3" s="82"/>
      <c r="JZ3" s="82"/>
      <c r="KA3" s="82"/>
      <c r="KB3" s="82"/>
      <c r="KC3" s="82"/>
      <c r="KD3" s="82"/>
      <c r="KE3" s="82"/>
      <c r="KF3" s="82"/>
      <c r="KG3" s="82"/>
      <c r="KH3" s="82"/>
      <c r="KI3" s="82"/>
      <c r="KJ3" s="82"/>
      <c r="KK3" s="82"/>
      <c r="KL3" s="82"/>
      <c r="KM3" s="82"/>
      <c r="KN3" s="82"/>
      <c r="KO3" s="82"/>
      <c r="KP3" s="82"/>
      <c r="KQ3" s="82"/>
      <c r="KR3" s="82"/>
      <c r="KS3" s="82"/>
      <c r="KT3" s="82"/>
      <c r="KU3" s="82"/>
      <c r="KV3" s="82"/>
      <c r="KW3" s="82"/>
      <c r="KX3" s="82"/>
      <c r="KY3" s="82"/>
      <c r="KZ3" s="82"/>
      <c r="LA3" s="82"/>
      <c r="LB3" s="82"/>
      <c r="LC3" s="82"/>
      <c r="LD3" s="82"/>
      <c r="LE3" s="82"/>
      <c r="LF3" s="82"/>
      <c r="LG3" s="82"/>
      <c r="LH3" s="82"/>
      <c r="LI3" s="82"/>
      <c r="LJ3" s="82"/>
      <c r="LK3" s="82"/>
      <c r="LL3" s="82"/>
      <c r="LM3" s="82"/>
      <c r="LN3" s="82"/>
      <c r="LO3" s="82"/>
      <c r="LP3" s="82"/>
      <c r="LQ3" s="82"/>
      <c r="LR3" s="82"/>
      <c r="LS3" s="82"/>
      <c r="LT3" s="82"/>
      <c r="LU3" s="82"/>
      <c r="LV3" s="82"/>
      <c r="LW3" s="82"/>
      <c r="LX3" s="82"/>
      <c r="LY3" s="82"/>
      <c r="LZ3" s="82"/>
      <c r="MA3" s="82"/>
      <c r="MB3" s="82"/>
      <c r="MC3" s="82"/>
      <c r="MD3" s="82"/>
      <c r="ME3" s="82"/>
      <c r="MF3" s="82"/>
      <c r="MG3" s="82"/>
      <c r="MH3" s="82"/>
      <c r="MI3" s="82"/>
      <c r="MJ3" s="82"/>
      <c r="MK3" s="82"/>
      <c r="ML3" s="82"/>
      <c r="MM3" s="82"/>
      <c r="MN3" s="82"/>
      <c r="MO3" s="82"/>
      <c r="MP3" s="82"/>
      <c r="MQ3" s="82"/>
      <c r="MR3" s="82"/>
      <c r="MS3" s="82"/>
      <c r="MT3" s="82"/>
      <c r="MU3" s="82"/>
      <c r="MV3" s="82"/>
      <c r="MW3" s="82"/>
      <c r="MX3" s="82"/>
      <c r="MY3" s="82"/>
      <c r="MZ3" s="82"/>
      <c r="NA3" s="82"/>
      <c r="NB3" s="82"/>
      <c r="NC3" s="82"/>
      <c r="ND3" s="82"/>
      <c r="NE3" s="82"/>
      <c r="NF3" s="82"/>
      <c r="NG3" s="82"/>
      <c r="NH3" s="82"/>
      <c r="NI3" s="82"/>
      <c r="NJ3" s="82"/>
      <c r="NK3" s="82"/>
      <c r="NL3" s="82"/>
      <c r="NM3" s="82"/>
      <c r="NN3" s="82"/>
      <c r="NO3" s="82"/>
      <c r="NP3" s="82"/>
      <c r="NQ3" s="82"/>
      <c r="NR3" s="82"/>
      <c r="NS3" s="82"/>
      <c r="NT3" s="82"/>
      <c r="NU3" s="82"/>
      <c r="NV3" s="82"/>
      <c r="NW3" s="82"/>
      <c r="NX3" s="82"/>
      <c r="NY3" s="82"/>
      <c r="NZ3" s="82"/>
      <c r="OA3" s="82"/>
      <c r="OB3" s="82"/>
      <c r="OC3" s="82"/>
      <c r="OD3" s="82"/>
      <c r="OE3" s="82"/>
      <c r="OF3" s="82"/>
      <c r="OG3" s="82"/>
      <c r="OH3" s="82"/>
      <c r="OI3" s="82"/>
      <c r="OJ3" s="82"/>
      <c r="OK3" s="82"/>
      <c r="OL3" s="82"/>
      <c r="OM3" s="82"/>
      <c r="ON3" s="82"/>
      <c r="OO3" s="82"/>
      <c r="OP3" s="82"/>
      <c r="OQ3" s="82"/>
      <c r="OR3" s="82"/>
      <c r="OS3" s="82"/>
      <c r="OT3" s="82"/>
      <c r="OU3" s="82"/>
      <c r="OV3" s="82"/>
      <c r="OW3" s="82"/>
      <c r="OX3" s="82"/>
      <c r="OY3" s="82"/>
      <c r="OZ3" s="82"/>
      <c r="PA3" s="82"/>
      <c r="PB3" s="82"/>
      <c r="PC3" s="82"/>
      <c r="PD3" s="82"/>
      <c r="PE3" s="82"/>
      <c r="PF3" s="82"/>
      <c r="PG3" s="82"/>
      <c r="PH3" s="82"/>
      <c r="PI3" s="82"/>
      <c r="PJ3" s="82"/>
      <c r="PK3" s="82"/>
      <c r="PL3" s="82"/>
      <c r="PM3" s="82"/>
      <c r="PN3" s="82"/>
      <c r="PO3" s="82"/>
      <c r="PP3" s="82"/>
      <c r="PQ3" s="82"/>
      <c r="PR3" s="82"/>
      <c r="PS3" s="82"/>
      <c r="PT3" s="82"/>
      <c r="PU3" s="82"/>
      <c r="PV3" s="82"/>
      <c r="PW3" s="82"/>
      <c r="PX3" s="82"/>
      <c r="PY3" s="82"/>
      <c r="PZ3" s="82"/>
      <c r="QA3" s="82"/>
      <c r="QB3" s="82"/>
      <c r="QC3" s="82"/>
      <c r="QD3" s="82"/>
      <c r="QE3" s="82"/>
      <c r="QF3" s="82"/>
      <c r="QG3" s="82"/>
      <c r="QH3" s="82"/>
      <c r="QI3" s="82"/>
      <c r="QJ3" s="82"/>
      <c r="QK3" s="82"/>
      <c r="QL3" s="82"/>
      <c r="QM3" s="82"/>
      <c r="QN3" s="82"/>
      <c r="QO3" s="82"/>
      <c r="QP3" s="82"/>
      <c r="QQ3" s="82"/>
      <c r="QR3" s="82"/>
      <c r="QS3" s="82"/>
      <c r="QT3" s="82"/>
      <c r="QU3" s="82"/>
      <c r="QV3" s="82"/>
      <c r="QW3" s="82"/>
      <c r="QX3" s="82"/>
      <c r="QY3" s="82"/>
      <c r="QZ3" s="82"/>
      <c r="RA3" s="82"/>
      <c r="RB3" s="82"/>
      <c r="RC3" s="82"/>
      <c r="RD3" s="82"/>
      <c r="RE3" s="82"/>
      <c r="RF3" s="82"/>
      <c r="RG3" s="82"/>
      <c r="RH3" s="82"/>
      <c r="RI3" s="82"/>
      <c r="RJ3" s="82"/>
      <c r="RK3" s="82"/>
      <c r="RL3" s="82"/>
      <c r="RM3" s="82"/>
      <c r="RN3" s="82"/>
      <c r="RO3" s="82"/>
      <c r="RP3" s="82"/>
      <c r="RQ3" s="82"/>
      <c r="RR3" s="82"/>
      <c r="RS3" s="82"/>
      <c r="RT3" s="82"/>
      <c r="RU3" s="82"/>
      <c r="RV3" s="82"/>
      <c r="RW3" s="82"/>
      <c r="RX3" s="82"/>
      <c r="RY3" s="82"/>
      <c r="RZ3" s="82"/>
      <c r="SA3" s="82"/>
      <c r="SB3" s="82"/>
      <c r="SC3" s="82"/>
      <c r="SD3" s="82"/>
      <c r="SE3" s="82"/>
      <c r="SF3" s="82"/>
      <c r="SG3" s="82"/>
      <c r="SH3" s="82"/>
      <c r="SI3" s="82"/>
      <c r="SJ3" s="82"/>
      <c r="SK3" s="82"/>
      <c r="SL3" s="82"/>
      <c r="SM3" s="82"/>
      <c r="SN3" s="82"/>
      <c r="SO3" s="82"/>
      <c r="SP3" s="82"/>
      <c r="SQ3" s="82"/>
      <c r="SR3" s="82"/>
      <c r="SS3" s="82"/>
    </row>
    <row r="4" spans="1:513" s="170" customFormat="1" ht="41.4" customHeight="1" x14ac:dyDescent="0.25">
      <c r="A4" s="806" t="s">
        <v>35</v>
      </c>
      <c r="B4" s="807"/>
      <c r="C4" s="807"/>
      <c r="D4" s="807"/>
      <c r="E4" s="807"/>
      <c r="F4" s="807"/>
      <c r="G4" s="807"/>
      <c r="H4" s="807"/>
      <c r="I4" s="807"/>
      <c r="J4" s="807"/>
      <c r="K4" s="270"/>
      <c r="L4" s="270"/>
      <c r="M4" s="270"/>
      <c r="N4" s="270"/>
      <c r="O4" s="270"/>
      <c r="P4" s="270"/>
      <c r="Q4" s="270"/>
      <c r="R4" s="270"/>
      <c r="S4" s="270"/>
      <c r="T4" s="270"/>
      <c r="U4" s="270"/>
      <c r="V4" s="270"/>
      <c r="W4" s="270"/>
      <c r="X4" s="270"/>
      <c r="Y4" s="270"/>
      <c r="Z4" s="270"/>
      <c r="AA4" s="270"/>
      <c r="AB4" s="270"/>
      <c r="AC4" s="270"/>
      <c r="AD4" s="270"/>
      <c r="AE4" s="270"/>
      <c r="AF4" s="270"/>
      <c r="AG4" s="270"/>
      <c r="AH4" s="270"/>
      <c r="AI4" s="218">
        <f>'PEP Av. Fin.'!T4</f>
        <v>6419053.2999999998</v>
      </c>
      <c r="AJ4" s="218">
        <f>'PEP Av. Fin.'!U4</f>
        <v>452583.4</v>
      </c>
      <c r="AK4" s="218">
        <f>'PEP Av. Fin.'!V4</f>
        <v>6871636.6999999993</v>
      </c>
      <c r="AL4" s="219">
        <f>'PEP Av. Fin.'!W4</f>
        <v>0.30054809688172018</v>
      </c>
      <c r="AM4" s="168"/>
      <c r="AN4" s="169"/>
      <c r="AO4" s="169"/>
      <c r="AP4" s="169"/>
      <c r="AQ4" s="169"/>
      <c r="AR4" s="169"/>
      <c r="AS4" s="169"/>
      <c r="AT4" s="169"/>
      <c r="AU4" s="169"/>
      <c r="AV4" s="169"/>
      <c r="AW4" s="169"/>
      <c r="AX4" s="169"/>
      <c r="AY4" s="169"/>
      <c r="AZ4" s="169"/>
      <c r="BA4" s="169"/>
      <c r="BB4" s="169"/>
      <c r="BC4" s="169"/>
      <c r="BD4" s="169"/>
      <c r="BE4" s="169"/>
      <c r="BF4" s="169"/>
      <c r="BG4" s="169"/>
      <c r="BH4" s="169"/>
      <c r="BI4" s="169"/>
      <c r="BJ4" s="169"/>
      <c r="BK4" s="169"/>
      <c r="BL4" s="169"/>
      <c r="BM4" s="169"/>
      <c r="BN4" s="169"/>
      <c r="BO4" s="169"/>
      <c r="BP4" s="169"/>
      <c r="BQ4" s="169"/>
      <c r="BR4" s="169"/>
      <c r="BS4" s="169"/>
      <c r="BT4" s="169"/>
      <c r="BU4" s="169"/>
      <c r="BV4" s="169"/>
      <c r="BW4" s="169"/>
      <c r="BX4" s="169"/>
      <c r="BY4" s="169"/>
      <c r="BZ4" s="169"/>
      <c r="CA4" s="169"/>
      <c r="CB4" s="169"/>
      <c r="CC4" s="169"/>
      <c r="CD4" s="169"/>
      <c r="CE4" s="169"/>
      <c r="CF4" s="169"/>
      <c r="CG4" s="169"/>
      <c r="CH4" s="169"/>
      <c r="CI4" s="169"/>
      <c r="CJ4" s="169"/>
      <c r="CK4" s="169"/>
      <c r="CL4" s="169"/>
      <c r="CM4" s="169"/>
      <c r="CN4" s="169"/>
      <c r="CO4" s="169"/>
      <c r="CP4" s="169"/>
      <c r="CQ4" s="169"/>
      <c r="CR4" s="169"/>
      <c r="CS4" s="169"/>
      <c r="CT4" s="169"/>
      <c r="CU4" s="169"/>
      <c r="CV4" s="169"/>
      <c r="CW4" s="169"/>
      <c r="CX4" s="169"/>
      <c r="CY4" s="169"/>
      <c r="CZ4" s="169"/>
      <c r="DA4" s="169"/>
      <c r="DB4" s="169"/>
      <c r="DC4" s="169"/>
      <c r="DD4" s="169"/>
      <c r="DE4" s="169"/>
      <c r="DF4" s="169"/>
      <c r="DG4" s="169"/>
      <c r="DH4" s="169"/>
      <c r="DI4" s="169"/>
      <c r="DJ4" s="169"/>
      <c r="DK4" s="169"/>
      <c r="DL4" s="169"/>
      <c r="DM4" s="169"/>
      <c r="DN4" s="169"/>
      <c r="DO4" s="169"/>
      <c r="DP4" s="169"/>
      <c r="DQ4" s="169"/>
      <c r="DR4" s="169"/>
      <c r="DS4" s="169"/>
      <c r="DT4" s="169"/>
      <c r="DU4" s="169"/>
      <c r="DV4" s="169"/>
      <c r="DW4" s="169"/>
      <c r="DX4" s="169"/>
      <c r="DY4" s="169"/>
      <c r="DZ4" s="169"/>
      <c r="EA4" s="169"/>
      <c r="EB4" s="169"/>
      <c r="EC4" s="169"/>
      <c r="ED4" s="169"/>
      <c r="EE4" s="169"/>
      <c r="EF4" s="169"/>
      <c r="EG4" s="169"/>
      <c r="EH4" s="169"/>
      <c r="EI4" s="169"/>
      <c r="EJ4" s="169"/>
      <c r="EK4" s="169"/>
      <c r="EL4" s="169"/>
      <c r="EM4" s="169"/>
      <c r="EN4" s="169"/>
      <c r="EO4" s="169"/>
      <c r="EP4" s="169"/>
      <c r="EQ4" s="169"/>
      <c r="ER4" s="169"/>
      <c r="ES4" s="169"/>
      <c r="ET4" s="169"/>
      <c r="EU4" s="169"/>
      <c r="EV4" s="169"/>
      <c r="EW4" s="169"/>
      <c r="EX4" s="169"/>
      <c r="EY4" s="169"/>
      <c r="EZ4" s="169"/>
      <c r="FA4" s="169"/>
      <c r="FB4" s="169"/>
      <c r="FC4" s="169"/>
      <c r="FD4" s="169"/>
      <c r="FE4" s="169"/>
      <c r="FF4" s="169"/>
      <c r="FG4" s="169"/>
      <c r="FH4" s="169"/>
      <c r="FI4" s="169"/>
      <c r="FJ4" s="169"/>
      <c r="FK4" s="169"/>
      <c r="FL4" s="169"/>
      <c r="FM4" s="169"/>
      <c r="FN4" s="169"/>
      <c r="FO4" s="169"/>
      <c r="FP4" s="169"/>
      <c r="FQ4" s="169"/>
      <c r="FR4" s="169"/>
      <c r="FS4" s="169"/>
      <c r="FT4" s="169"/>
      <c r="FU4" s="169"/>
      <c r="FV4" s="169"/>
      <c r="FW4" s="169"/>
      <c r="FX4" s="169"/>
      <c r="FY4" s="169"/>
      <c r="FZ4" s="169"/>
      <c r="GA4" s="169"/>
      <c r="GB4" s="169"/>
      <c r="GC4" s="169"/>
      <c r="GD4" s="169"/>
      <c r="GE4" s="169"/>
      <c r="GF4" s="169"/>
      <c r="GG4" s="169"/>
      <c r="GH4" s="169"/>
      <c r="GI4" s="169"/>
      <c r="GJ4" s="169"/>
      <c r="GK4" s="169"/>
      <c r="GL4" s="169"/>
      <c r="GM4" s="169"/>
      <c r="GN4" s="169"/>
      <c r="GO4" s="169"/>
      <c r="GP4" s="169"/>
      <c r="GQ4" s="169"/>
      <c r="GR4" s="169"/>
      <c r="GS4" s="169"/>
      <c r="GT4" s="169"/>
      <c r="GU4" s="169"/>
      <c r="GV4" s="169"/>
      <c r="GW4" s="169"/>
      <c r="GX4" s="169"/>
      <c r="GY4" s="169"/>
      <c r="GZ4" s="169"/>
      <c r="HA4" s="169"/>
      <c r="HB4" s="169"/>
      <c r="HC4" s="169"/>
      <c r="HD4" s="169"/>
      <c r="HE4" s="169"/>
      <c r="HF4" s="169"/>
      <c r="HG4" s="169"/>
      <c r="HH4" s="169"/>
      <c r="HI4" s="169"/>
      <c r="HJ4" s="169"/>
      <c r="HK4" s="169"/>
      <c r="HL4" s="169"/>
      <c r="HM4" s="169"/>
      <c r="HN4" s="169"/>
      <c r="HO4" s="169"/>
      <c r="HP4" s="169"/>
      <c r="HQ4" s="169"/>
      <c r="HR4" s="169"/>
      <c r="HS4" s="169"/>
      <c r="HT4" s="169"/>
      <c r="HU4" s="169"/>
      <c r="HV4" s="169"/>
      <c r="HW4" s="169"/>
      <c r="HX4" s="169"/>
      <c r="HY4" s="169"/>
      <c r="HZ4" s="169"/>
      <c r="IA4" s="169"/>
      <c r="IB4" s="169"/>
      <c r="IC4" s="169"/>
      <c r="ID4" s="169"/>
      <c r="IE4" s="169"/>
      <c r="IF4" s="169"/>
      <c r="IG4" s="169"/>
      <c r="IH4" s="169"/>
      <c r="II4" s="169"/>
      <c r="IJ4" s="169"/>
      <c r="IK4" s="169"/>
      <c r="IL4" s="169"/>
      <c r="IM4" s="169"/>
      <c r="IN4" s="169"/>
      <c r="IO4" s="169"/>
      <c r="IP4" s="169"/>
      <c r="IQ4" s="169"/>
      <c r="IR4" s="169"/>
      <c r="IS4" s="169"/>
      <c r="IT4" s="169"/>
      <c r="IU4" s="169"/>
      <c r="IV4" s="169"/>
      <c r="IW4" s="169"/>
      <c r="IX4" s="169"/>
      <c r="IY4" s="169"/>
      <c r="IZ4" s="169"/>
      <c r="JA4" s="169"/>
      <c r="JB4" s="169"/>
      <c r="JC4" s="169"/>
      <c r="JD4" s="169"/>
      <c r="JE4" s="169"/>
      <c r="JF4" s="169"/>
      <c r="JG4" s="169"/>
      <c r="JH4" s="169"/>
      <c r="JI4" s="169"/>
      <c r="JJ4" s="169"/>
      <c r="JK4" s="169"/>
      <c r="JL4" s="169"/>
      <c r="JM4" s="169"/>
      <c r="JN4" s="169"/>
      <c r="JO4" s="169"/>
      <c r="JP4" s="169"/>
      <c r="JQ4" s="169"/>
      <c r="JR4" s="169"/>
      <c r="JS4" s="169"/>
      <c r="JT4" s="169"/>
      <c r="JU4" s="169"/>
      <c r="JV4" s="169"/>
      <c r="JW4" s="169"/>
      <c r="JX4" s="169"/>
      <c r="JY4" s="169"/>
      <c r="JZ4" s="169"/>
      <c r="KA4" s="169"/>
      <c r="KB4" s="169"/>
      <c r="KC4" s="169"/>
      <c r="KD4" s="169"/>
      <c r="KE4" s="169"/>
      <c r="KF4" s="169"/>
      <c r="KG4" s="169"/>
      <c r="KH4" s="169"/>
      <c r="KI4" s="169"/>
      <c r="KJ4" s="169"/>
      <c r="KK4" s="169"/>
      <c r="KL4" s="169"/>
      <c r="KM4" s="169"/>
      <c r="KN4" s="169"/>
      <c r="KO4" s="169"/>
      <c r="KP4" s="169"/>
      <c r="KQ4" s="169"/>
      <c r="KR4" s="169"/>
      <c r="KS4" s="169"/>
      <c r="KT4" s="169"/>
      <c r="KU4" s="169"/>
      <c r="KV4" s="169"/>
      <c r="KW4" s="169"/>
      <c r="KX4" s="169"/>
      <c r="KY4" s="169"/>
      <c r="KZ4" s="169"/>
      <c r="LA4" s="169"/>
      <c r="LB4" s="169"/>
      <c r="LC4" s="169"/>
      <c r="LD4" s="169"/>
      <c r="LE4" s="169"/>
      <c r="LF4" s="169"/>
      <c r="LG4" s="169"/>
      <c r="LH4" s="169"/>
      <c r="LI4" s="169"/>
      <c r="LJ4" s="169"/>
      <c r="LK4" s="169"/>
      <c r="LL4" s="169"/>
      <c r="LM4" s="169"/>
      <c r="LN4" s="169"/>
      <c r="LO4" s="169"/>
      <c r="LP4" s="169"/>
      <c r="LQ4" s="169"/>
      <c r="LR4" s="169"/>
      <c r="LS4" s="169"/>
      <c r="LT4" s="169"/>
      <c r="LU4" s="169"/>
      <c r="LV4" s="169"/>
      <c r="LW4" s="169"/>
      <c r="LX4" s="169"/>
      <c r="LY4" s="169"/>
      <c r="LZ4" s="169"/>
      <c r="MA4" s="169"/>
      <c r="MB4" s="169"/>
      <c r="MC4" s="169"/>
      <c r="MD4" s="169"/>
      <c r="ME4" s="169"/>
      <c r="MF4" s="169"/>
      <c r="MG4" s="169"/>
      <c r="MH4" s="169"/>
      <c r="MI4" s="169"/>
      <c r="MJ4" s="169"/>
      <c r="MK4" s="169"/>
      <c r="ML4" s="169"/>
      <c r="MM4" s="169"/>
      <c r="MN4" s="169"/>
      <c r="MO4" s="169"/>
      <c r="MP4" s="169"/>
      <c r="MQ4" s="169"/>
      <c r="MR4" s="169"/>
      <c r="MS4" s="169"/>
      <c r="MT4" s="169"/>
      <c r="MU4" s="169"/>
      <c r="MV4" s="169"/>
      <c r="MW4" s="169"/>
      <c r="MX4" s="169"/>
      <c r="MY4" s="169"/>
      <c r="MZ4" s="169"/>
      <c r="NA4" s="169"/>
      <c r="NB4" s="169"/>
      <c r="NC4" s="169"/>
      <c r="ND4" s="169"/>
      <c r="NE4" s="169"/>
      <c r="NF4" s="169"/>
      <c r="NG4" s="169"/>
      <c r="NH4" s="169"/>
      <c r="NI4" s="169"/>
      <c r="NJ4" s="169"/>
      <c r="NK4" s="169"/>
      <c r="NL4" s="169"/>
      <c r="NM4" s="169"/>
      <c r="NN4" s="169"/>
      <c r="NO4" s="169"/>
      <c r="NP4" s="169"/>
      <c r="NQ4" s="169"/>
      <c r="NR4" s="169"/>
      <c r="NS4" s="169"/>
      <c r="NT4" s="169"/>
      <c r="NU4" s="169"/>
      <c r="NV4" s="169"/>
      <c r="NW4" s="169"/>
      <c r="NX4" s="169"/>
      <c r="NY4" s="169"/>
      <c r="NZ4" s="169"/>
      <c r="OA4" s="169"/>
      <c r="OB4" s="169"/>
      <c r="OC4" s="169"/>
      <c r="OD4" s="169"/>
      <c r="OE4" s="169"/>
      <c r="OF4" s="169"/>
      <c r="OG4" s="169"/>
      <c r="OH4" s="169"/>
      <c r="OI4" s="169"/>
      <c r="OJ4" s="169"/>
      <c r="OK4" s="169"/>
      <c r="OL4" s="169"/>
      <c r="OM4" s="169"/>
      <c r="ON4" s="169"/>
      <c r="OO4" s="169"/>
      <c r="OP4" s="169"/>
      <c r="OQ4" s="169"/>
      <c r="OR4" s="169"/>
      <c r="OS4" s="169"/>
      <c r="OT4" s="169"/>
      <c r="OU4" s="169"/>
      <c r="OV4" s="169"/>
      <c r="OW4" s="169"/>
      <c r="OX4" s="169"/>
      <c r="OY4" s="169"/>
      <c r="OZ4" s="169"/>
      <c r="PA4" s="169"/>
      <c r="PB4" s="169"/>
      <c r="PC4" s="169"/>
      <c r="PD4" s="169"/>
      <c r="PE4" s="169"/>
      <c r="PF4" s="169"/>
      <c r="PG4" s="169"/>
      <c r="PH4" s="169"/>
      <c r="PI4" s="169"/>
      <c r="PJ4" s="169"/>
      <c r="PK4" s="169"/>
      <c r="PL4" s="169"/>
      <c r="PM4" s="169"/>
      <c r="PN4" s="169"/>
      <c r="PO4" s="169"/>
      <c r="PP4" s="169"/>
      <c r="PQ4" s="169"/>
      <c r="PR4" s="169"/>
      <c r="PS4" s="169"/>
      <c r="PT4" s="169"/>
      <c r="PU4" s="169"/>
      <c r="PV4" s="169"/>
      <c r="PW4" s="169"/>
      <c r="PX4" s="169"/>
      <c r="PY4" s="169"/>
      <c r="PZ4" s="169"/>
      <c r="QA4" s="169"/>
      <c r="QB4" s="169"/>
      <c r="QC4" s="169"/>
      <c r="QD4" s="169"/>
      <c r="QE4" s="169"/>
      <c r="QF4" s="169"/>
      <c r="QG4" s="169"/>
      <c r="QH4" s="169"/>
      <c r="QI4" s="169"/>
      <c r="QJ4" s="169"/>
      <c r="QK4" s="169"/>
      <c r="QL4" s="169"/>
      <c r="QM4" s="169"/>
      <c r="QN4" s="169"/>
      <c r="QO4" s="169"/>
      <c r="QP4" s="169"/>
      <c r="QQ4" s="169"/>
      <c r="QR4" s="169"/>
      <c r="QS4" s="169"/>
      <c r="QT4" s="169"/>
      <c r="QU4" s="169"/>
      <c r="QV4" s="169"/>
      <c r="QW4" s="169"/>
      <c r="QX4" s="169"/>
      <c r="QY4" s="169"/>
      <c r="QZ4" s="169"/>
      <c r="RA4" s="169"/>
      <c r="RB4" s="169"/>
      <c r="RC4" s="169"/>
      <c r="RD4" s="169"/>
      <c r="RE4" s="169"/>
      <c r="RF4" s="169"/>
      <c r="RG4" s="169"/>
      <c r="RH4" s="169"/>
      <c r="RI4" s="169"/>
      <c r="RJ4" s="169"/>
      <c r="RK4" s="169"/>
      <c r="RL4" s="169"/>
      <c r="RM4" s="169"/>
      <c r="RN4" s="169"/>
      <c r="RO4" s="169"/>
      <c r="RP4" s="169"/>
      <c r="RQ4" s="169"/>
      <c r="RR4" s="169"/>
      <c r="RS4" s="169"/>
      <c r="RT4" s="169"/>
      <c r="RU4" s="169"/>
      <c r="RV4" s="169"/>
      <c r="RW4" s="169"/>
      <c r="RX4" s="169"/>
      <c r="RY4" s="169"/>
      <c r="RZ4" s="169"/>
      <c r="SA4" s="169"/>
      <c r="SB4" s="169"/>
      <c r="SC4" s="169"/>
      <c r="SD4" s="169"/>
      <c r="SE4" s="169"/>
      <c r="SF4" s="169"/>
      <c r="SG4" s="169"/>
      <c r="SH4" s="169"/>
      <c r="SI4" s="169"/>
      <c r="SJ4" s="169"/>
      <c r="SK4" s="169"/>
      <c r="SL4" s="169"/>
      <c r="SM4" s="169"/>
      <c r="SN4" s="169"/>
      <c r="SO4" s="169"/>
      <c r="SP4" s="169"/>
      <c r="SQ4" s="169"/>
      <c r="SR4" s="169"/>
      <c r="SS4" s="169"/>
    </row>
    <row r="5" spans="1:513" s="189" customFormat="1" ht="41.4" customHeight="1" x14ac:dyDescent="0.25">
      <c r="A5" s="808" t="s">
        <v>69</v>
      </c>
      <c r="B5" s="801"/>
      <c r="C5" s="802"/>
      <c r="D5" s="271"/>
      <c r="E5" s="272"/>
      <c r="F5" s="272">
        <f>F6+F11+F17+F21+F24+F28+F9</f>
        <v>2205000.0000000005</v>
      </c>
      <c r="G5" s="251"/>
      <c r="H5" s="251"/>
      <c r="I5" s="251"/>
      <c r="J5" s="252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  <c r="X5" s="268"/>
      <c r="Y5" s="268"/>
      <c r="Z5" s="268"/>
      <c r="AA5" s="268"/>
      <c r="AB5" s="268"/>
      <c r="AC5" s="268"/>
      <c r="AD5" s="268"/>
      <c r="AE5" s="268"/>
      <c r="AF5" s="268"/>
      <c r="AG5" s="268"/>
      <c r="AH5" s="268"/>
      <c r="AI5" s="185">
        <f>'PEP Av. Fin.'!T5</f>
        <v>0</v>
      </c>
      <c r="AJ5" s="185">
        <f>'PEP Av. Fin.'!U5</f>
        <v>0</v>
      </c>
      <c r="AK5" s="185">
        <f>'PEP Av. Fin.'!V5</f>
        <v>0</v>
      </c>
      <c r="AL5" s="200">
        <f>'PEP Av. Fin.'!W5</f>
        <v>0</v>
      </c>
      <c r="AM5" s="187"/>
      <c r="AN5" s="188"/>
      <c r="AO5" s="188"/>
      <c r="AP5" s="188"/>
      <c r="AQ5" s="188"/>
      <c r="AR5" s="188"/>
      <c r="AS5" s="188"/>
      <c r="AT5" s="188"/>
      <c r="AU5" s="188"/>
      <c r="AV5" s="188"/>
      <c r="AW5" s="188"/>
      <c r="AX5" s="188"/>
      <c r="AY5" s="188"/>
      <c r="AZ5" s="188"/>
      <c r="BA5" s="188"/>
      <c r="BB5" s="188"/>
      <c r="BC5" s="188"/>
      <c r="BD5" s="188"/>
      <c r="BE5" s="188"/>
      <c r="BF5" s="188"/>
      <c r="BG5" s="188"/>
      <c r="BH5" s="188"/>
      <c r="BI5" s="188"/>
      <c r="BJ5" s="188"/>
      <c r="BK5" s="188"/>
      <c r="BL5" s="188"/>
      <c r="BM5" s="188"/>
      <c r="BN5" s="188"/>
      <c r="BO5" s="188"/>
      <c r="BP5" s="188"/>
      <c r="BQ5" s="188"/>
      <c r="BR5" s="188"/>
      <c r="BS5" s="188"/>
      <c r="BT5" s="188"/>
      <c r="BU5" s="188"/>
      <c r="BV5" s="188"/>
      <c r="BW5" s="188"/>
      <c r="BX5" s="188"/>
      <c r="BY5" s="188"/>
      <c r="BZ5" s="188"/>
      <c r="CA5" s="188"/>
      <c r="CB5" s="188"/>
      <c r="CC5" s="188"/>
      <c r="CD5" s="188"/>
      <c r="CE5" s="188"/>
      <c r="CF5" s="188"/>
      <c r="CG5" s="188"/>
      <c r="CH5" s="188"/>
      <c r="CI5" s="188"/>
      <c r="CJ5" s="188"/>
      <c r="CK5" s="188"/>
      <c r="CL5" s="188"/>
      <c r="CM5" s="188"/>
      <c r="CN5" s="188"/>
      <c r="CO5" s="188"/>
      <c r="CP5" s="188"/>
      <c r="CQ5" s="188"/>
      <c r="CR5" s="188"/>
      <c r="CS5" s="188"/>
      <c r="CT5" s="188"/>
      <c r="CU5" s="188"/>
      <c r="CV5" s="188"/>
      <c r="CW5" s="188"/>
      <c r="CX5" s="188"/>
      <c r="CY5" s="188"/>
      <c r="CZ5" s="188"/>
      <c r="DA5" s="188"/>
      <c r="DB5" s="188"/>
      <c r="DC5" s="188"/>
      <c r="DD5" s="188"/>
      <c r="DE5" s="188"/>
      <c r="DF5" s="188"/>
      <c r="DG5" s="188"/>
      <c r="DH5" s="188"/>
      <c r="DI5" s="188"/>
      <c r="DJ5" s="188"/>
      <c r="DK5" s="188"/>
      <c r="DL5" s="188"/>
      <c r="DM5" s="188"/>
      <c r="DN5" s="188"/>
      <c r="DO5" s="188"/>
      <c r="DP5" s="188"/>
      <c r="DQ5" s="188"/>
      <c r="DR5" s="188"/>
      <c r="DS5" s="188"/>
      <c r="DT5" s="188"/>
      <c r="DU5" s="188"/>
      <c r="DV5" s="188"/>
      <c r="DW5" s="188"/>
      <c r="DX5" s="188"/>
      <c r="DY5" s="188"/>
      <c r="DZ5" s="188"/>
      <c r="EA5" s="188"/>
      <c r="EB5" s="188"/>
      <c r="EC5" s="188"/>
      <c r="ED5" s="188"/>
      <c r="EE5" s="188"/>
      <c r="EF5" s="188"/>
      <c r="EG5" s="188"/>
      <c r="EH5" s="188"/>
      <c r="EI5" s="188"/>
      <c r="EJ5" s="188"/>
      <c r="EK5" s="188"/>
      <c r="EL5" s="188"/>
      <c r="EM5" s="188"/>
      <c r="EN5" s="188"/>
      <c r="EO5" s="188"/>
      <c r="EP5" s="188"/>
      <c r="EQ5" s="188"/>
      <c r="ER5" s="188"/>
      <c r="ES5" s="188"/>
      <c r="ET5" s="188"/>
      <c r="EU5" s="188"/>
      <c r="EV5" s="188"/>
      <c r="EW5" s="188"/>
      <c r="EX5" s="188"/>
      <c r="EY5" s="188"/>
      <c r="EZ5" s="188"/>
      <c r="FA5" s="188"/>
      <c r="FB5" s="188"/>
      <c r="FC5" s="188"/>
      <c r="FD5" s="188"/>
      <c r="FE5" s="188"/>
      <c r="FF5" s="188"/>
      <c r="FG5" s="188"/>
      <c r="FH5" s="188"/>
      <c r="FI5" s="188"/>
      <c r="FJ5" s="188"/>
      <c r="FK5" s="188"/>
      <c r="FL5" s="188"/>
      <c r="FM5" s="188"/>
      <c r="FN5" s="188"/>
      <c r="FO5" s="188"/>
      <c r="FP5" s="188"/>
      <c r="FQ5" s="188"/>
      <c r="FR5" s="188"/>
      <c r="FS5" s="188"/>
      <c r="FT5" s="188"/>
      <c r="FU5" s="188"/>
      <c r="FV5" s="188"/>
      <c r="FW5" s="188"/>
      <c r="FX5" s="188"/>
      <c r="FY5" s="188"/>
      <c r="FZ5" s="188"/>
      <c r="GA5" s="188"/>
      <c r="GB5" s="188"/>
      <c r="GC5" s="188"/>
      <c r="GD5" s="188"/>
      <c r="GE5" s="188"/>
      <c r="GF5" s="188"/>
      <c r="GG5" s="188"/>
      <c r="GH5" s="188"/>
      <c r="GI5" s="188"/>
      <c r="GJ5" s="188"/>
      <c r="GK5" s="188"/>
      <c r="GL5" s="188"/>
      <c r="GM5" s="188"/>
      <c r="GN5" s="188"/>
      <c r="GO5" s="188"/>
      <c r="GP5" s="188"/>
      <c r="GQ5" s="188"/>
      <c r="GR5" s="188"/>
      <c r="GS5" s="188"/>
      <c r="GT5" s="188"/>
      <c r="GU5" s="188"/>
      <c r="GV5" s="188"/>
      <c r="GW5" s="188"/>
      <c r="GX5" s="188"/>
      <c r="GY5" s="188"/>
      <c r="GZ5" s="188"/>
      <c r="HA5" s="188"/>
      <c r="HB5" s="188"/>
      <c r="HC5" s="188"/>
      <c r="HD5" s="188"/>
      <c r="HE5" s="188"/>
      <c r="HF5" s="188"/>
      <c r="HG5" s="188"/>
      <c r="HH5" s="188"/>
      <c r="HI5" s="188"/>
      <c r="HJ5" s="188"/>
      <c r="HK5" s="188"/>
      <c r="HL5" s="188"/>
      <c r="HM5" s="188"/>
      <c r="HN5" s="188"/>
      <c r="HO5" s="188"/>
      <c r="HP5" s="188"/>
      <c r="HQ5" s="188"/>
      <c r="HR5" s="188"/>
      <c r="HS5" s="188"/>
      <c r="HT5" s="188"/>
      <c r="HU5" s="188"/>
      <c r="HV5" s="188"/>
      <c r="HW5" s="188"/>
      <c r="HX5" s="188"/>
      <c r="HY5" s="188"/>
      <c r="HZ5" s="188"/>
      <c r="IA5" s="188"/>
      <c r="IB5" s="188"/>
      <c r="IC5" s="188"/>
      <c r="ID5" s="188"/>
      <c r="IE5" s="188"/>
      <c r="IF5" s="188"/>
      <c r="IG5" s="188"/>
      <c r="IH5" s="188"/>
      <c r="II5" s="188"/>
      <c r="IJ5" s="188"/>
      <c r="IK5" s="188"/>
      <c r="IL5" s="188"/>
      <c r="IM5" s="188"/>
      <c r="IN5" s="188"/>
      <c r="IO5" s="188"/>
      <c r="IP5" s="188"/>
      <c r="IQ5" s="188"/>
      <c r="IR5" s="188"/>
      <c r="IS5" s="188"/>
      <c r="IT5" s="188"/>
      <c r="IU5" s="188"/>
      <c r="IV5" s="188"/>
      <c r="IW5" s="188"/>
      <c r="IX5" s="188"/>
      <c r="IY5" s="188"/>
      <c r="IZ5" s="188"/>
      <c r="JA5" s="188"/>
      <c r="JB5" s="188"/>
      <c r="JC5" s="188"/>
      <c r="JD5" s="188"/>
      <c r="JE5" s="188"/>
      <c r="JF5" s="188"/>
      <c r="JG5" s="188"/>
      <c r="JH5" s="188"/>
      <c r="JI5" s="188"/>
      <c r="JJ5" s="188"/>
      <c r="JK5" s="188"/>
      <c r="JL5" s="188"/>
      <c r="JM5" s="188"/>
      <c r="JN5" s="188"/>
      <c r="JO5" s="188"/>
      <c r="JP5" s="188"/>
      <c r="JQ5" s="188"/>
      <c r="JR5" s="188"/>
      <c r="JS5" s="188"/>
      <c r="JT5" s="188"/>
      <c r="JU5" s="188"/>
      <c r="JV5" s="188"/>
      <c r="JW5" s="188"/>
      <c r="JX5" s="188"/>
      <c r="JY5" s="188"/>
      <c r="JZ5" s="188"/>
      <c r="KA5" s="188"/>
      <c r="KB5" s="188"/>
      <c r="KC5" s="188"/>
      <c r="KD5" s="188"/>
      <c r="KE5" s="188"/>
      <c r="KF5" s="188"/>
      <c r="KG5" s="188"/>
      <c r="KH5" s="188"/>
      <c r="KI5" s="188"/>
      <c r="KJ5" s="188"/>
      <c r="KK5" s="188"/>
      <c r="KL5" s="188"/>
      <c r="KM5" s="188"/>
      <c r="KN5" s="188"/>
      <c r="KO5" s="188"/>
      <c r="KP5" s="188"/>
      <c r="KQ5" s="188"/>
      <c r="KR5" s="188"/>
      <c r="KS5" s="188"/>
      <c r="KT5" s="188"/>
      <c r="KU5" s="188"/>
      <c r="KV5" s="188"/>
      <c r="KW5" s="188"/>
      <c r="KX5" s="188"/>
      <c r="KY5" s="188"/>
      <c r="KZ5" s="188"/>
      <c r="LA5" s="188"/>
      <c r="LB5" s="188"/>
      <c r="LC5" s="188"/>
      <c r="LD5" s="188"/>
      <c r="LE5" s="188"/>
      <c r="LF5" s="188"/>
      <c r="LG5" s="188"/>
      <c r="LH5" s="188"/>
      <c r="LI5" s="188"/>
      <c r="LJ5" s="188"/>
      <c r="LK5" s="188"/>
      <c r="LL5" s="188"/>
      <c r="LM5" s="188"/>
      <c r="LN5" s="188"/>
      <c r="LO5" s="188"/>
      <c r="LP5" s="188"/>
      <c r="LQ5" s="188"/>
      <c r="LR5" s="188"/>
      <c r="LS5" s="188"/>
      <c r="LT5" s="188"/>
      <c r="LU5" s="188"/>
      <c r="LV5" s="188"/>
      <c r="LW5" s="188"/>
      <c r="LX5" s="188"/>
      <c r="LY5" s="188"/>
      <c r="LZ5" s="188"/>
      <c r="MA5" s="188"/>
      <c r="MB5" s="188"/>
      <c r="MC5" s="188"/>
      <c r="MD5" s="188"/>
      <c r="ME5" s="188"/>
      <c r="MF5" s="188"/>
      <c r="MG5" s="188"/>
      <c r="MH5" s="188"/>
      <c r="MI5" s="188"/>
      <c r="MJ5" s="188"/>
      <c r="MK5" s="188"/>
      <c r="ML5" s="188"/>
      <c r="MM5" s="188"/>
      <c r="MN5" s="188"/>
      <c r="MO5" s="188"/>
      <c r="MP5" s="188"/>
      <c r="MQ5" s="188"/>
      <c r="MR5" s="188"/>
      <c r="MS5" s="188"/>
      <c r="MT5" s="188"/>
      <c r="MU5" s="188"/>
      <c r="MV5" s="188"/>
      <c r="MW5" s="188"/>
      <c r="MX5" s="188"/>
      <c r="MY5" s="188"/>
      <c r="MZ5" s="188"/>
      <c r="NA5" s="188"/>
      <c r="NB5" s="188"/>
      <c r="NC5" s="188"/>
      <c r="ND5" s="188"/>
      <c r="NE5" s="188"/>
      <c r="NF5" s="188"/>
      <c r="NG5" s="188"/>
      <c r="NH5" s="188"/>
      <c r="NI5" s="188"/>
      <c r="NJ5" s="188"/>
      <c r="NK5" s="188"/>
      <c r="NL5" s="188"/>
      <c r="NM5" s="188"/>
      <c r="NN5" s="188"/>
      <c r="NO5" s="188"/>
      <c r="NP5" s="188"/>
      <c r="NQ5" s="188"/>
      <c r="NR5" s="188"/>
      <c r="NS5" s="188"/>
      <c r="NT5" s="188"/>
      <c r="NU5" s="188"/>
      <c r="NV5" s="188"/>
      <c r="NW5" s="188"/>
      <c r="NX5" s="188"/>
      <c r="NY5" s="188"/>
      <c r="NZ5" s="188"/>
      <c r="OA5" s="188"/>
      <c r="OB5" s="188"/>
      <c r="OC5" s="188"/>
      <c r="OD5" s="188"/>
      <c r="OE5" s="188"/>
      <c r="OF5" s="188"/>
      <c r="OG5" s="188"/>
      <c r="OH5" s="188"/>
      <c r="OI5" s="188"/>
      <c r="OJ5" s="188"/>
      <c r="OK5" s="188"/>
      <c r="OL5" s="188"/>
      <c r="OM5" s="188"/>
      <c r="ON5" s="188"/>
      <c r="OO5" s="188"/>
      <c r="OP5" s="188"/>
      <c r="OQ5" s="188"/>
      <c r="OR5" s="188"/>
      <c r="OS5" s="188"/>
      <c r="OT5" s="188"/>
      <c r="OU5" s="188"/>
      <c r="OV5" s="188"/>
      <c r="OW5" s="188"/>
      <c r="OX5" s="188"/>
      <c r="OY5" s="188"/>
      <c r="OZ5" s="188"/>
      <c r="PA5" s="188"/>
      <c r="PB5" s="188"/>
      <c r="PC5" s="188"/>
      <c r="PD5" s="188"/>
      <c r="PE5" s="188"/>
      <c r="PF5" s="188"/>
      <c r="PG5" s="188"/>
      <c r="PH5" s="188"/>
      <c r="PI5" s="188"/>
      <c r="PJ5" s="188"/>
      <c r="PK5" s="188"/>
      <c r="PL5" s="188"/>
      <c r="PM5" s="188"/>
      <c r="PN5" s="188"/>
      <c r="PO5" s="188"/>
      <c r="PP5" s="188"/>
      <c r="PQ5" s="188"/>
      <c r="PR5" s="188"/>
      <c r="PS5" s="188"/>
      <c r="PT5" s="188"/>
      <c r="PU5" s="188"/>
      <c r="PV5" s="188"/>
      <c r="PW5" s="188"/>
      <c r="PX5" s="188"/>
      <c r="PY5" s="188"/>
      <c r="PZ5" s="188"/>
      <c r="QA5" s="188"/>
      <c r="QB5" s="188"/>
      <c r="QC5" s="188"/>
      <c r="QD5" s="188"/>
      <c r="QE5" s="188"/>
      <c r="QF5" s="188"/>
      <c r="QG5" s="188"/>
      <c r="QH5" s="188"/>
      <c r="QI5" s="188"/>
      <c r="QJ5" s="188"/>
      <c r="QK5" s="188"/>
      <c r="QL5" s="188"/>
      <c r="QM5" s="188"/>
      <c r="QN5" s="188"/>
      <c r="QO5" s="188"/>
      <c r="QP5" s="188"/>
      <c r="QQ5" s="188"/>
      <c r="QR5" s="188"/>
      <c r="QS5" s="188"/>
      <c r="QT5" s="188"/>
      <c r="QU5" s="188"/>
      <c r="QV5" s="188"/>
      <c r="QW5" s="188"/>
      <c r="QX5" s="188"/>
      <c r="QY5" s="188"/>
      <c r="QZ5" s="188"/>
      <c r="RA5" s="188"/>
      <c r="RB5" s="188"/>
      <c r="RC5" s="188"/>
      <c r="RD5" s="188"/>
      <c r="RE5" s="188"/>
      <c r="RF5" s="188"/>
      <c r="RG5" s="188"/>
      <c r="RH5" s="188"/>
      <c r="RI5" s="188"/>
      <c r="RJ5" s="188"/>
      <c r="RK5" s="188"/>
      <c r="RL5" s="188"/>
      <c r="RM5" s="188"/>
      <c r="RN5" s="188"/>
      <c r="RO5" s="188"/>
      <c r="RP5" s="188"/>
      <c r="RQ5" s="188"/>
      <c r="RR5" s="188"/>
      <c r="RS5" s="188"/>
      <c r="RT5" s="188"/>
      <c r="RU5" s="188"/>
      <c r="RV5" s="188"/>
      <c r="RW5" s="188"/>
      <c r="RX5" s="188"/>
      <c r="RY5" s="188"/>
      <c r="RZ5" s="188"/>
      <c r="SA5" s="188"/>
      <c r="SB5" s="188"/>
      <c r="SC5" s="188"/>
      <c r="SD5" s="188"/>
      <c r="SE5" s="188"/>
      <c r="SF5" s="188"/>
      <c r="SG5" s="188"/>
      <c r="SH5" s="188"/>
      <c r="SI5" s="188"/>
      <c r="SJ5" s="188"/>
      <c r="SK5" s="188"/>
      <c r="SL5" s="188"/>
      <c r="SM5" s="188"/>
      <c r="SN5" s="188"/>
      <c r="SO5" s="188"/>
      <c r="SP5" s="188"/>
      <c r="SQ5" s="188"/>
      <c r="SR5" s="188"/>
      <c r="SS5" s="188"/>
    </row>
    <row r="6" spans="1:513" s="189" customFormat="1" ht="41.4" customHeight="1" x14ac:dyDescent="0.25">
      <c r="A6" s="190"/>
      <c r="B6" s="801" t="s">
        <v>70</v>
      </c>
      <c r="C6" s="802"/>
      <c r="D6" s="198"/>
      <c r="E6" s="195"/>
      <c r="F6" s="195">
        <f>SUM(F7:F8)</f>
        <v>1343333.3333333333</v>
      </c>
      <c r="G6" s="199"/>
      <c r="H6" s="199"/>
      <c r="I6" s="199"/>
      <c r="J6" s="199"/>
      <c r="K6" s="268"/>
      <c r="L6" s="199"/>
      <c r="M6" s="199"/>
      <c r="N6" s="199"/>
      <c r="O6" s="199"/>
      <c r="P6" s="199"/>
      <c r="Q6" s="199"/>
      <c r="R6" s="199"/>
      <c r="S6" s="199"/>
      <c r="T6" s="199"/>
      <c r="U6" s="199"/>
      <c r="V6" s="199"/>
      <c r="W6" s="199"/>
      <c r="X6" s="199"/>
      <c r="Y6" s="199"/>
      <c r="Z6" s="199"/>
      <c r="AA6" s="199"/>
      <c r="AB6" s="199"/>
      <c r="AC6" s="199"/>
      <c r="AD6" s="199"/>
      <c r="AE6" s="199"/>
      <c r="AF6" s="199"/>
      <c r="AG6" s="199"/>
      <c r="AH6" s="199"/>
      <c r="AI6" s="185">
        <v>0</v>
      </c>
      <c r="AJ6" s="185">
        <v>0</v>
      </c>
      <c r="AK6" s="186">
        <v>0</v>
      </c>
      <c r="AL6" s="200">
        <v>0</v>
      </c>
      <c r="AM6" s="187"/>
      <c r="AN6" s="188"/>
      <c r="AO6" s="188"/>
      <c r="AP6" s="188"/>
      <c r="AQ6" s="188"/>
      <c r="AR6" s="188"/>
      <c r="AS6" s="188"/>
      <c r="AT6" s="188"/>
      <c r="AU6" s="188"/>
      <c r="AV6" s="188"/>
      <c r="AW6" s="188"/>
      <c r="AX6" s="188"/>
      <c r="AY6" s="188"/>
      <c r="AZ6" s="188"/>
      <c r="BA6" s="188"/>
      <c r="BB6" s="188"/>
      <c r="BC6" s="188"/>
      <c r="BD6" s="188"/>
      <c r="BE6" s="188"/>
      <c r="BF6" s="188"/>
      <c r="BG6" s="188"/>
      <c r="BH6" s="188"/>
      <c r="BI6" s="188"/>
      <c r="BJ6" s="188"/>
      <c r="BK6" s="188"/>
      <c r="BL6" s="188"/>
      <c r="BM6" s="188"/>
      <c r="BN6" s="188"/>
      <c r="BO6" s="188"/>
      <c r="BP6" s="188"/>
      <c r="BQ6" s="188"/>
      <c r="BR6" s="188"/>
      <c r="BS6" s="188"/>
      <c r="BT6" s="188"/>
      <c r="BU6" s="188"/>
      <c r="BV6" s="188"/>
      <c r="BW6" s="188"/>
      <c r="BX6" s="188"/>
      <c r="BY6" s="188"/>
      <c r="BZ6" s="188"/>
      <c r="CA6" s="188"/>
      <c r="CB6" s="188"/>
      <c r="CC6" s="188"/>
      <c r="CD6" s="188"/>
      <c r="CE6" s="188"/>
      <c r="CF6" s="188"/>
      <c r="CG6" s="188"/>
      <c r="CH6" s="188"/>
      <c r="CI6" s="188"/>
      <c r="CJ6" s="188"/>
      <c r="CK6" s="188"/>
      <c r="CL6" s="188"/>
      <c r="CM6" s="188"/>
      <c r="CN6" s="188"/>
      <c r="CO6" s="188"/>
      <c r="CP6" s="188"/>
      <c r="CQ6" s="188"/>
      <c r="CR6" s="188"/>
      <c r="CS6" s="188"/>
      <c r="CT6" s="188"/>
      <c r="CU6" s="188"/>
      <c r="CV6" s="188"/>
      <c r="CW6" s="188"/>
      <c r="CX6" s="188"/>
      <c r="CY6" s="188"/>
      <c r="CZ6" s="188"/>
      <c r="DA6" s="188"/>
      <c r="DB6" s="188"/>
      <c r="DC6" s="188"/>
      <c r="DD6" s="188"/>
      <c r="DE6" s="188"/>
      <c r="DF6" s="188"/>
      <c r="DG6" s="188"/>
      <c r="DH6" s="188"/>
      <c r="DI6" s="188"/>
      <c r="DJ6" s="188"/>
      <c r="DK6" s="188"/>
      <c r="DL6" s="188"/>
      <c r="DM6" s="188"/>
      <c r="DN6" s="188"/>
      <c r="DO6" s="188"/>
      <c r="DP6" s="188"/>
      <c r="DQ6" s="188"/>
      <c r="DR6" s="188"/>
      <c r="DS6" s="188"/>
      <c r="DT6" s="188"/>
      <c r="DU6" s="188"/>
      <c r="DV6" s="188"/>
      <c r="DW6" s="188"/>
      <c r="DX6" s="188"/>
      <c r="DY6" s="188"/>
      <c r="DZ6" s="188"/>
      <c r="EA6" s="188"/>
      <c r="EB6" s="188"/>
      <c r="EC6" s="188"/>
      <c r="ED6" s="188"/>
      <c r="EE6" s="188"/>
      <c r="EF6" s="188"/>
      <c r="EG6" s="188"/>
      <c r="EH6" s="188"/>
      <c r="EI6" s="188"/>
      <c r="EJ6" s="188"/>
      <c r="EK6" s="188"/>
      <c r="EL6" s="188"/>
      <c r="EM6" s="188"/>
      <c r="EN6" s="188"/>
      <c r="EO6" s="188"/>
      <c r="EP6" s="188"/>
      <c r="EQ6" s="188"/>
      <c r="ER6" s="188"/>
      <c r="ES6" s="188"/>
      <c r="ET6" s="188"/>
      <c r="EU6" s="188"/>
      <c r="EV6" s="188"/>
      <c r="EW6" s="188"/>
      <c r="EX6" s="188"/>
      <c r="EY6" s="188"/>
      <c r="EZ6" s="188"/>
      <c r="FA6" s="188"/>
      <c r="FB6" s="188"/>
      <c r="FC6" s="188"/>
      <c r="FD6" s="188"/>
      <c r="FE6" s="188"/>
      <c r="FF6" s="188"/>
      <c r="FG6" s="188"/>
      <c r="FH6" s="188"/>
      <c r="FI6" s="188"/>
      <c r="FJ6" s="188"/>
      <c r="FK6" s="188"/>
      <c r="FL6" s="188"/>
      <c r="FM6" s="188"/>
      <c r="FN6" s="188"/>
      <c r="FO6" s="188"/>
      <c r="FP6" s="188"/>
      <c r="FQ6" s="188"/>
      <c r="FR6" s="188"/>
      <c r="FS6" s="188"/>
      <c r="FT6" s="188"/>
      <c r="FU6" s="188"/>
      <c r="FV6" s="188"/>
      <c r="FW6" s="188"/>
      <c r="FX6" s="188"/>
      <c r="FY6" s="188"/>
      <c r="FZ6" s="188"/>
      <c r="GA6" s="188"/>
      <c r="GB6" s="188"/>
      <c r="GC6" s="188"/>
      <c r="GD6" s="188"/>
      <c r="GE6" s="188"/>
      <c r="GF6" s="188"/>
      <c r="GG6" s="188"/>
      <c r="GH6" s="188"/>
      <c r="GI6" s="188"/>
      <c r="GJ6" s="188"/>
      <c r="GK6" s="188"/>
      <c r="GL6" s="188"/>
      <c r="GM6" s="188"/>
      <c r="GN6" s="188"/>
      <c r="GO6" s="188"/>
      <c r="GP6" s="188"/>
      <c r="GQ6" s="188"/>
      <c r="GR6" s="188"/>
      <c r="GS6" s="188"/>
      <c r="GT6" s="188"/>
      <c r="GU6" s="188"/>
      <c r="GV6" s="188"/>
      <c r="GW6" s="188"/>
      <c r="GX6" s="188"/>
      <c r="GY6" s="188"/>
      <c r="GZ6" s="188"/>
      <c r="HA6" s="188"/>
      <c r="HB6" s="188"/>
      <c r="HC6" s="188"/>
      <c r="HD6" s="188"/>
      <c r="HE6" s="188"/>
      <c r="HF6" s="188"/>
      <c r="HG6" s="188"/>
      <c r="HH6" s="188"/>
      <c r="HI6" s="188"/>
      <c r="HJ6" s="188"/>
      <c r="HK6" s="188"/>
      <c r="HL6" s="188"/>
      <c r="HM6" s="188"/>
      <c r="HN6" s="188"/>
      <c r="HO6" s="188"/>
      <c r="HP6" s="188"/>
      <c r="HQ6" s="188"/>
      <c r="HR6" s="188"/>
      <c r="HS6" s="188"/>
      <c r="HT6" s="188"/>
      <c r="HU6" s="188"/>
      <c r="HV6" s="188"/>
      <c r="HW6" s="188"/>
      <c r="HX6" s="188"/>
      <c r="HY6" s="188"/>
      <c r="HZ6" s="188"/>
      <c r="IA6" s="188"/>
      <c r="IB6" s="188"/>
      <c r="IC6" s="188"/>
      <c r="ID6" s="188"/>
      <c r="IE6" s="188"/>
      <c r="IF6" s="188"/>
      <c r="IG6" s="188"/>
      <c r="IH6" s="188"/>
      <c r="II6" s="188"/>
      <c r="IJ6" s="188"/>
      <c r="IK6" s="188"/>
      <c r="IL6" s="188"/>
      <c r="IM6" s="188"/>
      <c r="IN6" s="188"/>
      <c r="IO6" s="188"/>
      <c r="IP6" s="188"/>
      <c r="IQ6" s="188"/>
      <c r="IR6" s="188"/>
      <c r="IS6" s="188"/>
      <c r="IT6" s="188"/>
      <c r="IU6" s="188"/>
      <c r="IV6" s="188"/>
      <c r="IW6" s="188"/>
      <c r="IX6" s="188"/>
      <c r="IY6" s="188"/>
      <c r="IZ6" s="188"/>
      <c r="JA6" s="188"/>
      <c r="JB6" s="188"/>
      <c r="JC6" s="188"/>
      <c r="JD6" s="188"/>
      <c r="JE6" s="188"/>
      <c r="JF6" s="188"/>
      <c r="JG6" s="188"/>
      <c r="JH6" s="188"/>
      <c r="JI6" s="188"/>
      <c r="JJ6" s="188"/>
      <c r="JK6" s="188"/>
      <c r="JL6" s="188"/>
      <c r="JM6" s="188"/>
      <c r="JN6" s="188"/>
      <c r="JO6" s="188"/>
      <c r="JP6" s="188"/>
      <c r="JQ6" s="188"/>
      <c r="JR6" s="188"/>
      <c r="JS6" s="188"/>
      <c r="JT6" s="188"/>
      <c r="JU6" s="188"/>
      <c r="JV6" s="188"/>
      <c r="JW6" s="188"/>
      <c r="JX6" s="188"/>
      <c r="JY6" s="188"/>
      <c r="JZ6" s="188"/>
      <c r="KA6" s="188"/>
      <c r="KB6" s="188"/>
      <c r="KC6" s="188"/>
      <c r="KD6" s="188"/>
      <c r="KE6" s="188"/>
      <c r="KF6" s="188"/>
      <c r="KG6" s="188"/>
      <c r="KH6" s="188"/>
      <c r="KI6" s="188"/>
      <c r="KJ6" s="188"/>
      <c r="KK6" s="188"/>
      <c r="KL6" s="188"/>
      <c r="KM6" s="188"/>
      <c r="KN6" s="188"/>
      <c r="KO6" s="188"/>
      <c r="KP6" s="188"/>
      <c r="KQ6" s="188"/>
      <c r="KR6" s="188"/>
      <c r="KS6" s="188"/>
      <c r="KT6" s="188"/>
      <c r="KU6" s="188"/>
      <c r="KV6" s="188"/>
      <c r="KW6" s="188"/>
      <c r="KX6" s="188"/>
      <c r="KY6" s="188"/>
      <c r="KZ6" s="188"/>
      <c r="LA6" s="188"/>
      <c r="LB6" s="188"/>
      <c r="LC6" s="188"/>
      <c r="LD6" s="188"/>
      <c r="LE6" s="188"/>
      <c r="LF6" s="188"/>
      <c r="LG6" s="188"/>
      <c r="LH6" s="188"/>
      <c r="LI6" s="188"/>
      <c r="LJ6" s="188"/>
      <c r="LK6" s="188"/>
      <c r="LL6" s="188"/>
      <c r="LM6" s="188"/>
      <c r="LN6" s="188"/>
      <c r="LO6" s="188"/>
      <c r="LP6" s="188"/>
      <c r="LQ6" s="188"/>
      <c r="LR6" s="188"/>
      <c r="LS6" s="188"/>
      <c r="LT6" s="188"/>
      <c r="LU6" s="188"/>
      <c r="LV6" s="188"/>
      <c r="LW6" s="188"/>
      <c r="LX6" s="188"/>
      <c r="LY6" s="188"/>
      <c r="LZ6" s="188"/>
      <c r="MA6" s="188"/>
      <c r="MB6" s="188"/>
      <c r="MC6" s="188"/>
      <c r="MD6" s="188"/>
      <c r="ME6" s="188"/>
      <c r="MF6" s="188"/>
      <c r="MG6" s="188"/>
      <c r="MH6" s="188"/>
      <c r="MI6" s="188"/>
      <c r="MJ6" s="188"/>
      <c r="MK6" s="188"/>
      <c r="ML6" s="188"/>
      <c r="MM6" s="188"/>
      <c r="MN6" s="188"/>
      <c r="MO6" s="188"/>
      <c r="MP6" s="188"/>
      <c r="MQ6" s="188"/>
      <c r="MR6" s="188"/>
      <c r="MS6" s="188"/>
      <c r="MT6" s="188"/>
      <c r="MU6" s="188"/>
      <c r="MV6" s="188"/>
      <c r="MW6" s="188"/>
      <c r="MX6" s="188"/>
      <c r="MY6" s="188"/>
      <c r="MZ6" s="188"/>
      <c r="NA6" s="188"/>
      <c r="NB6" s="188"/>
      <c r="NC6" s="188"/>
      <c r="ND6" s="188"/>
      <c r="NE6" s="188"/>
      <c r="NF6" s="188"/>
      <c r="NG6" s="188"/>
      <c r="NH6" s="188"/>
      <c r="NI6" s="188"/>
      <c r="NJ6" s="188"/>
      <c r="NK6" s="188"/>
      <c r="NL6" s="188"/>
      <c r="NM6" s="188"/>
      <c r="NN6" s="188"/>
      <c r="NO6" s="188"/>
      <c r="NP6" s="188"/>
      <c r="NQ6" s="188"/>
      <c r="NR6" s="188"/>
      <c r="NS6" s="188"/>
      <c r="NT6" s="188"/>
      <c r="NU6" s="188"/>
      <c r="NV6" s="188"/>
      <c r="NW6" s="188"/>
      <c r="NX6" s="188"/>
      <c r="NY6" s="188"/>
      <c r="NZ6" s="188"/>
      <c r="OA6" s="188"/>
      <c r="OB6" s="188"/>
      <c r="OC6" s="188"/>
      <c r="OD6" s="188"/>
      <c r="OE6" s="188"/>
      <c r="OF6" s="188"/>
      <c r="OG6" s="188"/>
      <c r="OH6" s="188"/>
      <c r="OI6" s="188"/>
      <c r="OJ6" s="188"/>
      <c r="OK6" s="188"/>
      <c r="OL6" s="188"/>
      <c r="OM6" s="188"/>
      <c r="ON6" s="188"/>
      <c r="OO6" s="188"/>
      <c r="OP6" s="188"/>
      <c r="OQ6" s="188"/>
      <c r="OR6" s="188"/>
      <c r="OS6" s="188"/>
      <c r="OT6" s="188"/>
      <c r="OU6" s="188"/>
      <c r="OV6" s="188"/>
      <c r="OW6" s="188"/>
      <c r="OX6" s="188"/>
      <c r="OY6" s="188"/>
      <c r="OZ6" s="188"/>
      <c r="PA6" s="188"/>
      <c r="PB6" s="188"/>
      <c r="PC6" s="188"/>
      <c r="PD6" s="188"/>
      <c r="PE6" s="188"/>
      <c r="PF6" s="188"/>
      <c r="PG6" s="188"/>
      <c r="PH6" s="188"/>
      <c r="PI6" s="188"/>
      <c r="PJ6" s="188"/>
      <c r="PK6" s="188"/>
      <c r="PL6" s="188"/>
      <c r="PM6" s="188"/>
      <c r="PN6" s="188"/>
      <c r="PO6" s="188"/>
      <c r="PP6" s="188"/>
      <c r="PQ6" s="188"/>
      <c r="PR6" s="188"/>
      <c r="PS6" s="188"/>
      <c r="PT6" s="188"/>
      <c r="PU6" s="188"/>
      <c r="PV6" s="188"/>
      <c r="PW6" s="188"/>
      <c r="PX6" s="188"/>
      <c r="PY6" s="188"/>
      <c r="PZ6" s="188"/>
      <c r="QA6" s="188"/>
      <c r="QB6" s="188"/>
      <c r="QC6" s="188"/>
      <c r="QD6" s="188"/>
      <c r="QE6" s="188"/>
      <c r="QF6" s="188"/>
      <c r="QG6" s="188"/>
      <c r="QH6" s="188"/>
      <c r="QI6" s="188"/>
      <c r="QJ6" s="188"/>
      <c r="QK6" s="188"/>
      <c r="QL6" s="188"/>
      <c r="QM6" s="188"/>
      <c r="QN6" s="188"/>
      <c r="QO6" s="188"/>
      <c r="QP6" s="188"/>
      <c r="QQ6" s="188"/>
      <c r="QR6" s="188"/>
      <c r="QS6" s="188"/>
      <c r="QT6" s="188"/>
      <c r="QU6" s="188"/>
      <c r="QV6" s="188"/>
      <c r="QW6" s="188"/>
      <c r="QX6" s="188"/>
      <c r="QY6" s="188"/>
      <c r="QZ6" s="188"/>
      <c r="RA6" s="188"/>
      <c r="RB6" s="188"/>
      <c r="RC6" s="188"/>
      <c r="RD6" s="188"/>
      <c r="RE6" s="188"/>
      <c r="RF6" s="188"/>
      <c r="RG6" s="188"/>
      <c r="RH6" s="188"/>
      <c r="RI6" s="188"/>
      <c r="RJ6" s="188"/>
      <c r="RK6" s="188"/>
      <c r="RL6" s="188"/>
      <c r="RM6" s="188"/>
      <c r="RN6" s="188"/>
      <c r="RO6" s="188"/>
      <c r="RP6" s="188"/>
      <c r="RQ6" s="188"/>
      <c r="RR6" s="188"/>
      <c r="RS6" s="188"/>
      <c r="RT6" s="188"/>
      <c r="RU6" s="188"/>
      <c r="RV6" s="188"/>
      <c r="RW6" s="188"/>
      <c r="RX6" s="188"/>
      <c r="RY6" s="188"/>
      <c r="RZ6" s="188"/>
      <c r="SA6" s="188"/>
      <c r="SB6" s="188"/>
      <c r="SC6" s="188"/>
      <c r="SD6" s="188"/>
      <c r="SE6" s="188"/>
      <c r="SF6" s="188"/>
      <c r="SG6" s="188"/>
      <c r="SH6" s="188"/>
      <c r="SI6" s="188"/>
      <c r="SJ6" s="188"/>
      <c r="SK6" s="188"/>
      <c r="SL6" s="188"/>
      <c r="SM6" s="188"/>
      <c r="SN6" s="188"/>
      <c r="SO6" s="188"/>
      <c r="SP6" s="188"/>
      <c r="SQ6" s="188"/>
      <c r="SR6" s="188"/>
      <c r="SS6" s="188"/>
    </row>
    <row r="7" spans="1:513" ht="41.4" customHeight="1" x14ac:dyDescent="0.25">
      <c r="A7" s="211"/>
      <c r="B7" s="256"/>
      <c r="C7" s="257" t="s">
        <v>173</v>
      </c>
      <c r="D7" s="195">
        <v>60</v>
      </c>
      <c r="E7" s="195">
        <f>500/AO1</f>
        <v>166.66666666666666</v>
      </c>
      <c r="F7" s="195">
        <f>E7*D7</f>
        <v>10000</v>
      </c>
      <c r="G7" s="204" t="s">
        <v>58</v>
      </c>
      <c r="H7" s="194"/>
      <c r="I7" s="194"/>
      <c r="J7" s="194"/>
      <c r="K7" s="266"/>
      <c r="L7" s="194"/>
      <c r="M7" s="194"/>
      <c r="N7" s="194"/>
      <c r="O7" s="194"/>
      <c r="P7" s="194"/>
      <c r="Q7" s="194"/>
      <c r="R7" s="194"/>
      <c r="S7" s="194"/>
      <c r="T7" s="194"/>
      <c r="U7" s="194"/>
      <c r="V7" s="194"/>
      <c r="W7" s="194"/>
      <c r="X7" s="194"/>
      <c r="Y7" s="194"/>
      <c r="Z7" s="194"/>
      <c r="AA7" s="194"/>
      <c r="AB7" s="194"/>
      <c r="AC7" s="194"/>
      <c r="AD7" s="194"/>
      <c r="AE7" s="194"/>
      <c r="AF7" s="194"/>
      <c r="AG7" s="194"/>
      <c r="AH7" s="194"/>
      <c r="AI7" s="201"/>
      <c r="AJ7" s="113"/>
      <c r="AK7" s="114"/>
      <c r="AL7" s="202"/>
      <c r="AM7" s="85"/>
    </row>
    <row r="8" spans="1:513" ht="41.4" customHeight="1" x14ac:dyDescent="0.25">
      <c r="A8" s="211"/>
      <c r="B8" s="256"/>
      <c r="C8" s="255" t="s">
        <v>174</v>
      </c>
      <c r="D8" s="195">
        <v>1</v>
      </c>
      <c r="E8" s="195">
        <f>4000000/AO1</f>
        <v>1333333.3333333333</v>
      </c>
      <c r="F8" s="195">
        <f>E8*D8</f>
        <v>1333333.3333333333</v>
      </c>
      <c r="G8" s="204" t="s">
        <v>60</v>
      </c>
      <c r="H8" s="194"/>
      <c r="I8" s="194"/>
      <c r="J8" s="194"/>
      <c r="K8" s="266"/>
      <c r="L8" s="194"/>
      <c r="M8" s="194"/>
      <c r="N8" s="194"/>
      <c r="O8" s="194"/>
      <c r="P8" s="194"/>
      <c r="Q8" s="194"/>
      <c r="R8" s="194"/>
      <c r="S8" s="194"/>
      <c r="T8" s="194"/>
      <c r="U8" s="194"/>
      <c r="V8" s="194"/>
      <c r="W8" s="194"/>
      <c r="X8" s="194"/>
      <c r="Y8" s="194"/>
      <c r="Z8" s="194"/>
      <c r="AA8" s="194"/>
      <c r="AB8" s="194"/>
      <c r="AC8" s="194"/>
      <c r="AD8" s="194"/>
      <c r="AE8" s="194"/>
      <c r="AF8" s="194"/>
      <c r="AG8" s="194"/>
      <c r="AH8" s="194"/>
      <c r="AI8" s="201"/>
      <c r="AJ8" s="113"/>
      <c r="AK8" s="114"/>
      <c r="AL8" s="202"/>
      <c r="AM8" s="7" t="s">
        <v>175</v>
      </c>
    </row>
    <row r="9" spans="1:513" s="193" customFormat="1" ht="41.4" customHeight="1" x14ac:dyDescent="0.25">
      <c r="A9" s="190"/>
      <c r="B9" s="801" t="s">
        <v>71</v>
      </c>
      <c r="C9" s="802"/>
      <c r="D9" s="271"/>
      <c r="E9" s="285"/>
      <c r="F9" s="285">
        <f>F10</f>
        <v>93333.333333333328</v>
      </c>
      <c r="G9" s="251"/>
      <c r="H9" s="251"/>
      <c r="I9" s="251"/>
      <c r="J9" s="252"/>
      <c r="K9" s="268"/>
      <c r="L9" s="268"/>
      <c r="M9" s="268"/>
      <c r="N9" s="268"/>
      <c r="O9" s="268"/>
      <c r="P9" s="268"/>
      <c r="Q9" s="268"/>
      <c r="R9" s="268"/>
      <c r="S9" s="268"/>
      <c r="T9" s="268"/>
      <c r="U9" s="268"/>
      <c r="V9" s="268"/>
      <c r="W9" s="268"/>
      <c r="X9" s="268"/>
      <c r="Y9" s="268"/>
      <c r="Z9" s="268"/>
      <c r="AA9" s="268"/>
      <c r="AB9" s="268"/>
      <c r="AC9" s="268"/>
      <c r="AD9" s="268"/>
      <c r="AE9" s="268"/>
      <c r="AF9" s="268"/>
      <c r="AG9" s="268"/>
      <c r="AH9" s="268"/>
      <c r="AI9" s="185">
        <f>'PEP Av. Fin.'!T7</f>
        <v>0</v>
      </c>
      <c r="AJ9" s="185">
        <f>'PEP Av. Fin.'!U7</f>
        <v>0</v>
      </c>
      <c r="AK9" s="185">
        <f>'PEP Av. Fin.'!V7</f>
        <v>0</v>
      </c>
      <c r="AL9" s="185">
        <f>'PEP Av. Fin.'!W7</f>
        <v>0</v>
      </c>
      <c r="AM9" s="191"/>
      <c r="AN9" s="192"/>
      <c r="AO9" s="192"/>
      <c r="AP9" s="192"/>
      <c r="AQ9" s="192"/>
      <c r="AR9" s="192"/>
      <c r="AS9" s="192"/>
      <c r="AT9" s="192"/>
      <c r="AU9" s="192"/>
      <c r="AV9" s="192"/>
      <c r="AW9" s="192"/>
      <c r="AX9" s="192"/>
      <c r="AY9" s="192"/>
      <c r="AZ9" s="192"/>
      <c r="BA9" s="192"/>
      <c r="BB9" s="192"/>
      <c r="BC9" s="192"/>
      <c r="BD9" s="192"/>
      <c r="BE9" s="192"/>
      <c r="BF9" s="192"/>
      <c r="BG9" s="192"/>
      <c r="BH9" s="192"/>
      <c r="BI9" s="192"/>
      <c r="BJ9" s="192"/>
      <c r="BK9" s="192"/>
      <c r="BL9" s="192"/>
      <c r="BM9" s="192"/>
      <c r="BN9" s="192"/>
      <c r="BO9" s="192"/>
      <c r="BP9" s="192"/>
      <c r="BQ9" s="192"/>
      <c r="BR9" s="192"/>
      <c r="BS9" s="192"/>
      <c r="BT9" s="192"/>
      <c r="BU9" s="192"/>
      <c r="BV9" s="192"/>
      <c r="BW9" s="192"/>
      <c r="BX9" s="192"/>
      <c r="BY9" s="192"/>
      <c r="BZ9" s="192"/>
      <c r="CA9" s="192"/>
      <c r="CB9" s="192"/>
      <c r="CC9" s="192"/>
      <c r="CD9" s="192"/>
      <c r="CE9" s="192"/>
      <c r="CF9" s="192"/>
      <c r="CG9" s="192"/>
      <c r="CH9" s="192"/>
      <c r="CI9" s="192"/>
      <c r="CJ9" s="192"/>
      <c r="CK9" s="192"/>
      <c r="CL9" s="192"/>
      <c r="CM9" s="192"/>
      <c r="CN9" s="192"/>
      <c r="CO9" s="192"/>
      <c r="CP9" s="192"/>
      <c r="CQ9" s="192"/>
      <c r="CR9" s="192"/>
      <c r="CS9" s="192"/>
      <c r="CT9" s="192"/>
      <c r="CU9" s="192"/>
      <c r="CV9" s="192"/>
      <c r="CW9" s="192"/>
      <c r="CX9" s="192"/>
      <c r="CY9" s="192"/>
      <c r="CZ9" s="192"/>
      <c r="DA9" s="192"/>
      <c r="DB9" s="192"/>
      <c r="DC9" s="192"/>
      <c r="DD9" s="192"/>
      <c r="DE9" s="192"/>
      <c r="DF9" s="192"/>
      <c r="DG9" s="192"/>
      <c r="DH9" s="192"/>
      <c r="DI9" s="192"/>
      <c r="DJ9" s="192"/>
      <c r="DK9" s="192"/>
      <c r="DL9" s="192"/>
      <c r="DM9" s="192"/>
      <c r="DN9" s="192"/>
      <c r="DO9" s="192"/>
      <c r="DP9" s="192"/>
      <c r="DQ9" s="192"/>
      <c r="DR9" s="192"/>
      <c r="DS9" s="192"/>
      <c r="DT9" s="192"/>
      <c r="DU9" s="192"/>
      <c r="DV9" s="192"/>
      <c r="DW9" s="192"/>
      <c r="DX9" s="192"/>
      <c r="DY9" s="192"/>
      <c r="DZ9" s="192"/>
      <c r="EA9" s="192"/>
      <c r="EB9" s="192"/>
      <c r="EC9" s="192"/>
      <c r="ED9" s="192"/>
      <c r="EE9" s="192"/>
      <c r="EF9" s="192"/>
      <c r="EG9" s="192"/>
      <c r="EH9" s="192"/>
      <c r="EI9" s="192"/>
      <c r="EJ9" s="192"/>
      <c r="EK9" s="192"/>
      <c r="EL9" s="192"/>
      <c r="EM9" s="192"/>
      <c r="EN9" s="192"/>
      <c r="EO9" s="192"/>
      <c r="EP9" s="192"/>
      <c r="EQ9" s="192"/>
      <c r="ER9" s="192"/>
      <c r="ES9" s="192"/>
      <c r="ET9" s="192"/>
      <c r="EU9" s="192"/>
      <c r="EV9" s="192"/>
      <c r="EW9" s="192"/>
      <c r="EX9" s="192"/>
      <c r="EY9" s="192"/>
      <c r="EZ9" s="192"/>
      <c r="FA9" s="192"/>
      <c r="FB9" s="192"/>
      <c r="FC9" s="192"/>
      <c r="FD9" s="192"/>
      <c r="FE9" s="192"/>
      <c r="FF9" s="192"/>
      <c r="FG9" s="192"/>
      <c r="FH9" s="192"/>
      <c r="FI9" s="192"/>
      <c r="FJ9" s="192"/>
      <c r="FK9" s="192"/>
      <c r="FL9" s="192"/>
      <c r="FM9" s="192"/>
      <c r="FN9" s="192"/>
      <c r="FO9" s="192"/>
      <c r="FP9" s="192"/>
      <c r="FQ9" s="192"/>
      <c r="FR9" s="192"/>
      <c r="FS9" s="192"/>
      <c r="FT9" s="192"/>
      <c r="FU9" s="192"/>
      <c r="FV9" s="192"/>
      <c r="FW9" s="192"/>
      <c r="FX9" s="192"/>
      <c r="FY9" s="192"/>
      <c r="FZ9" s="192"/>
      <c r="GA9" s="192"/>
      <c r="GB9" s="192"/>
      <c r="GC9" s="192"/>
      <c r="GD9" s="192"/>
      <c r="GE9" s="192"/>
      <c r="GF9" s="192"/>
      <c r="GG9" s="192"/>
      <c r="GH9" s="192"/>
      <c r="GI9" s="192"/>
      <c r="GJ9" s="192"/>
      <c r="GK9" s="192"/>
      <c r="GL9" s="192"/>
      <c r="GM9" s="192"/>
      <c r="GN9" s="192"/>
      <c r="GO9" s="192"/>
      <c r="GP9" s="192"/>
      <c r="GQ9" s="192"/>
      <c r="GR9" s="192"/>
      <c r="GS9" s="192"/>
      <c r="GT9" s="192"/>
      <c r="GU9" s="192"/>
      <c r="GV9" s="192"/>
      <c r="GW9" s="192"/>
      <c r="GX9" s="192"/>
      <c r="GY9" s="192"/>
      <c r="GZ9" s="192"/>
      <c r="HA9" s="192"/>
      <c r="HB9" s="192"/>
      <c r="HC9" s="192"/>
      <c r="HD9" s="192"/>
      <c r="HE9" s="192"/>
      <c r="HF9" s="192"/>
      <c r="HG9" s="192"/>
      <c r="HH9" s="192"/>
      <c r="HI9" s="192"/>
      <c r="HJ9" s="192"/>
      <c r="HK9" s="192"/>
      <c r="HL9" s="192"/>
      <c r="HM9" s="192"/>
      <c r="HN9" s="192"/>
      <c r="HO9" s="192"/>
      <c r="HP9" s="192"/>
      <c r="HQ9" s="192"/>
      <c r="HR9" s="192"/>
      <c r="HS9" s="192"/>
      <c r="HT9" s="192"/>
      <c r="HU9" s="192"/>
      <c r="HV9" s="192"/>
      <c r="HW9" s="192"/>
      <c r="HX9" s="192"/>
      <c r="HY9" s="192"/>
      <c r="HZ9" s="192"/>
      <c r="IA9" s="192"/>
      <c r="IB9" s="192"/>
      <c r="IC9" s="192"/>
      <c r="ID9" s="192"/>
      <c r="IE9" s="192"/>
      <c r="IF9" s="192"/>
      <c r="IG9" s="192"/>
      <c r="IH9" s="192"/>
      <c r="II9" s="192"/>
      <c r="IJ9" s="192"/>
      <c r="IK9" s="192"/>
      <c r="IL9" s="192"/>
      <c r="IM9" s="192"/>
      <c r="IN9" s="192"/>
      <c r="IO9" s="192"/>
      <c r="IP9" s="192"/>
      <c r="IQ9" s="192"/>
      <c r="IR9" s="192"/>
      <c r="IS9" s="192"/>
      <c r="IT9" s="192"/>
      <c r="IU9" s="192"/>
      <c r="IV9" s="192"/>
      <c r="IW9" s="192"/>
      <c r="IX9" s="192"/>
      <c r="IY9" s="192"/>
      <c r="IZ9" s="192"/>
      <c r="JA9" s="192"/>
      <c r="JB9" s="192"/>
      <c r="JC9" s="192"/>
      <c r="JD9" s="192"/>
      <c r="JE9" s="192"/>
      <c r="JF9" s="192"/>
      <c r="JG9" s="192"/>
      <c r="JH9" s="192"/>
      <c r="JI9" s="192"/>
      <c r="JJ9" s="192"/>
      <c r="JK9" s="192"/>
      <c r="JL9" s="192"/>
      <c r="JM9" s="192"/>
      <c r="JN9" s="192"/>
      <c r="JO9" s="192"/>
      <c r="JP9" s="192"/>
      <c r="JQ9" s="192"/>
      <c r="JR9" s="192"/>
      <c r="JS9" s="192"/>
      <c r="JT9" s="192"/>
      <c r="JU9" s="192"/>
      <c r="JV9" s="192"/>
      <c r="JW9" s="192"/>
      <c r="JX9" s="192"/>
      <c r="JY9" s="192"/>
      <c r="JZ9" s="192"/>
      <c r="KA9" s="192"/>
      <c r="KB9" s="192"/>
      <c r="KC9" s="192"/>
      <c r="KD9" s="192"/>
      <c r="KE9" s="192"/>
      <c r="KF9" s="192"/>
      <c r="KG9" s="192"/>
      <c r="KH9" s="192"/>
      <c r="KI9" s="192"/>
      <c r="KJ9" s="192"/>
      <c r="KK9" s="192"/>
      <c r="KL9" s="192"/>
      <c r="KM9" s="192"/>
      <c r="KN9" s="192"/>
      <c r="KO9" s="192"/>
      <c r="KP9" s="192"/>
      <c r="KQ9" s="192"/>
      <c r="KR9" s="192"/>
      <c r="KS9" s="192"/>
      <c r="KT9" s="192"/>
      <c r="KU9" s="192"/>
      <c r="KV9" s="192"/>
      <c r="KW9" s="192"/>
      <c r="KX9" s="192"/>
      <c r="KY9" s="192"/>
      <c r="KZ9" s="192"/>
      <c r="LA9" s="192"/>
      <c r="LB9" s="192"/>
      <c r="LC9" s="192"/>
      <c r="LD9" s="192"/>
      <c r="LE9" s="192"/>
      <c r="LF9" s="192"/>
      <c r="LG9" s="192"/>
      <c r="LH9" s="192"/>
      <c r="LI9" s="192"/>
      <c r="LJ9" s="192"/>
      <c r="LK9" s="192"/>
      <c r="LL9" s="192"/>
      <c r="LM9" s="192"/>
      <c r="LN9" s="192"/>
      <c r="LO9" s="192"/>
      <c r="LP9" s="192"/>
      <c r="LQ9" s="192"/>
      <c r="LR9" s="192"/>
      <c r="LS9" s="192"/>
      <c r="LT9" s="192"/>
      <c r="LU9" s="192"/>
      <c r="LV9" s="192"/>
      <c r="LW9" s="192"/>
      <c r="LX9" s="192"/>
      <c r="LY9" s="192"/>
      <c r="LZ9" s="192"/>
      <c r="MA9" s="192"/>
      <c r="MB9" s="192"/>
      <c r="MC9" s="192"/>
      <c r="MD9" s="192"/>
      <c r="ME9" s="192"/>
      <c r="MF9" s="192"/>
      <c r="MG9" s="192"/>
      <c r="MH9" s="192"/>
      <c r="MI9" s="192"/>
      <c r="MJ9" s="192"/>
      <c r="MK9" s="192"/>
      <c r="ML9" s="192"/>
      <c r="MM9" s="192"/>
      <c r="MN9" s="192"/>
      <c r="MO9" s="192"/>
      <c r="MP9" s="192"/>
      <c r="MQ9" s="192"/>
      <c r="MR9" s="192"/>
      <c r="MS9" s="192"/>
      <c r="MT9" s="192"/>
      <c r="MU9" s="192"/>
      <c r="MV9" s="192"/>
      <c r="MW9" s="192"/>
      <c r="MX9" s="192"/>
      <c r="MY9" s="192"/>
      <c r="MZ9" s="192"/>
      <c r="NA9" s="192"/>
      <c r="NB9" s="192"/>
      <c r="NC9" s="192"/>
      <c r="ND9" s="192"/>
      <c r="NE9" s="192"/>
      <c r="NF9" s="192"/>
      <c r="NG9" s="192"/>
      <c r="NH9" s="192"/>
      <c r="NI9" s="192"/>
      <c r="NJ9" s="192"/>
      <c r="NK9" s="192"/>
      <c r="NL9" s="192"/>
      <c r="NM9" s="192"/>
      <c r="NN9" s="192"/>
      <c r="NO9" s="192"/>
      <c r="NP9" s="192"/>
      <c r="NQ9" s="192"/>
      <c r="NR9" s="192"/>
      <c r="NS9" s="192"/>
      <c r="NT9" s="192"/>
      <c r="NU9" s="192"/>
      <c r="NV9" s="192"/>
      <c r="NW9" s="192"/>
      <c r="NX9" s="192"/>
      <c r="NY9" s="192"/>
      <c r="NZ9" s="192"/>
      <c r="OA9" s="192"/>
      <c r="OB9" s="192"/>
      <c r="OC9" s="192"/>
      <c r="OD9" s="192"/>
      <c r="OE9" s="192"/>
      <c r="OF9" s="192"/>
      <c r="OG9" s="192"/>
      <c r="OH9" s="192"/>
      <c r="OI9" s="192"/>
      <c r="OJ9" s="192"/>
      <c r="OK9" s="192"/>
      <c r="OL9" s="192"/>
      <c r="OM9" s="192"/>
      <c r="ON9" s="192"/>
      <c r="OO9" s="192"/>
      <c r="OP9" s="192"/>
      <c r="OQ9" s="192"/>
      <c r="OR9" s="192"/>
      <c r="OS9" s="192"/>
      <c r="OT9" s="192"/>
      <c r="OU9" s="192"/>
      <c r="OV9" s="192"/>
      <c r="OW9" s="192"/>
      <c r="OX9" s="192"/>
      <c r="OY9" s="192"/>
      <c r="OZ9" s="192"/>
      <c r="PA9" s="192"/>
      <c r="PB9" s="192"/>
      <c r="PC9" s="192"/>
      <c r="PD9" s="192"/>
      <c r="PE9" s="192"/>
      <c r="PF9" s="192"/>
      <c r="PG9" s="192"/>
      <c r="PH9" s="192"/>
      <c r="PI9" s="192"/>
      <c r="PJ9" s="192"/>
      <c r="PK9" s="192"/>
      <c r="PL9" s="192"/>
      <c r="PM9" s="192"/>
      <c r="PN9" s="192"/>
      <c r="PO9" s="192"/>
      <c r="PP9" s="192"/>
      <c r="PQ9" s="192"/>
      <c r="PR9" s="192"/>
      <c r="PS9" s="192"/>
      <c r="PT9" s="192"/>
      <c r="PU9" s="192"/>
      <c r="PV9" s="192"/>
      <c r="PW9" s="192"/>
      <c r="PX9" s="192"/>
      <c r="PY9" s="192"/>
      <c r="PZ9" s="192"/>
      <c r="QA9" s="192"/>
      <c r="QB9" s="192"/>
      <c r="QC9" s="192"/>
      <c r="QD9" s="192"/>
      <c r="QE9" s="192"/>
      <c r="QF9" s="192"/>
      <c r="QG9" s="192"/>
      <c r="QH9" s="192"/>
      <c r="QI9" s="192"/>
      <c r="QJ9" s="192"/>
      <c r="QK9" s="192"/>
      <c r="QL9" s="192"/>
      <c r="QM9" s="192"/>
      <c r="QN9" s="192"/>
      <c r="QO9" s="192"/>
      <c r="QP9" s="192"/>
      <c r="QQ9" s="192"/>
      <c r="QR9" s="192"/>
      <c r="QS9" s="192"/>
      <c r="QT9" s="192"/>
      <c r="QU9" s="192"/>
      <c r="QV9" s="192"/>
      <c r="QW9" s="192"/>
      <c r="QX9" s="192"/>
      <c r="QY9" s="192"/>
      <c r="QZ9" s="192"/>
      <c r="RA9" s="192"/>
      <c r="RB9" s="192"/>
      <c r="RC9" s="192"/>
      <c r="RD9" s="192"/>
      <c r="RE9" s="192"/>
      <c r="RF9" s="192"/>
      <c r="RG9" s="192"/>
      <c r="RH9" s="192"/>
      <c r="RI9" s="192"/>
      <c r="RJ9" s="192"/>
      <c r="RK9" s="192"/>
      <c r="RL9" s="192"/>
      <c r="RM9" s="192"/>
      <c r="RN9" s="192"/>
      <c r="RO9" s="192"/>
      <c r="RP9" s="192"/>
      <c r="RQ9" s="192"/>
      <c r="RR9" s="192"/>
      <c r="RS9" s="192"/>
      <c r="RT9" s="192"/>
      <c r="RU9" s="192"/>
      <c r="RV9" s="192"/>
      <c r="RW9" s="192"/>
      <c r="RX9" s="192"/>
      <c r="RY9" s="192"/>
      <c r="RZ9" s="192"/>
      <c r="SA9" s="192"/>
      <c r="SB9" s="192"/>
      <c r="SC9" s="192"/>
      <c r="SD9" s="192"/>
      <c r="SE9" s="192"/>
      <c r="SF9" s="192"/>
      <c r="SG9" s="192"/>
      <c r="SH9" s="192"/>
      <c r="SI9" s="192"/>
      <c r="SJ9" s="192"/>
      <c r="SK9" s="192"/>
      <c r="SL9" s="192"/>
      <c r="SM9" s="192"/>
      <c r="SN9" s="192"/>
      <c r="SO9" s="192"/>
      <c r="SP9" s="192"/>
      <c r="SQ9" s="192"/>
      <c r="SR9" s="192"/>
      <c r="SS9" s="192"/>
    </row>
    <row r="10" spans="1:513" ht="41.4" customHeight="1" x14ac:dyDescent="0.25">
      <c r="A10" s="211"/>
      <c r="B10" s="256"/>
      <c r="C10" s="255" t="s">
        <v>176</v>
      </c>
      <c r="D10" s="195">
        <v>1</v>
      </c>
      <c r="E10" s="195">
        <f>280000/AO1</f>
        <v>93333.333333333328</v>
      </c>
      <c r="F10" s="195">
        <f>D10*E10</f>
        <v>93333.333333333328</v>
      </c>
      <c r="G10" s="204" t="s">
        <v>151</v>
      </c>
      <c r="H10" s="194"/>
      <c r="I10" s="194"/>
      <c r="J10" s="194"/>
      <c r="K10" s="266"/>
      <c r="L10" s="194"/>
      <c r="M10" s="194"/>
      <c r="N10" s="194"/>
      <c r="O10" s="194"/>
      <c r="P10" s="194"/>
      <c r="Q10" s="194"/>
      <c r="R10" s="194"/>
      <c r="S10" s="194"/>
      <c r="T10" s="194"/>
      <c r="U10" s="194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194"/>
      <c r="AH10" s="194"/>
      <c r="AI10" s="201"/>
      <c r="AJ10" s="113"/>
      <c r="AK10" s="114"/>
      <c r="AL10" s="202"/>
      <c r="AM10" s="7"/>
    </row>
    <row r="11" spans="1:513" s="193" customFormat="1" ht="41.4" customHeight="1" x14ac:dyDescent="0.25">
      <c r="A11" s="190"/>
      <c r="B11" s="801" t="s">
        <v>72</v>
      </c>
      <c r="C11" s="802"/>
      <c r="D11" s="271"/>
      <c r="E11" s="286"/>
      <c r="F11" s="286">
        <f>SUM(F12:F16)</f>
        <v>196666.66666666666</v>
      </c>
      <c r="G11" s="251"/>
      <c r="H11" s="251"/>
      <c r="I11" s="251"/>
      <c r="J11" s="252"/>
      <c r="K11" s="268"/>
      <c r="L11" s="268"/>
      <c r="M11" s="268"/>
      <c r="N11" s="268"/>
      <c r="O11" s="268"/>
      <c r="P11" s="268"/>
      <c r="Q11" s="268"/>
      <c r="R11" s="268"/>
      <c r="S11" s="268"/>
      <c r="T11" s="268"/>
      <c r="U11" s="268"/>
      <c r="V11" s="268"/>
      <c r="W11" s="268"/>
      <c r="X11" s="268"/>
      <c r="Y11" s="268"/>
      <c r="Z11" s="268"/>
      <c r="AA11" s="268"/>
      <c r="AB11" s="268"/>
      <c r="AC11" s="268"/>
      <c r="AD11" s="268"/>
      <c r="AE11" s="268"/>
      <c r="AF11" s="268"/>
      <c r="AG11" s="268"/>
      <c r="AH11" s="268"/>
      <c r="AI11" s="185">
        <f>'PEP Av. Fin.'!T8</f>
        <v>0</v>
      </c>
      <c r="AJ11" s="185">
        <f>'PEP Av. Fin.'!U8</f>
        <v>0</v>
      </c>
      <c r="AK11" s="185">
        <f>'PEP Av. Fin.'!V8</f>
        <v>0</v>
      </c>
      <c r="AL11" s="185">
        <f>'PEP Av. Fin.'!W8</f>
        <v>0</v>
      </c>
      <c r="AM11" s="191"/>
      <c r="AN11" s="192"/>
      <c r="AO11" s="192"/>
      <c r="AP11" s="192"/>
      <c r="AQ11" s="192"/>
      <c r="AR11" s="192"/>
      <c r="AS11" s="192"/>
      <c r="AT11" s="192"/>
      <c r="AU11" s="192"/>
      <c r="AV11" s="192"/>
      <c r="AW11" s="192"/>
      <c r="AX11" s="192"/>
      <c r="AY11" s="192"/>
      <c r="AZ11" s="192"/>
      <c r="BA11" s="192"/>
      <c r="BB11" s="192"/>
      <c r="BC11" s="192"/>
      <c r="BD11" s="192"/>
      <c r="BE11" s="192"/>
      <c r="BF11" s="192"/>
      <c r="BG11" s="192"/>
      <c r="BH11" s="192"/>
      <c r="BI11" s="192"/>
      <c r="BJ11" s="192"/>
      <c r="BK11" s="192"/>
      <c r="BL11" s="192"/>
      <c r="BM11" s="192"/>
      <c r="BN11" s="192"/>
      <c r="BO11" s="192"/>
      <c r="BP11" s="192"/>
      <c r="BQ11" s="192"/>
      <c r="BR11" s="192"/>
      <c r="BS11" s="192"/>
      <c r="BT11" s="192"/>
      <c r="BU11" s="192"/>
      <c r="BV11" s="192"/>
      <c r="BW11" s="192"/>
      <c r="BX11" s="192"/>
      <c r="BY11" s="192"/>
      <c r="BZ11" s="192"/>
      <c r="CA11" s="192"/>
      <c r="CB11" s="192"/>
      <c r="CC11" s="192"/>
      <c r="CD11" s="192"/>
      <c r="CE11" s="192"/>
      <c r="CF11" s="192"/>
      <c r="CG11" s="192"/>
      <c r="CH11" s="192"/>
      <c r="CI11" s="192"/>
      <c r="CJ11" s="192"/>
      <c r="CK11" s="192"/>
      <c r="CL11" s="192"/>
      <c r="CM11" s="192"/>
      <c r="CN11" s="192"/>
      <c r="CO11" s="192"/>
      <c r="CP11" s="192"/>
      <c r="CQ11" s="192"/>
      <c r="CR11" s="192"/>
      <c r="CS11" s="192"/>
      <c r="CT11" s="192"/>
      <c r="CU11" s="192"/>
      <c r="CV11" s="192"/>
      <c r="CW11" s="192"/>
      <c r="CX11" s="192"/>
      <c r="CY11" s="192"/>
      <c r="CZ11" s="192"/>
      <c r="DA11" s="192"/>
      <c r="DB11" s="192"/>
      <c r="DC11" s="192"/>
      <c r="DD11" s="192"/>
      <c r="DE11" s="192"/>
      <c r="DF11" s="192"/>
      <c r="DG11" s="192"/>
      <c r="DH11" s="192"/>
      <c r="DI11" s="192"/>
      <c r="DJ11" s="192"/>
      <c r="DK11" s="192"/>
      <c r="DL11" s="192"/>
      <c r="DM11" s="192"/>
      <c r="DN11" s="192"/>
      <c r="DO11" s="192"/>
      <c r="DP11" s="192"/>
      <c r="DQ11" s="192"/>
      <c r="DR11" s="192"/>
      <c r="DS11" s="192"/>
      <c r="DT11" s="192"/>
      <c r="DU11" s="192"/>
      <c r="DV11" s="192"/>
      <c r="DW11" s="192"/>
      <c r="DX11" s="192"/>
      <c r="DY11" s="192"/>
      <c r="DZ11" s="192"/>
      <c r="EA11" s="192"/>
      <c r="EB11" s="192"/>
      <c r="EC11" s="192"/>
      <c r="ED11" s="192"/>
      <c r="EE11" s="192"/>
      <c r="EF11" s="192"/>
      <c r="EG11" s="192"/>
      <c r="EH11" s="192"/>
      <c r="EI11" s="192"/>
      <c r="EJ11" s="192"/>
      <c r="EK11" s="192"/>
      <c r="EL11" s="192"/>
      <c r="EM11" s="192"/>
      <c r="EN11" s="192"/>
      <c r="EO11" s="192"/>
      <c r="EP11" s="192"/>
      <c r="EQ11" s="192"/>
      <c r="ER11" s="192"/>
      <c r="ES11" s="192"/>
      <c r="ET11" s="192"/>
      <c r="EU11" s="192"/>
      <c r="EV11" s="192"/>
      <c r="EW11" s="192"/>
      <c r="EX11" s="192"/>
      <c r="EY11" s="192"/>
      <c r="EZ11" s="192"/>
      <c r="FA11" s="192"/>
      <c r="FB11" s="192"/>
      <c r="FC11" s="192"/>
      <c r="FD11" s="192"/>
      <c r="FE11" s="192"/>
      <c r="FF11" s="192"/>
      <c r="FG11" s="192"/>
      <c r="FH11" s="192"/>
      <c r="FI11" s="192"/>
      <c r="FJ11" s="192"/>
      <c r="FK11" s="192"/>
      <c r="FL11" s="192"/>
      <c r="FM11" s="192"/>
      <c r="FN11" s="192"/>
      <c r="FO11" s="192"/>
      <c r="FP11" s="192"/>
      <c r="FQ11" s="192"/>
      <c r="FR11" s="192"/>
      <c r="FS11" s="192"/>
      <c r="FT11" s="192"/>
      <c r="FU11" s="192"/>
      <c r="FV11" s="192"/>
      <c r="FW11" s="192"/>
      <c r="FX11" s="192"/>
      <c r="FY11" s="192"/>
      <c r="FZ11" s="192"/>
      <c r="GA11" s="192"/>
      <c r="GB11" s="192"/>
      <c r="GC11" s="192"/>
      <c r="GD11" s="192"/>
      <c r="GE11" s="192"/>
      <c r="GF11" s="192"/>
      <c r="GG11" s="192"/>
      <c r="GH11" s="192"/>
      <c r="GI11" s="192"/>
      <c r="GJ11" s="192"/>
      <c r="GK11" s="192"/>
      <c r="GL11" s="192"/>
      <c r="GM11" s="192"/>
      <c r="GN11" s="192"/>
      <c r="GO11" s="192"/>
      <c r="GP11" s="192"/>
      <c r="GQ11" s="192"/>
      <c r="GR11" s="192"/>
      <c r="GS11" s="192"/>
      <c r="GT11" s="192"/>
      <c r="GU11" s="192"/>
      <c r="GV11" s="192"/>
      <c r="GW11" s="192"/>
      <c r="GX11" s="192"/>
      <c r="GY11" s="192"/>
      <c r="GZ11" s="192"/>
      <c r="HA11" s="192"/>
      <c r="HB11" s="192"/>
      <c r="HC11" s="192"/>
      <c r="HD11" s="192"/>
      <c r="HE11" s="192"/>
      <c r="HF11" s="192"/>
      <c r="HG11" s="192"/>
      <c r="HH11" s="192"/>
      <c r="HI11" s="192"/>
      <c r="HJ11" s="192"/>
      <c r="HK11" s="192"/>
      <c r="HL11" s="192"/>
      <c r="HM11" s="192"/>
      <c r="HN11" s="192"/>
      <c r="HO11" s="192"/>
      <c r="HP11" s="192"/>
      <c r="HQ11" s="192"/>
      <c r="HR11" s="192"/>
      <c r="HS11" s="192"/>
      <c r="HT11" s="192"/>
      <c r="HU11" s="192"/>
      <c r="HV11" s="192"/>
      <c r="HW11" s="192"/>
      <c r="HX11" s="192"/>
      <c r="HY11" s="192"/>
      <c r="HZ11" s="192"/>
      <c r="IA11" s="192"/>
      <c r="IB11" s="192"/>
      <c r="IC11" s="192"/>
      <c r="ID11" s="192"/>
      <c r="IE11" s="192"/>
      <c r="IF11" s="192"/>
      <c r="IG11" s="192"/>
      <c r="IH11" s="192"/>
      <c r="II11" s="192"/>
      <c r="IJ11" s="192"/>
      <c r="IK11" s="192"/>
      <c r="IL11" s="192"/>
      <c r="IM11" s="192"/>
      <c r="IN11" s="192"/>
      <c r="IO11" s="192"/>
      <c r="IP11" s="192"/>
      <c r="IQ11" s="192"/>
      <c r="IR11" s="192"/>
      <c r="IS11" s="192"/>
      <c r="IT11" s="192"/>
      <c r="IU11" s="192"/>
      <c r="IV11" s="192"/>
      <c r="IW11" s="192"/>
      <c r="IX11" s="192"/>
      <c r="IY11" s="192"/>
      <c r="IZ11" s="192"/>
      <c r="JA11" s="192"/>
      <c r="JB11" s="192"/>
      <c r="JC11" s="192"/>
      <c r="JD11" s="192"/>
      <c r="JE11" s="192"/>
      <c r="JF11" s="192"/>
      <c r="JG11" s="192"/>
      <c r="JH11" s="192"/>
      <c r="JI11" s="192"/>
      <c r="JJ11" s="192"/>
      <c r="JK11" s="192"/>
      <c r="JL11" s="192"/>
      <c r="JM11" s="192"/>
      <c r="JN11" s="192"/>
      <c r="JO11" s="192"/>
      <c r="JP11" s="192"/>
      <c r="JQ11" s="192"/>
      <c r="JR11" s="192"/>
      <c r="JS11" s="192"/>
      <c r="JT11" s="192"/>
      <c r="JU11" s="192"/>
      <c r="JV11" s="192"/>
      <c r="JW11" s="192"/>
      <c r="JX11" s="192"/>
      <c r="JY11" s="192"/>
      <c r="JZ11" s="192"/>
      <c r="KA11" s="192"/>
      <c r="KB11" s="192"/>
      <c r="KC11" s="192"/>
      <c r="KD11" s="192"/>
      <c r="KE11" s="192"/>
      <c r="KF11" s="192"/>
      <c r="KG11" s="192"/>
      <c r="KH11" s="192"/>
      <c r="KI11" s="192"/>
      <c r="KJ11" s="192"/>
      <c r="KK11" s="192"/>
      <c r="KL11" s="192"/>
      <c r="KM11" s="192"/>
      <c r="KN11" s="192"/>
      <c r="KO11" s="192"/>
      <c r="KP11" s="192"/>
      <c r="KQ11" s="192"/>
      <c r="KR11" s="192"/>
      <c r="KS11" s="192"/>
      <c r="KT11" s="192"/>
      <c r="KU11" s="192"/>
      <c r="KV11" s="192"/>
      <c r="KW11" s="192"/>
      <c r="KX11" s="192"/>
      <c r="KY11" s="192"/>
      <c r="KZ11" s="192"/>
      <c r="LA11" s="192"/>
      <c r="LB11" s="192"/>
      <c r="LC11" s="192"/>
      <c r="LD11" s="192"/>
      <c r="LE11" s="192"/>
      <c r="LF11" s="192"/>
      <c r="LG11" s="192"/>
      <c r="LH11" s="192"/>
      <c r="LI11" s="192"/>
      <c r="LJ11" s="192"/>
      <c r="LK11" s="192"/>
      <c r="LL11" s="192"/>
      <c r="LM11" s="192"/>
      <c r="LN11" s="192"/>
      <c r="LO11" s="192"/>
      <c r="LP11" s="192"/>
      <c r="LQ11" s="192"/>
      <c r="LR11" s="192"/>
      <c r="LS11" s="192"/>
      <c r="LT11" s="192"/>
      <c r="LU11" s="192"/>
      <c r="LV11" s="192"/>
      <c r="LW11" s="192"/>
      <c r="LX11" s="192"/>
      <c r="LY11" s="192"/>
      <c r="LZ11" s="192"/>
      <c r="MA11" s="192"/>
      <c r="MB11" s="192"/>
      <c r="MC11" s="192"/>
      <c r="MD11" s="192"/>
      <c r="ME11" s="192"/>
      <c r="MF11" s="192"/>
      <c r="MG11" s="192"/>
      <c r="MH11" s="192"/>
      <c r="MI11" s="192"/>
      <c r="MJ11" s="192"/>
      <c r="MK11" s="192"/>
      <c r="ML11" s="192"/>
      <c r="MM11" s="192"/>
      <c r="MN11" s="192"/>
      <c r="MO11" s="192"/>
      <c r="MP11" s="192"/>
      <c r="MQ11" s="192"/>
      <c r="MR11" s="192"/>
      <c r="MS11" s="192"/>
      <c r="MT11" s="192"/>
      <c r="MU11" s="192"/>
      <c r="MV11" s="192"/>
      <c r="MW11" s="192"/>
      <c r="MX11" s="192"/>
      <c r="MY11" s="192"/>
      <c r="MZ11" s="192"/>
      <c r="NA11" s="192"/>
      <c r="NB11" s="192"/>
      <c r="NC11" s="192"/>
      <c r="ND11" s="192"/>
      <c r="NE11" s="192"/>
      <c r="NF11" s="192"/>
      <c r="NG11" s="192"/>
      <c r="NH11" s="192"/>
      <c r="NI11" s="192"/>
      <c r="NJ11" s="192"/>
      <c r="NK11" s="192"/>
      <c r="NL11" s="192"/>
      <c r="NM11" s="192"/>
      <c r="NN11" s="192"/>
      <c r="NO11" s="192"/>
      <c r="NP11" s="192"/>
      <c r="NQ11" s="192"/>
      <c r="NR11" s="192"/>
      <c r="NS11" s="192"/>
      <c r="NT11" s="192"/>
      <c r="NU11" s="192"/>
      <c r="NV11" s="192"/>
      <c r="NW11" s="192"/>
      <c r="NX11" s="192"/>
      <c r="NY11" s="192"/>
      <c r="NZ11" s="192"/>
      <c r="OA11" s="192"/>
      <c r="OB11" s="192"/>
      <c r="OC11" s="192"/>
      <c r="OD11" s="192"/>
      <c r="OE11" s="192"/>
      <c r="OF11" s="192"/>
      <c r="OG11" s="192"/>
      <c r="OH11" s="192"/>
      <c r="OI11" s="192"/>
      <c r="OJ11" s="192"/>
      <c r="OK11" s="192"/>
      <c r="OL11" s="192"/>
      <c r="OM11" s="192"/>
      <c r="ON11" s="192"/>
      <c r="OO11" s="192"/>
      <c r="OP11" s="192"/>
      <c r="OQ11" s="192"/>
      <c r="OR11" s="192"/>
      <c r="OS11" s="192"/>
      <c r="OT11" s="192"/>
      <c r="OU11" s="192"/>
      <c r="OV11" s="192"/>
      <c r="OW11" s="192"/>
      <c r="OX11" s="192"/>
      <c r="OY11" s="192"/>
      <c r="OZ11" s="192"/>
      <c r="PA11" s="192"/>
      <c r="PB11" s="192"/>
      <c r="PC11" s="192"/>
      <c r="PD11" s="192"/>
      <c r="PE11" s="192"/>
      <c r="PF11" s="192"/>
      <c r="PG11" s="192"/>
      <c r="PH11" s="192"/>
      <c r="PI11" s="192"/>
      <c r="PJ11" s="192"/>
      <c r="PK11" s="192"/>
      <c r="PL11" s="192"/>
      <c r="PM11" s="192"/>
      <c r="PN11" s="192"/>
      <c r="PO11" s="192"/>
      <c r="PP11" s="192"/>
      <c r="PQ11" s="192"/>
      <c r="PR11" s="192"/>
      <c r="PS11" s="192"/>
      <c r="PT11" s="192"/>
      <c r="PU11" s="192"/>
      <c r="PV11" s="192"/>
      <c r="PW11" s="192"/>
      <c r="PX11" s="192"/>
      <c r="PY11" s="192"/>
      <c r="PZ11" s="192"/>
      <c r="QA11" s="192"/>
      <c r="QB11" s="192"/>
      <c r="QC11" s="192"/>
      <c r="QD11" s="192"/>
      <c r="QE11" s="192"/>
      <c r="QF11" s="192"/>
      <c r="QG11" s="192"/>
      <c r="QH11" s="192"/>
      <c r="QI11" s="192"/>
      <c r="QJ11" s="192"/>
      <c r="QK11" s="192"/>
      <c r="QL11" s="192"/>
      <c r="QM11" s="192"/>
      <c r="QN11" s="192"/>
      <c r="QO11" s="192"/>
      <c r="QP11" s="192"/>
      <c r="QQ11" s="192"/>
      <c r="QR11" s="192"/>
      <c r="QS11" s="192"/>
      <c r="QT11" s="192"/>
      <c r="QU11" s="192"/>
      <c r="QV11" s="192"/>
      <c r="QW11" s="192"/>
      <c r="QX11" s="192"/>
      <c r="QY11" s="192"/>
      <c r="QZ11" s="192"/>
      <c r="RA11" s="192"/>
      <c r="RB11" s="192"/>
      <c r="RC11" s="192"/>
      <c r="RD11" s="192"/>
      <c r="RE11" s="192"/>
      <c r="RF11" s="192"/>
      <c r="RG11" s="192"/>
      <c r="RH11" s="192"/>
      <c r="RI11" s="192"/>
      <c r="RJ11" s="192"/>
      <c r="RK11" s="192"/>
      <c r="RL11" s="192"/>
      <c r="RM11" s="192"/>
      <c r="RN11" s="192"/>
      <c r="RO11" s="192"/>
      <c r="RP11" s="192"/>
      <c r="RQ11" s="192"/>
      <c r="RR11" s="192"/>
      <c r="RS11" s="192"/>
      <c r="RT11" s="192"/>
      <c r="RU11" s="192"/>
      <c r="RV11" s="192"/>
      <c r="RW11" s="192"/>
      <c r="RX11" s="192"/>
      <c r="RY11" s="192"/>
      <c r="RZ11" s="192"/>
      <c r="SA11" s="192"/>
      <c r="SB11" s="192"/>
      <c r="SC11" s="192"/>
      <c r="SD11" s="192"/>
      <c r="SE11" s="192"/>
      <c r="SF11" s="192"/>
      <c r="SG11" s="192"/>
      <c r="SH11" s="192"/>
      <c r="SI11" s="192"/>
      <c r="SJ11" s="192"/>
      <c r="SK11" s="192"/>
      <c r="SL11" s="192"/>
      <c r="SM11" s="192"/>
      <c r="SN11" s="192"/>
      <c r="SO11" s="192"/>
      <c r="SP11" s="192"/>
      <c r="SQ11" s="192"/>
      <c r="SR11" s="192"/>
      <c r="SS11" s="192"/>
    </row>
    <row r="12" spans="1:513" ht="41.4" customHeight="1" x14ac:dyDescent="0.25">
      <c r="A12" s="211"/>
      <c r="B12" s="171"/>
      <c r="C12" s="183" t="s">
        <v>157</v>
      </c>
      <c r="D12" s="195">
        <v>4</v>
      </c>
      <c r="E12" s="195">
        <f>5000/$AO$1</f>
        <v>1666.6666666666667</v>
      </c>
      <c r="F12" s="195">
        <f>D12*E12</f>
        <v>6666.666666666667</v>
      </c>
      <c r="G12" s="194" t="s">
        <v>56</v>
      </c>
      <c r="H12" s="194"/>
      <c r="I12" s="194"/>
      <c r="J12" s="194"/>
      <c r="K12" s="266"/>
      <c r="L12" s="194"/>
      <c r="M12" s="194"/>
      <c r="N12" s="194"/>
      <c r="O12" s="194"/>
      <c r="P12" s="194"/>
      <c r="Q12" s="194"/>
      <c r="R12" s="194"/>
      <c r="S12" s="194"/>
      <c r="T12" s="194"/>
      <c r="U12" s="194"/>
      <c r="V12" s="194"/>
      <c r="W12" s="194"/>
      <c r="X12" s="194"/>
      <c r="Y12" s="194"/>
      <c r="Z12" s="194"/>
      <c r="AA12" s="194"/>
      <c r="AB12" s="194"/>
      <c r="AC12" s="194"/>
      <c r="AD12" s="194"/>
      <c r="AE12" s="194"/>
      <c r="AF12" s="194"/>
      <c r="AG12" s="194"/>
      <c r="AH12" s="194"/>
      <c r="AI12" s="201"/>
      <c r="AJ12" s="113"/>
      <c r="AK12" s="114"/>
      <c r="AL12" s="202"/>
      <c r="AM12" s="85"/>
    </row>
    <row r="13" spans="1:513" ht="41.4" customHeight="1" x14ac:dyDescent="0.25">
      <c r="A13" s="211"/>
      <c r="B13" s="171"/>
      <c r="C13" s="183" t="s">
        <v>158</v>
      </c>
      <c r="D13" s="195">
        <v>10</v>
      </c>
      <c r="E13" s="195">
        <f>500/AO1</f>
        <v>166.66666666666666</v>
      </c>
      <c r="F13" s="195">
        <f>D13*E13</f>
        <v>1666.6666666666665</v>
      </c>
      <c r="G13" s="194" t="s">
        <v>56</v>
      </c>
      <c r="H13" s="194"/>
      <c r="I13" s="194"/>
      <c r="J13" s="194"/>
      <c r="K13" s="266"/>
      <c r="L13" s="194"/>
      <c r="M13" s="194"/>
      <c r="N13" s="194"/>
      <c r="O13" s="194"/>
      <c r="P13" s="194"/>
      <c r="Q13" s="194"/>
      <c r="R13" s="194"/>
      <c r="S13" s="194"/>
      <c r="T13" s="194"/>
      <c r="U13" s="194"/>
      <c r="V13" s="194"/>
      <c r="W13" s="194"/>
      <c r="X13" s="194"/>
      <c r="Y13" s="194"/>
      <c r="Z13" s="194"/>
      <c r="AA13" s="194"/>
      <c r="AB13" s="194"/>
      <c r="AC13" s="194"/>
      <c r="AD13" s="194"/>
      <c r="AE13" s="194"/>
      <c r="AF13" s="194"/>
      <c r="AG13" s="194"/>
      <c r="AH13" s="194"/>
      <c r="AI13" s="201"/>
      <c r="AJ13" s="113"/>
      <c r="AK13" s="114"/>
      <c r="AL13" s="202"/>
      <c r="AM13" s="85"/>
    </row>
    <row r="14" spans="1:513" s="3" customFormat="1" ht="41.4" customHeight="1" x14ac:dyDescent="0.25">
      <c r="A14" s="213"/>
      <c r="B14" s="172"/>
      <c r="C14" s="184" t="s">
        <v>152</v>
      </c>
      <c r="D14" s="108">
        <v>80</v>
      </c>
      <c r="E14" s="195">
        <f>(4500)/AO1</f>
        <v>1500</v>
      </c>
      <c r="F14" s="195">
        <f>D14*E14</f>
        <v>120000</v>
      </c>
      <c r="G14" s="204" t="s">
        <v>58</v>
      </c>
      <c r="H14" s="194"/>
      <c r="I14" s="204"/>
      <c r="J14" s="204"/>
      <c r="K14" s="261"/>
      <c r="L14" s="204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4"/>
      <c r="AF14" s="204"/>
      <c r="AG14" s="204"/>
      <c r="AH14" s="204"/>
      <c r="AI14" s="182"/>
      <c r="AJ14" s="182"/>
      <c r="AK14" s="103"/>
      <c r="AL14" s="205"/>
      <c r="AM14" s="7" t="s">
        <v>156</v>
      </c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</row>
    <row r="15" spans="1:513" ht="41.4" customHeight="1" x14ac:dyDescent="0.25">
      <c r="A15" s="211"/>
      <c r="B15" s="171"/>
      <c r="C15" s="183" t="s">
        <v>154</v>
      </c>
      <c r="D15" s="195">
        <v>50</v>
      </c>
      <c r="E15" s="195">
        <f>(3500)/AO1</f>
        <v>1166.6666666666667</v>
      </c>
      <c r="F15" s="195">
        <f>D15*E15</f>
        <v>58333.333333333336</v>
      </c>
      <c r="G15" s="194" t="s">
        <v>58</v>
      </c>
      <c r="H15" s="194"/>
      <c r="I15" s="194"/>
      <c r="J15" s="194"/>
      <c r="K15" s="266"/>
      <c r="L15" s="194"/>
      <c r="M15" s="194"/>
      <c r="N15" s="194"/>
      <c r="O15" s="194"/>
      <c r="P15" s="194"/>
      <c r="Q15" s="194"/>
      <c r="R15" s="194"/>
      <c r="S15" s="194"/>
      <c r="T15" s="194"/>
      <c r="U15" s="194"/>
      <c r="V15" s="194"/>
      <c r="W15" s="194"/>
      <c r="X15" s="194"/>
      <c r="Y15" s="194"/>
      <c r="Z15" s="194"/>
      <c r="AA15" s="194"/>
      <c r="AB15" s="194"/>
      <c r="AC15" s="194"/>
      <c r="AD15" s="194"/>
      <c r="AE15" s="194"/>
      <c r="AF15" s="194"/>
      <c r="AG15" s="194"/>
      <c r="AH15" s="194"/>
      <c r="AI15" s="201"/>
      <c r="AJ15" s="113"/>
      <c r="AK15" s="114"/>
      <c r="AL15" s="202"/>
      <c r="AM15" s="85"/>
    </row>
    <row r="16" spans="1:513" ht="41.4" customHeight="1" x14ac:dyDescent="0.25">
      <c r="A16" s="211"/>
      <c r="B16" s="171"/>
      <c r="C16" s="183" t="s">
        <v>153</v>
      </c>
      <c r="D16" s="195">
        <v>1</v>
      </c>
      <c r="E16" s="195">
        <f>30000/AO1</f>
        <v>10000</v>
      </c>
      <c r="F16" s="195">
        <f>D16*E16</f>
        <v>10000</v>
      </c>
      <c r="G16" s="194" t="s">
        <v>58</v>
      </c>
      <c r="H16" s="194"/>
      <c r="I16" s="194"/>
      <c r="J16" s="194"/>
      <c r="K16" s="266"/>
      <c r="L16" s="194"/>
      <c r="M16" s="194"/>
      <c r="N16" s="194"/>
      <c r="O16" s="194"/>
      <c r="P16" s="194"/>
      <c r="Q16" s="194"/>
      <c r="R16" s="194"/>
      <c r="S16" s="194"/>
      <c r="T16" s="194"/>
      <c r="U16" s="194"/>
      <c r="V16" s="194"/>
      <c r="W16" s="194"/>
      <c r="X16" s="194"/>
      <c r="Y16" s="194"/>
      <c r="Z16" s="194"/>
      <c r="AA16" s="194"/>
      <c r="AB16" s="194"/>
      <c r="AC16" s="194"/>
      <c r="AD16" s="194"/>
      <c r="AE16" s="194"/>
      <c r="AF16" s="194"/>
      <c r="AG16" s="194"/>
      <c r="AH16" s="194"/>
      <c r="AI16" s="201"/>
      <c r="AJ16" s="113"/>
      <c r="AK16" s="114"/>
      <c r="AL16" s="202"/>
      <c r="AM16" s="85"/>
    </row>
    <row r="17" spans="1:513" s="189" customFormat="1" ht="41.4" customHeight="1" x14ac:dyDescent="0.25">
      <c r="A17" s="190"/>
      <c r="B17" s="801" t="s">
        <v>73</v>
      </c>
      <c r="C17" s="802"/>
      <c r="D17" s="271"/>
      <c r="E17" s="285"/>
      <c r="F17" s="285">
        <f>SUM(F18:F20)</f>
        <v>120000</v>
      </c>
      <c r="G17" s="251"/>
      <c r="H17" s="251"/>
      <c r="I17" s="251"/>
      <c r="J17" s="252"/>
      <c r="K17" s="268"/>
      <c r="L17" s="268"/>
      <c r="M17" s="268"/>
      <c r="N17" s="268"/>
      <c r="O17" s="268"/>
      <c r="P17" s="268"/>
      <c r="Q17" s="268"/>
      <c r="R17" s="268"/>
      <c r="S17" s="268"/>
      <c r="T17" s="268"/>
      <c r="U17" s="268"/>
      <c r="V17" s="268"/>
      <c r="W17" s="268"/>
      <c r="X17" s="268"/>
      <c r="Y17" s="268"/>
      <c r="Z17" s="268"/>
      <c r="AA17" s="268"/>
      <c r="AB17" s="268"/>
      <c r="AC17" s="268"/>
      <c r="AD17" s="268"/>
      <c r="AE17" s="268"/>
      <c r="AF17" s="268"/>
      <c r="AG17" s="268"/>
      <c r="AH17" s="268"/>
      <c r="AI17" s="185">
        <f>'PEP Av. Fin.'!T9</f>
        <v>0</v>
      </c>
      <c r="AJ17" s="185">
        <f>'PEP Av. Fin.'!U9</f>
        <v>0</v>
      </c>
      <c r="AK17" s="185">
        <f>'PEP Av. Fin.'!V9</f>
        <v>0</v>
      </c>
      <c r="AL17" s="185">
        <f>'PEP Av. Fin.'!W9</f>
        <v>0</v>
      </c>
      <c r="AM17" s="187"/>
      <c r="AN17" s="188"/>
      <c r="AO17" s="188"/>
      <c r="AP17" s="188"/>
      <c r="AQ17" s="188"/>
      <c r="AR17" s="188"/>
      <c r="AS17" s="188"/>
      <c r="AT17" s="188"/>
      <c r="AU17" s="188"/>
      <c r="AV17" s="188"/>
      <c r="AW17" s="188"/>
      <c r="AX17" s="188"/>
      <c r="AY17" s="188"/>
      <c r="AZ17" s="188"/>
      <c r="BA17" s="188"/>
      <c r="BB17" s="188"/>
      <c r="BC17" s="188"/>
      <c r="BD17" s="188"/>
      <c r="BE17" s="188"/>
      <c r="BF17" s="188"/>
      <c r="BG17" s="188"/>
      <c r="BH17" s="188"/>
      <c r="BI17" s="188"/>
      <c r="BJ17" s="188"/>
      <c r="BK17" s="188"/>
      <c r="BL17" s="188"/>
      <c r="BM17" s="188"/>
      <c r="BN17" s="188"/>
      <c r="BO17" s="188"/>
      <c r="BP17" s="188"/>
      <c r="BQ17" s="188"/>
      <c r="BR17" s="188"/>
      <c r="BS17" s="188"/>
      <c r="BT17" s="188"/>
      <c r="BU17" s="188"/>
      <c r="BV17" s="188"/>
      <c r="BW17" s="188"/>
      <c r="BX17" s="188"/>
      <c r="BY17" s="188"/>
      <c r="BZ17" s="188"/>
      <c r="CA17" s="188"/>
      <c r="CB17" s="188"/>
      <c r="CC17" s="188"/>
      <c r="CD17" s="188"/>
      <c r="CE17" s="188"/>
      <c r="CF17" s="188"/>
      <c r="CG17" s="188"/>
      <c r="CH17" s="188"/>
      <c r="CI17" s="188"/>
      <c r="CJ17" s="188"/>
      <c r="CK17" s="188"/>
      <c r="CL17" s="188"/>
      <c r="CM17" s="188"/>
      <c r="CN17" s="188"/>
      <c r="CO17" s="188"/>
      <c r="CP17" s="188"/>
      <c r="CQ17" s="188"/>
      <c r="CR17" s="188"/>
      <c r="CS17" s="188"/>
      <c r="CT17" s="188"/>
      <c r="CU17" s="188"/>
      <c r="CV17" s="188"/>
      <c r="CW17" s="188"/>
      <c r="CX17" s="188"/>
      <c r="CY17" s="188"/>
      <c r="CZ17" s="188"/>
      <c r="DA17" s="188"/>
      <c r="DB17" s="188"/>
      <c r="DC17" s="188"/>
      <c r="DD17" s="188"/>
      <c r="DE17" s="188"/>
      <c r="DF17" s="188"/>
      <c r="DG17" s="188"/>
      <c r="DH17" s="188"/>
      <c r="DI17" s="188"/>
      <c r="DJ17" s="188"/>
      <c r="DK17" s="188"/>
      <c r="DL17" s="188"/>
      <c r="DM17" s="188"/>
      <c r="DN17" s="188"/>
      <c r="DO17" s="188"/>
      <c r="DP17" s="188"/>
      <c r="DQ17" s="188"/>
      <c r="DR17" s="188"/>
      <c r="DS17" s="188"/>
      <c r="DT17" s="188"/>
      <c r="DU17" s="188"/>
      <c r="DV17" s="188"/>
      <c r="DW17" s="188"/>
      <c r="DX17" s="188"/>
      <c r="DY17" s="188"/>
      <c r="DZ17" s="188"/>
      <c r="EA17" s="188"/>
      <c r="EB17" s="188"/>
      <c r="EC17" s="188"/>
      <c r="ED17" s="188"/>
      <c r="EE17" s="188"/>
      <c r="EF17" s="188"/>
      <c r="EG17" s="188"/>
      <c r="EH17" s="188"/>
      <c r="EI17" s="188"/>
      <c r="EJ17" s="188"/>
      <c r="EK17" s="188"/>
      <c r="EL17" s="188"/>
      <c r="EM17" s="188"/>
      <c r="EN17" s="188"/>
      <c r="EO17" s="188"/>
      <c r="EP17" s="188"/>
      <c r="EQ17" s="188"/>
      <c r="ER17" s="188"/>
      <c r="ES17" s="188"/>
      <c r="ET17" s="188"/>
      <c r="EU17" s="188"/>
      <c r="EV17" s="188"/>
      <c r="EW17" s="188"/>
      <c r="EX17" s="188"/>
      <c r="EY17" s="188"/>
      <c r="EZ17" s="188"/>
      <c r="FA17" s="188"/>
      <c r="FB17" s="188"/>
      <c r="FC17" s="188"/>
      <c r="FD17" s="188"/>
      <c r="FE17" s="188"/>
      <c r="FF17" s="188"/>
      <c r="FG17" s="188"/>
      <c r="FH17" s="188"/>
      <c r="FI17" s="188"/>
      <c r="FJ17" s="188"/>
      <c r="FK17" s="188"/>
      <c r="FL17" s="188"/>
      <c r="FM17" s="188"/>
      <c r="FN17" s="188"/>
      <c r="FO17" s="188"/>
      <c r="FP17" s="188"/>
      <c r="FQ17" s="188"/>
      <c r="FR17" s="188"/>
      <c r="FS17" s="188"/>
      <c r="FT17" s="188"/>
      <c r="FU17" s="188"/>
      <c r="FV17" s="188"/>
      <c r="FW17" s="188"/>
      <c r="FX17" s="188"/>
      <c r="FY17" s="188"/>
      <c r="FZ17" s="188"/>
      <c r="GA17" s="188"/>
      <c r="GB17" s="188"/>
      <c r="GC17" s="188"/>
      <c r="GD17" s="188"/>
      <c r="GE17" s="188"/>
      <c r="GF17" s="188"/>
      <c r="GG17" s="188"/>
      <c r="GH17" s="188"/>
      <c r="GI17" s="188"/>
      <c r="GJ17" s="188"/>
      <c r="GK17" s="188"/>
      <c r="GL17" s="188"/>
      <c r="GM17" s="188"/>
      <c r="GN17" s="188"/>
      <c r="GO17" s="188"/>
      <c r="GP17" s="188"/>
      <c r="GQ17" s="188"/>
      <c r="GR17" s="188"/>
      <c r="GS17" s="188"/>
      <c r="GT17" s="188"/>
      <c r="GU17" s="188"/>
      <c r="GV17" s="188"/>
      <c r="GW17" s="188"/>
      <c r="GX17" s="188"/>
      <c r="GY17" s="188"/>
      <c r="GZ17" s="188"/>
      <c r="HA17" s="188"/>
      <c r="HB17" s="188"/>
      <c r="HC17" s="188"/>
      <c r="HD17" s="188"/>
      <c r="HE17" s="188"/>
      <c r="HF17" s="188"/>
      <c r="HG17" s="188"/>
      <c r="HH17" s="188"/>
      <c r="HI17" s="188"/>
      <c r="HJ17" s="188"/>
      <c r="HK17" s="188"/>
      <c r="HL17" s="188"/>
      <c r="HM17" s="188"/>
      <c r="HN17" s="188"/>
      <c r="HO17" s="188"/>
      <c r="HP17" s="188"/>
      <c r="HQ17" s="188"/>
      <c r="HR17" s="188"/>
      <c r="HS17" s="188"/>
      <c r="HT17" s="188"/>
      <c r="HU17" s="188"/>
      <c r="HV17" s="188"/>
      <c r="HW17" s="188"/>
      <c r="HX17" s="188"/>
      <c r="HY17" s="188"/>
      <c r="HZ17" s="188"/>
      <c r="IA17" s="188"/>
      <c r="IB17" s="188"/>
      <c r="IC17" s="188"/>
      <c r="ID17" s="188"/>
      <c r="IE17" s="188"/>
      <c r="IF17" s="188"/>
      <c r="IG17" s="188"/>
      <c r="IH17" s="188"/>
      <c r="II17" s="188"/>
      <c r="IJ17" s="188"/>
      <c r="IK17" s="188"/>
      <c r="IL17" s="188"/>
      <c r="IM17" s="188"/>
      <c r="IN17" s="188"/>
      <c r="IO17" s="188"/>
      <c r="IP17" s="188"/>
      <c r="IQ17" s="188"/>
      <c r="IR17" s="188"/>
      <c r="IS17" s="188"/>
      <c r="IT17" s="188"/>
      <c r="IU17" s="188"/>
      <c r="IV17" s="188"/>
      <c r="IW17" s="188"/>
      <c r="IX17" s="188"/>
      <c r="IY17" s="188"/>
      <c r="IZ17" s="188"/>
      <c r="JA17" s="188"/>
      <c r="JB17" s="188"/>
      <c r="JC17" s="188"/>
      <c r="JD17" s="188"/>
      <c r="JE17" s="188"/>
      <c r="JF17" s="188"/>
      <c r="JG17" s="188"/>
      <c r="JH17" s="188"/>
      <c r="JI17" s="188"/>
      <c r="JJ17" s="188"/>
      <c r="JK17" s="188"/>
      <c r="JL17" s="188"/>
      <c r="JM17" s="188"/>
      <c r="JN17" s="188"/>
      <c r="JO17" s="188"/>
      <c r="JP17" s="188"/>
      <c r="JQ17" s="188"/>
      <c r="JR17" s="188"/>
      <c r="JS17" s="188"/>
      <c r="JT17" s="188"/>
      <c r="JU17" s="188"/>
      <c r="JV17" s="188"/>
      <c r="JW17" s="188"/>
      <c r="JX17" s="188"/>
      <c r="JY17" s="188"/>
      <c r="JZ17" s="188"/>
      <c r="KA17" s="188"/>
      <c r="KB17" s="188"/>
      <c r="KC17" s="188"/>
      <c r="KD17" s="188"/>
      <c r="KE17" s="188"/>
      <c r="KF17" s="188"/>
      <c r="KG17" s="188"/>
      <c r="KH17" s="188"/>
      <c r="KI17" s="188"/>
      <c r="KJ17" s="188"/>
      <c r="KK17" s="188"/>
      <c r="KL17" s="188"/>
      <c r="KM17" s="188"/>
      <c r="KN17" s="188"/>
      <c r="KO17" s="188"/>
      <c r="KP17" s="188"/>
      <c r="KQ17" s="188"/>
      <c r="KR17" s="188"/>
      <c r="KS17" s="188"/>
      <c r="KT17" s="188"/>
      <c r="KU17" s="188"/>
      <c r="KV17" s="188"/>
      <c r="KW17" s="188"/>
      <c r="KX17" s="188"/>
      <c r="KY17" s="188"/>
      <c r="KZ17" s="188"/>
      <c r="LA17" s="188"/>
      <c r="LB17" s="188"/>
      <c r="LC17" s="188"/>
      <c r="LD17" s="188"/>
      <c r="LE17" s="188"/>
      <c r="LF17" s="188"/>
      <c r="LG17" s="188"/>
      <c r="LH17" s="188"/>
      <c r="LI17" s="188"/>
      <c r="LJ17" s="188"/>
      <c r="LK17" s="188"/>
      <c r="LL17" s="188"/>
      <c r="LM17" s="188"/>
      <c r="LN17" s="188"/>
      <c r="LO17" s="188"/>
      <c r="LP17" s="188"/>
      <c r="LQ17" s="188"/>
      <c r="LR17" s="188"/>
      <c r="LS17" s="188"/>
      <c r="LT17" s="188"/>
      <c r="LU17" s="188"/>
      <c r="LV17" s="188"/>
      <c r="LW17" s="188"/>
      <c r="LX17" s="188"/>
      <c r="LY17" s="188"/>
      <c r="LZ17" s="188"/>
      <c r="MA17" s="188"/>
      <c r="MB17" s="188"/>
      <c r="MC17" s="188"/>
      <c r="MD17" s="188"/>
      <c r="ME17" s="188"/>
      <c r="MF17" s="188"/>
      <c r="MG17" s="188"/>
      <c r="MH17" s="188"/>
      <c r="MI17" s="188"/>
      <c r="MJ17" s="188"/>
      <c r="MK17" s="188"/>
      <c r="ML17" s="188"/>
      <c r="MM17" s="188"/>
      <c r="MN17" s="188"/>
      <c r="MO17" s="188"/>
      <c r="MP17" s="188"/>
      <c r="MQ17" s="188"/>
      <c r="MR17" s="188"/>
      <c r="MS17" s="188"/>
      <c r="MT17" s="188"/>
      <c r="MU17" s="188"/>
      <c r="MV17" s="188"/>
      <c r="MW17" s="188"/>
      <c r="MX17" s="188"/>
      <c r="MY17" s="188"/>
      <c r="MZ17" s="188"/>
      <c r="NA17" s="188"/>
      <c r="NB17" s="188"/>
      <c r="NC17" s="188"/>
      <c r="ND17" s="188"/>
      <c r="NE17" s="188"/>
      <c r="NF17" s="188"/>
      <c r="NG17" s="188"/>
      <c r="NH17" s="188"/>
      <c r="NI17" s="188"/>
      <c r="NJ17" s="188"/>
      <c r="NK17" s="188"/>
      <c r="NL17" s="188"/>
      <c r="NM17" s="188"/>
      <c r="NN17" s="188"/>
      <c r="NO17" s="188"/>
      <c r="NP17" s="188"/>
      <c r="NQ17" s="188"/>
      <c r="NR17" s="188"/>
      <c r="NS17" s="188"/>
      <c r="NT17" s="188"/>
      <c r="NU17" s="188"/>
      <c r="NV17" s="188"/>
      <c r="NW17" s="188"/>
      <c r="NX17" s="188"/>
      <c r="NY17" s="188"/>
      <c r="NZ17" s="188"/>
      <c r="OA17" s="188"/>
      <c r="OB17" s="188"/>
      <c r="OC17" s="188"/>
      <c r="OD17" s="188"/>
      <c r="OE17" s="188"/>
      <c r="OF17" s="188"/>
      <c r="OG17" s="188"/>
      <c r="OH17" s="188"/>
      <c r="OI17" s="188"/>
      <c r="OJ17" s="188"/>
      <c r="OK17" s="188"/>
      <c r="OL17" s="188"/>
      <c r="OM17" s="188"/>
      <c r="ON17" s="188"/>
      <c r="OO17" s="188"/>
      <c r="OP17" s="188"/>
      <c r="OQ17" s="188"/>
      <c r="OR17" s="188"/>
      <c r="OS17" s="188"/>
      <c r="OT17" s="188"/>
      <c r="OU17" s="188"/>
      <c r="OV17" s="188"/>
      <c r="OW17" s="188"/>
      <c r="OX17" s="188"/>
      <c r="OY17" s="188"/>
      <c r="OZ17" s="188"/>
      <c r="PA17" s="188"/>
      <c r="PB17" s="188"/>
      <c r="PC17" s="188"/>
      <c r="PD17" s="188"/>
      <c r="PE17" s="188"/>
      <c r="PF17" s="188"/>
      <c r="PG17" s="188"/>
      <c r="PH17" s="188"/>
      <c r="PI17" s="188"/>
      <c r="PJ17" s="188"/>
      <c r="PK17" s="188"/>
      <c r="PL17" s="188"/>
      <c r="PM17" s="188"/>
      <c r="PN17" s="188"/>
      <c r="PO17" s="188"/>
      <c r="PP17" s="188"/>
      <c r="PQ17" s="188"/>
      <c r="PR17" s="188"/>
      <c r="PS17" s="188"/>
      <c r="PT17" s="188"/>
      <c r="PU17" s="188"/>
      <c r="PV17" s="188"/>
      <c r="PW17" s="188"/>
      <c r="PX17" s="188"/>
      <c r="PY17" s="188"/>
      <c r="PZ17" s="188"/>
      <c r="QA17" s="188"/>
      <c r="QB17" s="188"/>
      <c r="QC17" s="188"/>
      <c r="QD17" s="188"/>
      <c r="QE17" s="188"/>
      <c r="QF17" s="188"/>
      <c r="QG17" s="188"/>
      <c r="QH17" s="188"/>
      <c r="QI17" s="188"/>
      <c r="QJ17" s="188"/>
      <c r="QK17" s="188"/>
      <c r="QL17" s="188"/>
      <c r="QM17" s="188"/>
      <c r="QN17" s="188"/>
      <c r="QO17" s="188"/>
      <c r="QP17" s="188"/>
      <c r="QQ17" s="188"/>
      <c r="QR17" s="188"/>
      <c r="QS17" s="188"/>
      <c r="QT17" s="188"/>
      <c r="QU17" s="188"/>
      <c r="QV17" s="188"/>
      <c r="QW17" s="188"/>
      <c r="QX17" s="188"/>
      <c r="QY17" s="188"/>
      <c r="QZ17" s="188"/>
      <c r="RA17" s="188"/>
      <c r="RB17" s="188"/>
      <c r="RC17" s="188"/>
      <c r="RD17" s="188"/>
      <c r="RE17" s="188"/>
      <c r="RF17" s="188"/>
      <c r="RG17" s="188"/>
      <c r="RH17" s="188"/>
      <c r="RI17" s="188"/>
      <c r="RJ17" s="188"/>
      <c r="RK17" s="188"/>
      <c r="RL17" s="188"/>
      <c r="RM17" s="188"/>
      <c r="RN17" s="188"/>
      <c r="RO17" s="188"/>
      <c r="RP17" s="188"/>
      <c r="RQ17" s="188"/>
      <c r="RR17" s="188"/>
      <c r="RS17" s="188"/>
      <c r="RT17" s="188"/>
      <c r="RU17" s="188"/>
      <c r="RV17" s="188"/>
      <c r="RW17" s="188"/>
      <c r="RX17" s="188"/>
      <c r="RY17" s="188"/>
      <c r="RZ17" s="188"/>
      <c r="SA17" s="188"/>
      <c r="SB17" s="188"/>
      <c r="SC17" s="188"/>
      <c r="SD17" s="188"/>
      <c r="SE17" s="188"/>
      <c r="SF17" s="188"/>
      <c r="SG17" s="188"/>
      <c r="SH17" s="188"/>
      <c r="SI17" s="188"/>
      <c r="SJ17" s="188"/>
      <c r="SK17" s="188"/>
      <c r="SL17" s="188"/>
      <c r="SM17" s="188"/>
      <c r="SN17" s="188"/>
      <c r="SO17" s="188"/>
      <c r="SP17" s="188"/>
      <c r="SQ17" s="188"/>
      <c r="SR17" s="188"/>
      <c r="SS17" s="188"/>
    </row>
    <row r="18" spans="1:513" ht="41.4" customHeight="1" x14ac:dyDescent="0.25">
      <c r="A18" s="211"/>
      <c r="B18" s="171"/>
      <c r="C18" s="183" t="s">
        <v>160</v>
      </c>
      <c r="D18" s="195">
        <v>10</v>
      </c>
      <c r="E18" s="195">
        <f>500/AO1</f>
        <v>166.66666666666666</v>
      </c>
      <c r="F18" s="195">
        <f>D18*E18</f>
        <v>1666.6666666666665</v>
      </c>
      <c r="G18" s="194" t="s">
        <v>56</v>
      </c>
      <c r="H18" s="194"/>
      <c r="I18" s="194"/>
      <c r="J18" s="194"/>
      <c r="K18" s="266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4"/>
      <c r="Y18" s="194"/>
      <c r="Z18" s="194"/>
      <c r="AA18" s="194"/>
      <c r="AB18" s="194"/>
      <c r="AC18" s="194"/>
      <c r="AD18" s="194"/>
      <c r="AE18" s="194"/>
      <c r="AF18" s="194"/>
      <c r="AG18" s="194"/>
      <c r="AH18" s="194"/>
      <c r="AI18" s="201"/>
      <c r="AJ18" s="113"/>
      <c r="AK18" s="114"/>
      <c r="AL18" s="202"/>
      <c r="AM18" s="85"/>
    </row>
    <row r="19" spans="1:513" ht="41.4" customHeight="1" x14ac:dyDescent="0.25">
      <c r="A19" s="211"/>
      <c r="B19" s="171"/>
      <c r="C19" s="183" t="s">
        <v>161</v>
      </c>
      <c r="D19" s="195">
        <v>300</v>
      </c>
      <c r="E19" s="195">
        <f>350/AO1</f>
        <v>116.66666666666667</v>
      </c>
      <c r="F19" s="195">
        <f>D19*E19</f>
        <v>35000</v>
      </c>
      <c r="G19" s="194" t="s">
        <v>151</v>
      </c>
      <c r="H19" s="194"/>
      <c r="I19" s="194"/>
      <c r="J19" s="194"/>
      <c r="K19" s="266"/>
      <c r="L19" s="194"/>
      <c r="M19" s="194"/>
      <c r="N19" s="194"/>
      <c r="O19" s="194"/>
      <c r="P19" s="194"/>
      <c r="Q19" s="194"/>
      <c r="R19" s="194"/>
      <c r="S19" s="194"/>
      <c r="T19" s="194"/>
      <c r="U19" s="194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  <c r="AF19" s="194"/>
      <c r="AG19" s="194"/>
      <c r="AH19" s="194"/>
      <c r="AI19" s="201"/>
      <c r="AJ19" s="113"/>
      <c r="AK19" s="114"/>
      <c r="AL19" s="202"/>
      <c r="AM19" s="85"/>
    </row>
    <row r="20" spans="1:513" ht="41.4" customHeight="1" x14ac:dyDescent="0.25">
      <c r="A20" s="211"/>
      <c r="B20" s="171"/>
      <c r="C20" s="183" t="s">
        <v>162</v>
      </c>
      <c r="D20" s="195">
        <v>500</v>
      </c>
      <c r="E20" s="195">
        <f>500/AO1</f>
        <v>166.66666666666666</v>
      </c>
      <c r="F20" s="195">
        <f>D20*E20</f>
        <v>83333.333333333328</v>
      </c>
      <c r="G20" s="194" t="s">
        <v>58</v>
      </c>
      <c r="H20" s="194"/>
      <c r="I20" s="194"/>
      <c r="J20" s="194"/>
      <c r="K20" s="266"/>
      <c r="L20" s="194"/>
      <c r="M20" s="194"/>
      <c r="N20" s="194"/>
      <c r="O20" s="194"/>
      <c r="P20" s="194"/>
      <c r="Q20" s="194"/>
      <c r="R20" s="194"/>
      <c r="S20" s="194"/>
      <c r="T20" s="194"/>
      <c r="U20" s="194"/>
      <c r="V20" s="194"/>
      <c r="W20" s="194"/>
      <c r="X20" s="194"/>
      <c r="Y20" s="194"/>
      <c r="Z20" s="194"/>
      <c r="AA20" s="194"/>
      <c r="AB20" s="194"/>
      <c r="AC20" s="194"/>
      <c r="AD20" s="194"/>
      <c r="AE20" s="194"/>
      <c r="AF20" s="194"/>
      <c r="AG20" s="194"/>
      <c r="AH20" s="194"/>
      <c r="AI20" s="201"/>
      <c r="AJ20" s="113"/>
      <c r="AK20" s="114"/>
      <c r="AL20" s="202"/>
      <c r="AM20" s="85"/>
    </row>
    <row r="21" spans="1:513" s="189" customFormat="1" ht="41.4" customHeight="1" x14ac:dyDescent="0.25">
      <c r="A21" s="190"/>
      <c r="B21" s="801" t="s">
        <v>74</v>
      </c>
      <c r="C21" s="802"/>
      <c r="D21" s="271"/>
      <c r="E21" s="285"/>
      <c r="F21" s="285">
        <f>SUM(F22:F23)</f>
        <v>116666.66666666667</v>
      </c>
      <c r="G21" s="251"/>
      <c r="H21" s="251"/>
      <c r="I21" s="251"/>
      <c r="J21" s="252"/>
      <c r="K21" s="268"/>
      <c r="L21" s="268"/>
      <c r="M21" s="268"/>
      <c r="N21" s="268"/>
      <c r="O21" s="268"/>
      <c r="P21" s="268"/>
      <c r="Q21" s="268"/>
      <c r="R21" s="268"/>
      <c r="S21" s="268"/>
      <c r="T21" s="268"/>
      <c r="U21" s="268"/>
      <c r="V21" s="268"/>
      <c r="W21" s="268"/>
      <c r="X21" s="268"/>
      <c r="Y21" s="268"/>
      <c r="Z21" s="268"/>
      <c r="AA21" s="268"/>
      <c r="AB21" s="268"/>
      <c r="AC21" s="268"/>
      <c r="AD21" s="268"/>
      <c r="AE21" s="268"/>
      <c r="AF21" s="268"/>
      <c r="AG21" s="268"/>
      <c r="AH21" s="268"/>
      <c r="AI21" s="185">
        <f>'PEP Av. Fin.'!T10</f>
        <v>0</v>
      </c>
      <c r="AJ21" s="185">
        <f>'PEP Av. Fin.'!U10</f>
        <v>0</v>
      </c>
      <c r="AK21" s="185">
        <f>'PEP Av. Fin.'!V10</f>
        <v>0</v>
      </c>
      <c r="AL21" s="185">
        <f>'PEP Av. Fin.'!W10</f>
        <v>0</v>
      </c>
      <c r="AM21" s="187"/>
      <c r="AN21" s="188"/>
      <c r="AO21" s="188"/>
      <c r="AP21" s="188"/>
      <c r="AQ21" s="188"/>
      <c r="AR21" s="188"/>
      <c r="AS21" s="188"/>
      <c r="AT21" s="188"/>
      <c r="AU21" s="188"/>
      <c r="AV21" s="188"/>
      <c r="AW21" s="188"/>
      <c r="AX21" s="188"/>
      <c r="AY21" s="188"/>
      <c r="AZ21" s="188"/>
      <c r="BA21" s="188"/>
      <c r="BB21" s="188"/>
      <c r="BC21" s="188"/>
      <c r="BD21" s="188"/>
      <c r="BE21" s="188"/>
      <c r="BF21" s="188"/>
      <c r="BG21" s="188"/>
      <c r="BH21" s="188"/>
      <c r="BI21" s="188"/>
      <c r="BJ21" s="188"/>
      <c r="BK21" s="188"/>
      <c r="BL21" s="188"/>
      <c r="BM21" s="188"/>
      <c r="BN21" s="188"/>
      <c r="BO21" s="188"/>
      <c r="BP21" s="188"/>
      <c r="BQ21" s="188"/>
      <c r="BR21" s="188"/>
      <c r="BS21" s="188"/>
      <c r="BT21" s="188"/>
      <c r="BU21" s="188"/>
      <c r="BV21" s="188"/>
      <c r="BW21" s="188"/>
      <c r="BX21" s="188"/>
      <c r="BY21" s="188"/>
      <c r="BZ21" s="188"/>
      <c r="CA21" s="188"/>
      <c r="CB21" s="188"/>
      <c r="CC21" s="188"/>
      <c r="CD21" s="188"/>
      <c r="CE21" s="188"/>
      <c r="CF21" s="188"/>
      <c r="CG21" s="188"/>
      <c r="CH21" s="188"/>
      <c r="CI21" s="188"/>
      <c r="CJ21" s="188"/>
      <c r="CK21" s="188"/>
      <c r="CL21" s="188"/>
      <c r="CM21" s="188"/>
      <c r="CN21" s="188"/>
      <c r="CO21" s="188"/>
      <c r="CP21" s="188"/>
      <c r="CQ21" s="188"/>
      <c r="CR21" s="188"/>
      <c r="CS21" s="188"/>
      <c r="CT21" s="188"/>
      <c r="CU21" s="188"/>
      <c r="CV21" s="188"/>
      <c r="CW21" s="188"/>
      <c r="CX21" s="188"/>
      <c r="CY21" s="188"/>
      <c r="CZ21" s="188"/>
      <c r="DA21" s="188"/>
      <c r="DB21" s="188"/>
      <c r="DC21" s="188"/>
      <c r="DD21" s="188"/>
      <c r="DE21" s="188"/>
      <c r="DF21" s="188"/>
      <c r="DG21" s="188"/>
      <c r="DH21" s="188"/>
      <c r="DI21" s="188"/>
      <c r="DJ21" s="188"/>
      <c r="DK21" s="188"/>
      <c r="DL21" s="188"/>
      <c r="DM21" s="188"/>
      <c r="DN21" s="188"/>
      <c r="DO21" s="188"/>
      <c r="DP21" s="188"/>
      <c r="DQ21" s="188"/>
      <c r="DR21" s="188"/>
      <c r="DS21" s="188"/>
      <c r="DT21" s="188"/>
      <c r="DU21" s="188"/>
      <c r="DV21" s="188"/>
      <c r="DW21" s="188"/>
      <c r="DX21" s="188"/>
      <c r="DY21" s="188"/>
      <c r="DZ21" s="188"/>
      <c r="EA21" s="188"/>
      <c r="EB21" s="188"/>
      <c r="EC21" s="188"/>
      <c r="ED21" s="188"/>
      <c r="EE21" s="188"/>
      <c r="EF21" s="188"/>
      <c r="EG21" s="188"/>
      <c r="EH21" s="188"/>
      <c r="EI21" s="188"/>
      <c r="EJ21" s="188"/>
      <c r="EK21" s="188"/>
      <c r="EL21" s="188"/>
      <c r="EM21" s="188"/>
      <c r="EN21" s="188"/>
      <c r="EO21" s="188"/>
      <c r="EP21" s="188"/>
      <c r="EQ21" s="188"/>
      <c r="ER21" s="188"/>
      <c r="ES21" s="188"/>
      <c r="ET21" s="188"/>
      <c r="EU21" s="188"/>
      <c r="EV21" s="188"/>
      <c r="EW21" s="188"/>
      <c r="EX21" s="188"/>
      <c r="EY21" s="188"/>
      <c r="EZ21" s="188"/>
      <c r="FA21" s="188"/>
      <c r="FB21" s="188"/>
      <c r="FC21" s="188"/>
      <c r="FD21" s="188"/>
      <c r="FE21" s="188"/>
      <c r="FF21" s="188"/>
      <c r="FG21" s="188"/>
      <c r="FH21" s="188"/>
      <c r="FI21" s="188"/>
      <c r="FJ21" s="188"/>
      <c r="FK21" s="188"/>
      <c r="FL21" s="188"/>
      <c r="FM21" s="188"/>
      <c r="FN21" s="188"/>
      <c r="FO21" s="188"/>
      <c r="FP21" s="188"/>
      <c r="FQ21" s="188"/>
      <c r="FR21" s="188"/>
      <c r="FS21" s="188"/>
      <c r="FT21" s="188"/>
      <c r="FU21" s="188"/>
      <c r="FV21" s="188"/>
      <c r="FW21" s="188"/>
      <c r="FX21" s="188"/>
      <c r="FY21" s="188"/>
      <c r="FZ21" s="188"/>
      <c r="GA21" s="188"/>
      <c r="GB21" s="188"/>
      <c r="GC21" s="188"/>
      <c r="GD21" s="188"/>
      <c r="GE21" s="188"/>
      <c r="GF21" s="188"/>
      <c r="GG21" s="188"/>
      <c r="GH21" s="188"/>
      <c r="GI21" s="188"/>
      <c r="GJ21" s="188"/>
      <c r="GK21" s="188"/>
      <c r="GL21" s="188"/>
      <c r="GM21" s="188"/>
      <c r="GN21" s="188"/>
      <c r="GO21" s="188"/>
      <c r="GP21" s="188"/>
      <c r="GQ21" s="188"/>
      <c r="GR21" s="188"/>
      <c r="GS21" s="188"/>
      <c r="GT21" s="188"/>
      <c r="GU21" s="188"/>
      <c r="GV21" s="188"/>
      <c r="GW21" s="188"/>
      <c r="GX21" s="188"/>
      <c r="GY21" s="188"/>
      <c r="GZ21" s="188"/>
      <c r="HA21" s="188"/>
      <c r="HB21" s="188"/>
      <c r="HC21" s="188"/>
      <c r="HD21" s="188"/>
      <c r="HE21" s="188"/>
      <c r="HF21" s="188"/>
      <c r="HG21" s="188"/>
      <c r="HH21" s="188"/>
      <c r="HI21" s="188"/>
      <c r="HJ21" s="188"/>
      <c r="HK21" s="188"/>
      <c r="HL21" s="188"/>
      <c r="HM21" s="188"/>
      <c r="HN21" s="188"/>
      <c r="HO21" s="188"/>
      <c r="HP21" s="188"/>
      <c r="HQ21" s="188"/>
      <c r="HR21" s="188"/>
      <c r="HS21" s="188"/>
      <c r="HT21" s="188"/>
      <c r="HU21" s="188"/>
      <c r="HV21" s="188"/>
      <c r="HW21" s="188"/>
      <c r="HX21" s="188"/>
      <c r="HY21" s="188"/>
      <c r="HZ21" s="188"/>
      <c r="IA21" s="188"/>
      <c r="IB21" s="188"/>
      <c r="IC21" s="188"/>
      <c r="ID21" s="188"/>
      <c r="IE21" s="188"/>
      <c r="IF21" s="188"/>
      <c r="IG21" s="188"/>
      <c r="IH21" s="188"/>
      <c r="II21" s="188"/>
      <c r="IJ21" s="188"/>
      <c r="IK21" s="188"/>
      <c r="IL21" s="188"/>
      <c r="IM21" s="188"/>
      <c r="IN21" s="188"/>
      <c r="IO21" s="188"/>
      <c r="IP21" s="188"/>
      <c r="IQ21" s="188"/>
      <c r="IR21" s="188"/>
      <c r="IS21" s="188"/>
      <c r="IT21" s="188"/>
      <c r="IU21" s="188"/>
      <c r="IV21" s="188"/>
      <c r="IW21" s="188"/>
      <c r="IX21" s="188"/>
      <c r="IY21" s="188"/>
      <c r="IZ21" s="188"/>
      <c r="JA21" s="188"/>
      <c r="JB21" s="188"/>
      <c r="JC21" s="188"/>
      <c r="JD21" s="188"/>
      <c r="JE21" s="188"/>
      <c r="JF21" s="188"/>
      <c r="JG21" s="188"/>
      <c r="JH21" s="188"/>
      <c r="JI21" s="188"/>
      <c r="JJ21" s="188"/>
      <c r="JK21" s="188"/>
      <c r="JL21" s="188"/>
      <c r="JM21" s="188"/>
      <c r="JN21" s="188"/>
      <c r="JO21" s="188"/>
      <c r="JP21" s="188"/>
      <c r="JQ21" s="188"/>
      <c r="JR21" s="188"/>
      <c r="JS21" s="188"/>
      <c r="JT21" s="188"/>
      <c r="JU21" s="188"/>
      <c r="JV21" s="188"/>
      <c r="JW21" s="188"/>
      <c r="JX21" s="188"/>
      <c r="JY21" s="188"/>
      <c r="JZ21" s="188"/>
      <c r="KA21" s="188"/>
      <c r="KB21" s="188"/>
      <c r="KC21" s="188"/>
      <c r="KD21" s="188"/>
      <c r="KE21" s="188"/>
      <c r="KF21" s="188"/>
      <c r="KG21" s="188"/>
      <c r="KH21" s="188"/>
      <c r="KI21" s="188"/>
      <c r="KJ21" s="188"/>
      <c r="KK21" s="188"/>
      <c r="KL21" s="188"/>
      <c r="KM21" s="188"/>
      <c r="KN21" s="188"/>
      <c r="KO21" s="188"/>
      <c r="KP21" s="188"/>
      <c r="KQ21" s="188"/>
      <c r="KR21" s="188"/>
      <c r="KS21" s="188"/>
      <c r="KT21" s="188"/>
      <c r="KU21" s="188"/>
      <c r="KV21" s="188"/>
      <c r="KW21" s="188"/>
      <c r="KX21" s="188"/>
      <c r="KY21" s="188"/>
      <c r="KZ21" s="188"/>
      <c r="LA21" s="188"/>
      <c r="LB21" s="188"/>
      <c r="LC21" s="188"/>
      <c r="LD21" s="188"/>
      <c r="LE21" s="188"/>
      <c r="LF21" s="188"/>
      <c r="LG21" s="188"/>
      <c r="LH21" s="188"/>
      <c r="LI21" s="188"/>
      <c r="LJ21" s="188"/>
      <c r="LK21" s="188"/>
      <c r="LL21" s="188"/>
      <c r="LM21" s="188"/>
      <c r="LN21" s="188"/>
      <c r="LO21" s="188"/>
      <c r="LP21" s="188"/>
      <c r="LQ21" s="188"/>
      <c r="LR21" s="188"/>
      <c r="LS21" s="188"/>
      <c r="LT21" s="188"/>
      <c r="LU21" s="188"/>
      <c r="LV21" s="188"/>
      <c r="LW21" s="188"/>
      <c r="LX21" s="188"/>
      <c r="LY21" s="188"/>
      <c r="LZ21" s="188"/>
      <c r="MA21" s="188"/>
      <c r="MB21" s="188"/>
      <c r="MC21" s="188"/>
      <c r="MD21" s="188"/>
      <c r="ME21" s="188"/>
      <c r="MF21" s="188"/>
      <c r="MG21" s="188"/>
      <c r="MH21" s="188"/>
      <c r="MI21" s="188"/>
      <c r="MJ21" s="188"/>
      <c r="MK21" s="188"/>
      <c r="ML21" s="188"/>
      <c r="MM21" s="188"/>
      <c r="MN21" s="188"/>
      <c r="MO21" s="188"/>
      <c r="MP21" s="188"/>
      <c r="MQ21" s="188"/>
      <c r="MR21" s="188"/>
      <c r="MS21" s="188"/>
      <c r="MT21" s="188"/>
      <c r="MU21" s="188"/>
      <c r="MV21" s="188"/>
      <c r="MW21" s="188"/>
      <c r="MX21" s="188"/>
      <c r="MY21" s="188"/>
      <c r="MZ21" s="188"/>
      <c r="NA21" s="188"/>
      <c r="NB21" s="188"/>
      <c r="NC21" s="188"/>
      <c r="ND21" s="188"/>
      <c r="NE21" s="188"/>
      <c r="NF21" s="188"/>
      <c r="NG21" s="188"/>
      <c r="NH21" s="188"/>
      <c r="NI21" s="188"/>
      <c r="NJ21" s="188"/>
      <c r="NK21" s="188"/>
      <c r="NL21" s="188"/>
      <c r="NM21" s="188"/>
      <c r="NN21" s="188"/>
      <c r="NO21" s="188"/>
      <c r="NP21" s="188"/>
      <c r="NQ21" s="188"/>
      <c r="NR21" s="188"/>
      <c r="NS21" s="188"/>
      <c r="NT21" s="188"/>
      <c r="NU21" s="188"/>
      <c r="NV21" s="188"/>
      <c r="NW21" s="188"/>
      <c r="NX21" s="188"/>
      <c r="NY21" s="188"/>
      <c r="NZ21" s="188"/>
      <c r="OA21" s="188"/>
      <c r="OB21" s="188"/>
      <c r="OC21" s="188"/>
      <c r="OD21" s="188"/>
      <c r="OE21" s="188"/>
      <c r="OF21" s="188"/>
      <c r="OG21" s="188"/>
      <c r="OH21" s="188"/>
      <c r="OI21" s="188"/>
      <c r="OJ21" s="188"/>
      <c r="OK21" s="188"/>
      <c r="OL21" s="188"/>
      <c r="OM21" s="188"/>
      <c r="ON21" s="188"/>
      <c r="OO21" s="188"/>
      <c r="OP21" s="188"/>
      <c r="OQ21" s="188"/>
      <c r="OR21" s="188"/>
      <c r="OS21" s="188"/>
      <c r="OT21" s="188"/>
      <c r="OU21" s="188"/>
      <c r="OV21" s="188"/>
      <c r="OW21" s="188"/>
      <c r="OX21" s="188"/>
      <c r="OY21" s="188"/>
      <c r="OZ21" s="188"/>
      <c r="PA21" s="188"/>
      <c r="PB21" s="188"/>
      <c r="PC21" s="188"/>
      <c r="PD21" s="188"/>
      <c r="PE21" s="188"/>
      <c r="PF21" s="188"/>
      <c r="PG21" s="188"/>
      <c r="PH21" s="188"/>
      <c r="PI21" s="188"/>
      <c r="PJ21" s="188"/>
      <c r="PK21" s="188"/>
      <c r="PL21" s="188"/>
      <c r="PM21" s="188"/>
      <c r="PN21" s="188"/>
      <c r="PO21" s="188"/>
      <c r="PP21" s="188"/>
      <c r="PQ21" s="188"/>
      <c r="PR21" s="188"/>
      <c r="PS21" s="188"/>
      <c r="PT21" s="188"/>
      <c r="PU21" s="188"/>
      <c r="PV21" s="188"/>
      <c r="PW21" s="188"/>
      <c r="PX21" s="188"/>
      <c r="PY21" s="188"/>
      <c r="PZ21" s="188"/>
      <c r="QA21" s="188"/>
      <c r="QB21" s="188"/>
      <c r="QC21" s="188"/>
      <c r="QD21" s="188"/>
      <c r="QE21" s="188"/>
      <c r="QF21" s="188"/>
      <c r="QG21" s="188"/>
      <c r="QH21" s="188"/>
      <c r="QI21" s="188"/>
      <c r="QJ21" s="188"/>
      <c r="QK21" s="188"/>
      <c r="QL21" s="188"/>
      <c r="QM21" s="188"/>
      <c r="QN21" s="188"/>
      <c r="QO21" s="188"/>
      <c r="QP21" s="188"/>
      <c r="QQ21" s="188"/>
      <c r="QR21" s="188"/>
      <c r="QS21" s="188"/>
      <c r="QT21" s="188"/>
      <c r="QU21" s="188"/>
      <c r="QV21" s="188"/>
      <c r="QW21" s="188"/>
      <c r="QX21" s="188"/>
      <c r="QY21" s="188"/>
      <c r="QZ21" s="188"/>
      <c r="RA21" s="188"/>
      <c r="RB21" s="188"/>
      <c r="RC21" s="188"/>
      <c r="RD21" s="188"/>
      <c r="RE21" s="188"/>
      <c r="RF21" s="188"/>
      <c r="RG21" s="188"/>
      <c r="RH21" s="188"/>
      <c r="RI21" s="188"/>
      <c r="RJ21" s="188"/>
      <c r="RK21" s="188"/>
      <c r="RL21" s="188"/>
      <c r="RM21" s="188"/>
      <c r="RN21" s="188"/>
      <c r="RO21" s="188"/>
      <c r="RP21" s="188"/>
      <c r="RQ21" s="188"/>
      <c r="RR21" s="188"/>
      <c r="RS21" s="188"/>
      <c r="RT21" s="188"/>
      <c r="RU21" s="188"/>
      <c r="RV21" s="188"/>
      <c r="RW21" s="188"/>
      <c r="RX21" s="188"/>
      <c r="RY21" s="188"/>
      <c r="RZ21" s="188"/>
      <c r="SA21" s="188"/>
      <c r="SB21" s="188"/>
      <c r="SC21" s="188"/>
      <c r="SD21" s="188"/>
      <c r="SE21" s="188"/>
      <c r="SF21" s="188"/>
      <c r="SG21" s="188"/>
      <c r="SH21" s="188"/>
      <c r="SI21" s="188"/>
      <c r="SJ21" s="188"/>
      <c r="SK21" s="188"/>
      <c r="SL21" s="188"/>
      <c r="SM21" s="188"/>
      <c r="SN21" s="188"/>
      <c r="SO21" s="188"/>
      <c r="SP21" s="188"/>
      <c r="SQ21" s="188"/>
      <c r="SR21" s="188"/>
      <c r="SS21" s="188"/>
    </row>
    <row r="22" spans="1:513" s="3" customFormat="1" ht="41.4" customHeight="1" x14ac:dyDescent="0.25">
      <c r="A22" s="213"/>
      <c r="B22" s="172"/>
      <c r="C22" s="184" t="s">
        <v>167</v>
      </c>
      <c r="D22" s="108">
        <v>500</v>
      </c>
      <c r="E22" s="195">
        <f>350/3</f>
        <v>116.66666666666667</v>
      </c>
      <c r="F22" s="195">
        <f>D22*E22</f>
        <v>58333.333333333336</v>
      </c>
      <c r="G22" s="204" t="s">
        <v>151</v>
      </c>
      <c r="H22" s="194"/>
      <c r="I22" s="204"/>
      <c r="J22" s="204"/>
      <c r="K22" s="261"/>
      <c r="L22" s="204"/>
      <c r="M22" s="204"/>
      <c r="N22" s="204"/>
      <c r="O22" s="204"/>
      <c r="P22" s="204"/>
      <c r="Q22" s="204"/>
      <c r="R22" s="204"/>
      <c r="S22" s="204"/>
      <c r="T22" s="204"/>
      <c r="U22" s="204"/>
      <c r="V22" s="204"/>
      <c r="W22" s="204"/>
      <c r="X22" s="204"/>
      <c r="Y22" s="204"/>
      <c r="Z22" s="204"/>
      <c r="AA22" s="204"/>
      <c r="AB22" s="204"/>
      <c r="AC22" s="204"/>
      <c r="AD22" s="204"/>
      <c r="AE22" s="204"/>
      <c r="AF22" s="204"/>
      <c r="AG22" s="204"/>
      <c r="AH22" s="204"/>
      <c r="AI22" s="182"/>
      <c r="AJ22" s="182"/>
      <c r="AK22" s="103"/>
      <c r="AL22" s="205"/>
      <c r="AM22" s="7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</row>
    <row r="23" spans="1:513" s="3" customFormat="1" ht="41.4" customHeight="1" x14ac:dyDescent="0.25">
      <c r="A23" s="213"/>
      <c r="B23" s="172"/>
      <c r="C23" s="184" t="s">
        <v>168</v>
      </c>
      <c r="D23" s="108">
        <v>500</v>
      </c>
      <c r="E23" s="195">
        <f>350/AO1</f>
        <v>116.66666666666667</v>
      </c>
      <c r="F23" s="195">
        <f>E23*D23</f>
        <v>58333.333333333336</v>
      </c>
      <c r="G23" s="204" t="s">
        <v>151</v>
      </c>
      <c r="H23" s="194"/>
      <c r="I23" s="204"/>
      <c r="J23" s="204"/>
      <c r="K23" s="261"/>
      <c r="L23" s="204"/>
      <c r="M23" s="204"/>
      <c r="N23" s="204"/>
      <c r="O23" s="204"/>
      <c r="P23" s="204"/>
      <c r="Q23" s="204"/>
      <c r="R23" s="204"/>
      <c r="S23" s="204"/>
      <c r="T23" s="204"/>
      <c r="U23" s="204"/>
      <c r="V23" s="204"/>
      <c r="W23" s="204"/>
      <c r="X23" s="204"/>
      <c r="Y23" s="204"/>
      <c r="Z23" s="204"/>
      <c r="AA23" s="204"/>
      <c r="AB23" s="204"/>
      <c r="AC23" s="204"/>
      <c r="AD23" s="204"/>
      <c r="AE23" s="204"/>
      <c r="AF23" s="204"/>
      <c r="AG23" s="204"/>
      <c r="AH23" s="204"/>
      <c r="AI23" s="182"/>
      <c r="AJ23" s="182"/>
      <c r="AK23" s="103"/>
      <c r="AL23" s="205"/>
      <c r="AM23" s="7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</row>
    <row r="24" spans="1:513" s="189" customFormat="1" ht="41.4" customHeight="1" x14ac:dyDescent="0.25">
      <c r="A24" s="190"/>
      <c r="B24" s="801" t="s">
        <v>75</v>
      </c>
      <c r="C24" s="802"/>
      <c r="D24" s="271"/>
      <c r="E24" s="285"/>
      <c r="F24" s="285">
        <f>SUM(F25:F27)</f>
        <v>101666.66666666667</v>
      </c>
      <c r="G24" s="251"/>
      <c r="H24" s="251"/>
      <c r="I24" s="251"/>
      <c r="J24" s="252"/>
      <c r="K24" s="268"/>
      <c r="L24" s="268"/>
      <c r="M24" s="268"/>
      <c r="N24" s="268"/>
      <c r="O24" s="268"/>
      <c r="P24" s="268"/>
      <c r="Q24" s="268"/>
      <c r="R24" s="268"/>
      <c r="S24" s="268"/>
      <c r="T24" s="268"/>
      <c r="U24" s="268"/>
      <c r="V24" s="268"/>
      <c r="W24" s="268"/>
      <c r="X24" s="268"/>
      <c r="Y24" s="268"/>
      <c r="Z24" s="268"/>
      <c r="AA24" s="268"/>
      <c r="AB24" s="268"/>
      <c r="AC24" s="268"/>
      <c r="AD24" s="268"/>
      <c r="AE24" s="268"/>
      <c r="AF24" s="268"/>
      <c r="AG24" s="268"/>
      <c r="AH24" s="268"/>
      <c r="AI24" s="185">
        <f>'PEP Av. Fin.'!T11</f>
        <v>0</v>
      </c>
      <c r="AJ24" s="185">
        <f>'PEP Av. Fin.'!U11</f>
        <v>0</v>
      </c>
      <c r="AK24" s="185">
        <f>'PEP Av. Fin.'!V11</f>
        <v>0</v>
      </c>
      <c r="AL24" s="185">
        <f>'PEP Av. Fin.'!W11</f>
        <v>0</v>
      </c>
      <c r="AM24" s="187"/>
      <c r="AN24" s="188"/>
      <c r="AO24" s="188"/>
      <c r="AP24" s="188"/>
      <c r="AQ24" s="188"/>
      <c r="AR24" s="188"/>
      <c r="AS24" s="188"/>
      <c r="AT24" s="188"/>
      <c r="AU24" s="188"/>
      <c r="AV24" s="188"/>
      <c r="AW24" s="188"/>
      <c r="AX24" s="188"/>
      <c r="AY24" s="188"/>
      <c r="AZ24" s="188"/>
      <c r="BA24" s="188"/>
      <c r="BB24" s="188"/>
      <c r="BC24" s="188"/>
      <c r="BD24" s="188"/>
      <c r="BE24" s="188"/>
      <c r="BF24" s="188"/>
      <c r="BG24" s="188"/>
      <c r="BH24" s="188"/>
      <c r="BI24" s="188"/>
      <c r="BJ24" s="188"/>
      <c r="BK24" s="188"/>
      <c r="BL24" s="188"/>
      <c r="BM24" s="188"/>
      <c r="BN24" s="188"/>
      <c r="BO24" s="188"/>
      <c r="BP24" s="188"/>
      <c r="BQ24" s="188"/>
      <c r="BR24" s="188"/>
      <c r="BS24" s="188"/>
      <c r="BT24" s="188"/>
      <c r="BU24" s="188"/>
      <c r="BV24" s="188"/>
      <c r="BW24" s="188"/>
      <c r="BX24" s="188"/>
      <c r="BY24" s="188"/>
      <c r="BZ24" s="188"/>
      <c r="CA24" s="188"/>
      <c r="CB24" s="188"/>
      <c r="CC24" s="188"/>
      <c r="CD24" s="188"/>
      <c r="CE24" s="188"/>
      <c r="CF24" s="188"/>
      <c r="CG24" s="188"/>
      <c r="CH24" s="188"/>
      <c r="CI24" s="188"/>
      <c r="CJ24" s="188"/>
      <c r="CK24" s="188"/>
      <c r="CL24" s="188"/>
      <c r="CM24" s="188"/>
      <c r="CN24" s="188"/>
      <c r="CO24" s="188"/>
      <c r="CP24" s="188"/>
      <c r="CQ24" s="188"/>
      <c r="CR24" s="188"/>
      <c r="CS24" s="188"/>
      <c r="CT24" s="188"/>
      <c r="CU24" s="188"/>
      <c r="CV24" s="188"/>
      <c r="CW24" s="188"/>
      <c r="CX24" s="188"/>
      <c r="CY24" s="188"/>
      <c r="CZ24" s="188"/>
      <c r="DA24" s="188"/>
      <c r="DB24" s="188"/>
      <c r="DC24" s="188"/>
      <c r="DD24" s="188"/>
      <c r="DE24" s="188"/>
      <c r="DF24" s="188"/>
      <c r="DG24" s="188"/>
      <c r="DH24" s="188"/>
      <c r="DI24" s="188"/>
      <c r="DJ24" s="188"/>
      <c r="DK24" s="188"/>
      <c r="DL24" s="188"/>
      <c r="DM24" s="188"/>
      <c r="DN24" s="188"/>
      <c r="DO24" s="188"/>
      <c r="DP24" s="188"/>
      <c r="DQ24" s="188"/>
      <c r="DR24" s="188"/>
      <c r="DS24" s="188"/>
      <c r="DT24" s="188"/>
      <c r="DU24" s="188"/>
      <c r="DV24" s="188"/>
      <c r="DW24" s="188"/>
      <c r="DX24" s="188"/>
      <c r="DY24" s="188"/>
      <c r="DZ24" s="188"/>
      <c r="EA24" s="188"/>
      <c r="EB24" s="188"/>
      <c r="EC24" s="188"/>
      <c r="ED24" s="188"/>
      <c r="EE24" s="188"/>
      <c r="EF24" s="188"/>
      <c r="EG24" s="188"/>
      <c r="EH24" s="188"/>
      <c r="EI24" s="188"/>
      <c r="EJ24" s="188"/>
      <c r="EK24" s="188"/>
      <c r="EL24" s="188"/>
      <c r="EM24" s="188"/>
      <c r="EN24" s="188"/>
      <c r="EO24" s="188"/>
      <c r="EP24" s="188"/>
      <c r="EQ24" s="188"/>
      <c r="ER24" s="188"/>
      <c r="ES24" s="188"/>
      <c r="ET24" s="188"/>
      <c r="EU24" s="188"/>
      <c r="EV24" s="188"/>
      <c r="EW24" s="188"/>
      <c r="EX24" s="188"/>
      <c r="EY24" s="188"/>
      <c r="EZ24" s="188"/>
      <c r="FA24" s="188"/>
      <c r="FB24" s="188"/>
      <c r="FC24" s="188"/>
      <c r="FD24" s="188"/>
      <c r="FE24" s="188"/>
      <c r="FF24" s="188"/>
      <c r="FG24" s="188"/>
      <c r="FH24" s="188"/>
      <c r="FI24" s="188"/>
      <c r="FJ24" s="188"/>
      <c r="FK24" s="188"/>
      <c r="FL24" s="188"/>
      <c r="FM24" s="188"/>
      <c r="FN24" s="188"/>
      <c r="FO24" s="188"/>
      <c r="FP24" s="188"/>
      <c r="FQ24" s="188"/>
      <c r="FR24" s="188"/>
      <c r="FS24" s="188"/>
      <c r="FT24" s="188"/>
      <c r="FU24" s="188"/>
      <c r="FV24" s="188"/>
      <c r="FW24" s="188"/>
      <c r="FX24" s="188"/>
      <c r="FY24" s="188"/>
      <c r="FZ24" s="188"/>
      <c r="GA24" s="188"/>
      <c r="GB24" s="188"/>
      <c r="GC24" s="188"/>
      <c r="GD24" s="188"/>
      <c r="GE24" s="188"/>
      <c r="GF24" s="188"/>
      <c r="GG24" s="188"/>
      <c r="GH24" s="188"/>
      <c r="GI24" s="188"/>
      <c r="GJ24" s="188"/>
      <c r="GK24" s="188"/>
      <c r="GL24" s="188"/>
      <c r="GM24" s="188"/>
      <c r="GN24" s="188"/>
      <c r="GO24" s="188"/>
      <c r="GP24" s="188"/>
      <c r="GQ24" s="188"/>
      <c r="GR24" s="188"/>
      <c r="GS24" s="188"/>
      <c r="GT24" s="188"/>
      <c r="GU24" s="188"/>
      <c r="GV24" s="188"/>
      <c r="GW24" s="188"/>
      <c r="GX24" s="188"/>
      <c r="GY24" s="188"/>
      <c r="GZ24" s="188"/>
      <c r="HA24" s="188"/>
      <c r="HB24" s="188"/>
      <c r="HC24" s="188"/>
      <c r="HD24" s="188"/>
      <c r="HE24" s="188"/>
      <c r="HF24" s="188"/>
      <c r="HG24" s="188"/>
      <c r="HH24" s="188"/>
      <c r="HI24" s="188"/>
      <c r="HJ24" s="188"/>
      <c r="HK24" s="188"/>
      <c r="HL24" s="188"/>
      <c r="HM24" s="188"/>
      <c r="HN24" s="188"/>
      <c r="HO24" s="188"/>
      <c r="HP24" s="188"/>
      <c r="HQ24" s="188"/>
      <c r="HR24" s="188"/>
      <c r="HS24" s="188"/>
      <c r="HT24" s="188"/>
      <c r="HU24" s="188"/>
      <c r="HV24" s="188"/>
      <c r="HW24" s="188"/>
      <c r="HX24" s="188"/>
      <c r="HY24" s="188"/>
      <c r="HZ24" s="188"/>
      <c r="IA24" s="188"/>
      <c r="IB24" s="188"/>
      <c r="IC24" s="188"/>
      <c r="ID24" s="188"/>
      <c r="IE24" s="188"/>
      <c r="IF24" s="188"/>
      <c r="IG24" s="188"/>
      <c r="IH24" s="188"/>
      <c r="II24" s="188"/>
      <c r="IJ24" s="188"/>
      <c r="IK24" s="188"/>
      <c r="IL24" s="188"/>
      <c r="IM24" s="188"/>
      <c r="IN24" s="188"/>
      <c r="IO24" s="188"/>
      <c r="IP24" s="188"/>
      <c r="IQ24" s="188"/>
      <c r="IR24" s="188"/>
      <c r="IS24" s="188"/>
      <c r="IT24" s="188"/>
      <c r="IU24" s="188"/>
      <c r="IV24" s="188"/>
      <c r="IW24" s="188"/>
      <c r="IX24" s="188"/>
      <c r="IY24" s="188"/>
      <c r="IZ24" s="188"/>
      <c r="JA24" s="188"/>
      <c r="JB24" s="188"/>
      <c r="JC24" s="188"/>
      <c r="JD24" s="188"/>
      <c r="JE24" s="188"/>
      <c r="JF24" s="188"/>
      <c r="JG24" s="188"/>
      <c r="JH24" s="188"/>
      <c r="JI24" s="188"/>
      <c r="JJ24" s="188"/>
      <c r="JK24" s="188"/>
      <c r="JL24" s="188"/>
      <c r="JM24" s="188"/>
      <c r="JN24" s="188"/>
      <c r="JO24" s="188"/>
      <c r="JP24" s="188"/>
      <c r="JQ24" s="188"/>
      <c r="JR24" s="188"/>
      <c r="JS24" s="188"/>
      <c r="JT24" s="188"/>
      <c r="JU24" s="188"/>
      <c r="JV24" s="188"/>
      <c r="JW24" s="188"/>
      <c r="JX24" s="188"/>
      <c r="JY24" s="188"/>
      <c r="JZ24" s="188"/>
      <c r="KA24" s="188"/>
      <c r="KB24" s="188"/>
      <c r="KC24" s="188"/>
      <c r="KD24" s="188"/>
      <c r="KE24" s="188"/>
      <c r="KF24" s="188"/>
      <c r="KG24" s="188"/>
      <c r="KH24" s="188"/>
      <c r="KI24" s="188"/>
      <c r="KJ24" s="188"/>
      <c r="KK24" s="188"/>
      <c r="KL24" s="188"/>
      <c r="KM24" s="188"/>
      <c r="KN24" s="188"/>
      <c r="KO24" s="188"/>
      <c r="KP24" s="188"/>
      <c r="KQ24" s="188"/>
      <c r="KR24" s="188"/>
      <c r="KS24" s="188"/>
      <c r="KT24" s="188"/>
      <c r="KU24" s="188"/>
      <c r="KV24" s="188"/>
      <c r="KW24" s="188"/>
      <c r="KX24" s="188"/>
      <c r="KY24" s="188"/>
      <c r="KZ24" s="188"/>
      <c r="LA24" s="188"/>
      <c r="LB24" s="188"/>
      <c r="LC24" s="188"/>
      <c r="LD24" s="188"/>
      <c r="LE24" s="188"/>
      <c r="LF24" s="188"/>
      <c r="LG24" s="188"/>
      <c r="LH24" s="188"/>
      <c r="LI24" s="188"/>
      <c r="LJ24" s="188"/>
      <c r="LK24" s="188"/>
      <c r="LL24" s="188"/>
      <c r="LM24" s="188"/>
      <c r="LN24" s="188"/>
      <c r="LO24" s="188"/>
      <c r="LP24" s="188"/>
      <c r="LQ24" s="188"/>
      <c r="LR24" s="188"/>
      <c r="LS24" s="188"/>
      <c r="LT24" s="188"/>
      <c r="LU24" s="188"/>
      <c r="LV24" s="188"/>
      <c r="LW24" s="188"/>
      <c r="LX24" s="188"/>
      <c r="LY24" s="188"/>
      <c r="LZ24" s="188"/>
      <c r="MA24" s="188"/>
      <c r="MB24" s="188"/>
      <c r="MC24" s="188"/>
      <c r="MD24" s="188"/>
      <c r="ME24" s="188"/>
      <c r="MF24" s="188"/>
      <c r="MG24" s="188"/>
      <c r="MH24" s="188"/>
      <c r="MI24" s="188"/>
      <c r="MJ24" s="188"/>
      <c r="MK24" s="188"/>
      <c r="ML24" s="188"/>
      <c r="MM24" s="188"/>
      <c r="MN24" s="188"/>
      <c r="MO24" s="188"/>
      <c r="MP24" s="188"/>
      <c r="MQ24" s="188"/>
      <c r="MR24" s="188"/>
      <c r="MS24" s="188"/>
      <c r="MT24" s="188"/>
      <c r="MU24" s="188"/>
      <c r="MV24" s="188"/>
      <c r="MW24" s="188"/>
      <c r="MX24" s="188"/>
      <c r="MY24" s="188"/>
      <c r="MZ24" s="188"/>
      <c r="NA24" s="188"/>
      <c r="NB24" s="188"/>
      <c r="NC24" s="188"/>
      <c r="ND24" s="188"/>
      <c r="NE24" s="188"/>
      <c r="NF24" s="188"/>
      <c r="NG24" s="188"/>
      <c r="NH24" s="188"/>
      <c r="NI24" s="188"/>
      <c r="NJ24" s="188"/>
      <c r="NK24" s="188"/>
      <c r="NL24" s="188"/>
      <c r="NM24" s="188"/>
      <c r="NN24" s="188"/>
      <c r="NO24" s="188"/>
      <c r="NP24" s="188"/>
      <c r="NQ24" s="188"/>
      <c r="NR24" s="188"/>
      <c r="NS24" s="188"/>
      <c r="NT24" s="188"/>
      <c r="NU24" s="188"/>
      <c r="NV24" s="188"/>
      <c r="NW24" s="188"/>
      <c r="NX24" s="188"/>
      <c r="NY24" s="188"/>
      <c r="NZ24" s="188"/>
      <c r="OA24" s="188"/>
      <c r="OB24" s="188"/>
      <c r="OC24" s="188"/>
      <c r="OD24" s="188"/>
      <c r="OE24" s="188"/>
      <c r="OF24" s="188"/>
      <c r="OG24" s="188"/>
      <c r="OH24" s="188"/>
      <c r="OI24" s="188"/>
      <c r="OJ24" s="188"/>
      <c r="OK24" s="188"/>
      <c r="OL24" s="188"/>
      <c r="OM24" s="188"/>
      <c r="ON24" s="188"/>
      <c r="OO24" s="188"/>
      <c r="OP24" s="188"/>
      <c r="OQ24" s="188"/>
      <c r="OR24" s="188"/>
      <c r="OS24" s="188"/>
      <c r="OT24" s="188"/>
      <c r="OU24" s="188"/>
      <c r="OV24" s="188"/>
      <c r="OW24" s="188"/>
      <c r="OX24" s="188"/>
      <c r="OY24" s="188"/>
      <c r="OZ24" s="188"/>
      <c r="PA24" s="188"/>
      <c r="PB24" s="188"/>
      <c r="PC24" s="188"/>
      <c r="PD24" s="188"/>
      <c r="PE24" s="188"/>
      <c r="PF24" s="188"/>
      <c r="PG24" s="188"/>
      <c r="PH24" s="188"/>
      <c r="PI24" s="188"/>
      <c r="PJ24" s="188"/>
      <c r="PK24" s="188"/>
      <c r="PL24" s="188"/>
      <c r="PM24" s="188"/>
      <c r="PN24" s="188"/>
      <c r="PO24" s="188"/>
      <c r="PP24" s="188"/>
      <c r="PQ24" s="188"/>
      <c r="PR24" s="188"/>
      <c r="PS24" s="188"/>
      <c r="PT24" s="188"/>
      <c r="PU24" s="188"/>
      <c r="PV24" s="188"/>
      <c r="PW24" s="188"/>
      <c r="PX24" s="188"/>
      <c r="PY24" s="188"/>
      <c r="PZ24" s="188"/>
      <c r="QA24" s="188"/>
      <c r="QB24" s="188"/>
      <c r="QC24" s="188"/>
      <c r="QD24" s="188"/>
      <c r="QE24" s="188"/>
      <c r="QF24" s="188"/>
      <c r="QG24" s="188"/>
      <c r="QH24" s="188"/>
      <c r="QI24" s="188"/>
      <c r="QJ24" s="188"/>
      <c r="QK24" s="188"/>
      <c r="QL24" s="188"/>
      <c r="QM24" s="188"/>
      <c r="QN24" s="188"/>
      <c r="QO24" s="188"/>
      <c r="QP24" s="188"/>
      <c r="QQ24" s="188"/>
      <c r="QR24" s="188"/>
      <c r="QS24" s="188"/>
      <c r="QT24" s="188"/>
      <c r="QU24" s="188"/>
      <c r="QV24" s="188"/>
      <c r="QW24" s="188"/>
      <c r="QX24" s="188"/>
      <c r="QY24" s="188"/>
      <c r="QZ24" s="188"/>
      <c r="RA24" s="188"/>
      <c r="RB24" s="188"/>
      <c r="RC24" s="188"/>
      <c r="RD24" s="188"/>
      <c r="RE24" s="188"/>
      <c r="RF24" s="188"/>
      <c r="RG24" s="188"/>
      <c r="RH24" s="188"/>
      <c r="RI24" s="188"/>
      <c r="RJ24" s="188"/>
      <c r="RK24" s="188"/>
      <c r="RL24" s="188"/>
      <c r="RM24" s="188"/>
      <c r="RN24" s="188"/>
      <c r="RO24" s="188"/>
      <c r="RP24" s="188"/>
      <c r="RQ24" s="188"/>
      <c r="RR24" s="188"/>
      <c r="RS24" s="188"/>
      <c r="RT24" s="188"/>
      <c r="RU24" s="188"/>
      <c r="RV24" s="188"/>
      <c r="RW24" s="188"/>
      <c r="RX24" s="188"/>
      <c r="RY24" s="188"/>
      <c r="RZ24" s="188"/>
      <c r="SA24" s="188"/>
      <c r="SB24" s="188"/>
      <c r="SC24" s="188"/>
      <c r="SD24" s="188"/>
      <c r="SE24" s="188"/>
      <c r="SF24" s="188"/>
      <c r="SG24" s="188"/>
      <c r="SH24" s="188"/>
      <c r="SI24" s="188"/>
      <c r="SJ24" s="188"/>
      <c r="SK24" s="188"/>
      <c r="SL24" s="188"/>
      <c r="SM24" s="188"/>
      <c r="SN24" s="188"/>
      <c r="SO24" s="188"/>
      <c r="SP24" s="188"/>
      <c r="SQ24" s="188"/>
      <c r="SR24" s="188"/>
      <c r="SS24" s="188"/>
    </row>
    <row r="25" spans="1:513" s="3" customFormat="1" ht="41.4" customHeight="1" x14ac:dyDescent="0.25">
      <c r="A25" s="213"/>
      <c r="B25" s="172"/>
      <c r="C25" s="184" t="s">
        <v>163</v>
      </c>
      <c r="D25" s="108">
        <v>100</v>
      </c>
      <c r="E25" s="195">
        <f>350/AO1</f>
        <v>116.66666666666667</v>
      </c>
      <c r="F25" s="195">
        <f>D25*E25</f>
        <v>11666.666666666668</v>
      </c>
      <c r="G25" s="204" t="s">
        <v>151</v>
      </c>
      <c r="H25" s="194"/>
      <c r="I25" s="204"/>
      <c r="J25" s="204"/>
      <c r="K25" s="261"/>
      <c r="L25" s="204"/>
      <c r="M25" s="204"/>
      <c r="N25" s="204"/>
      <c r="O25" s="204"/>
      <c r="P25" s="204"/>
      <c r="Q25" s="204"/>
      <c r="R25" s="204"/>
      <c r="S25" s="204"/>
      <c r="T25" s="204"/>
      <c r="U25" s="204"/>
      <c r="V25" s="204"/>
      <c r="W25" s="204"/>
      <c r="X25" s="204"/>
      <c r="Y25" s="204"/>
      <c r="Z25" s="204"/>
      <c r="AA25" s="204"/>
      <c r="AB25" s="204"/>
      <c r="AC25" s="204"/>
      <c r="AD25" s="204"/>
      <c r="AE25" s="204"/>
      <c r="AF25" s="204"/>
      <c r="AG25" s="204"/>
      <c r="AH25" s="204"/>
      <c r="AI25" s="182"/>
      <c r="AJ25" s="182"/>
      <c r="AK25" s="103"/>
      <c r="AL25" s="205"/>
      <c r="AM25" s="7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</row>
    <row r="26" spans="1:513" s="3" customFormat="1" ht="41.4" customHeight="1" x14ac:dyDescent="0.25">
      <c r="A26" s="213"/>
      <c r="B26" s="172"/>
      <c r="C26" s="184" t="s">
        <v>164</v>
      </c>
      <c r="D26" s="108">
        <v>1</v>
      </c>
      <c r="E26" s="195">
        <f>250000/AO1</f>
        <v>83333.333333333328</v>
      </c>
      <c r="F26" s="195">
        <f>D26*E26</f>
        <v>83333.333333333328</v>
      </c>
      <c r="G26" s="204" t="s">
        <v>58</v>
      </c>
      <c r="H26" s="194"/>
      <c r="I26" s="204"/>
      <c r="J26" s="204"/>
      <c r="K26" s="261"/>
      <c r="L26" s="204"/>
      <c r="M26" s="204"/>
      <c r="N26" s="204"/>
      <c r="O26" s="204"/>
      <c r="P26" s="204"/>
      <c r="Q26" s="204"/>
      <c r="R26" s="204"/>
      <c r="S26" s="204"/>
      <c r="T26" s="204"/>
      <c r="U26" s="204"/>
      <c r="V26" s="204"/>
      <c r="W26" s="204"/>
      <c r="X26" s="204"/>
      <c r="Y26" s="204"/>
      <c r="Z26" s="204"/>
      <c r="AA26" s="204"/>
      <c r="AB26" s="204"/>
      <c r="AC26" s="204"/>
      <c r="AD26" s="204"/>
      <c r="AE26" s="204"/>
      <c r="AF26" s="204"/>
      <c r="AG26" s="204"/>
      <c r="AH26" s="204"/>
      <c r="AI26" s="182"/>
      <c r="AJ26" s="182"/>
      <c r="AK26" s="103"/>
      <c r="AL26" s="205"/>
      <c r="AM26" s="7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</row>
    <row r="27" spans="1:513" s="3" customFormat="1" ht="41.4" customHeight="1" x14ac:dyDescent="0.25">
      <c r="A27" s="213"/>
      <c r="B27" s="172"/>
      <c r="C27" s="184" t="s">
        <v>165</v>
      </c>
      <c r="D27" s="108">
        <v>2</v>
      </c>
      <c r="E27" s="195">
        <f>10000/AO1</f>
        <v>3333.3333333333335</v>
      </c>
      <c r="F27" s="195">
        <f>E27*D27</f>
        <v>6666.666666666667</v>
      </c>
      <c r="G27" s="204" t="s">
        <v>58</v>
      </c>
      <c r="H27" s="194"/>
      <c r="I27" s="204"/>
      <c r="J27" s="204"/>
      <c r="K27" s="261"/>
      <c r="L27" s="204"/>
      <c r="M27" s="204"/>
      <c r="N27" s="204"/>
      <c r="O27" s="204"/>
      <c r="P27" s="204"/>
      <c r="Q27" s="204"/>
      <c r="R27" s="204"/>
      <c r="S27" s="204"/>
      <c r="T27" s="204"/>
      <c r="U27" s="204"/>
      <c r="V27" s="204"/>
      <c r="W27" s="204"/>
      <c r="X27" s="204"/>
      <c r="Y27" s="204"/>
      <c r="Z27" s="204"/>
      <c r="AA27" s="204"/>
      <c r="AB27" s="204"/>
      <c r="AC27" s="204"/>
      <c r="AD27" s="204"/>
      <c r="AE27" s="204"/>
      <c r="AF27" s="204"/>
      <c r="AG27" s="204"/>
      <c r="AH27" s="204"/>
      <c r="AI27" s="182"/>
      <c r="AJ27" s="182"/>
      <c r="AK27" s="103"/>
      <c r="AL27" s="205"/>
      <c r="AM27" s="7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</row>
    <row r="28" spans="1:513" s="189" customFormat="1" ht="41.4" customHeight="1" x14ac:dyDescent="0.25">
      <c r="A28" s="190"/>
      <c r="B28" s="801" t="s">
        <v>76</v>
      </c>
      <c r="C28" s="802"/>
      <c r="D28" s="271"/>
      <c r="E28" s="285"/>
      <c r="F28" s="285">
        <f>SUM(F29)</f>
        <v>233333.33333333334</v>
      </c>
      <c r="G28" s="251"/>
      <c r="H28" s="251"/>
      <c r="I28" s="251"/>
      <c r="J28" s="252"/>
      <c r="K28" s="268"/>
      <c r="L28" s="268"/>
      <c r="M28" s="268"/>
      <c r="N28" s="268"/>
      <c r="O28" s="268"/>
      <c r="P28" s="268"/>
      <c r="Q28" s="268"/>
      <c r="R28" s="268"/>
      <c r="S28" s="268"/>
      <c r="T28" s="268"/>
      <c r="U28" s="268"/>
      <c r="V28" s="268"/>
      <c r="W28" s="268"/>
      <c r="X28" s="268"/>
      <c r="Y28" s="268"/>
      <c r="Z28" s="268"/>
      <c r="AA28" s="268"/>
      <c r="AB28" s="268"/>
      <c r="AC28" s="268"/>
      <c r="AD28" s="268"/>
      <c r="AE28" s="268"/>
      <c r="AF28" s="268"/>
      <c r="AG28" s="268"/>
      <c r="AH28" s="268"/>
      <c r="AI28" s="185">
        <f>'PEP Av. Fin.'!T12</f>
        <v>0</v>
      </c>
      <c r="AJ28" s="185">
        <f>'PEP Av. Fin.'!U12</f>
        <v>0</v>
      </c>
      <c r="AK28" s="186">
        <f>'PEP Av. Fin.'!V12</f>
        <v>0</v>
      </c>
      <c r="AL28" s="200">
        <f>'PEP Av. Fin.'!W12</f>
        <v>0</v>
      </c>
      <c r="AM28" s="187"/>
      <c r="AN28" s="188"/>
      <c r="AO28" s="188"/>
      <c r="AP28" s="188"/>
      <c r="AQ28" s="188"/>
      <c r="AR28" s="188"/>
      <c r="AS28" s="188"/>
      <c r="AT28" s="188"/>
      <c r="AU28" s="188"/>
      <c r="AV28" s="188"/>
      <c r="AW28" s="188"/>
      <c r="AX28" s="188"/>
      <c r="AY28" s="188"/>
      <c r="AZ28" s="188"/>
      <c r="BA28" s="188"/>
      <c r="BB28" s="188"/>
      <c r="BC28" s="188"/>
      <c r="BD28" s="188"/>
      <c r="BE28" s="188"/>
      <c r="BF28" s="188"/>
      <c r="BG28" s="188"/>
      <c r="BH28" s="188"/>
      <c r="BI28" s="188"/>
      <c r="BJ28" s="188"/>
      <c r="BK28" s="188"/>
      <c r="BL28" s="188"/>
      <c r="BM28" s="188"/>
      <c r="BN28" s="188"/>
      <c r="BO28" s="188"/>
      <c r="BP28" s="188"/>
      <c r="BQ28" s="188"/>
      <c r="BR28" s="188"/>
      <c r="BS28" s="188"/>
      <c r="BT28" s="188"/>
      <c r="BU28" s="188"/>
      <c r="BV28" s="188"/>
      <c r="BW28" s="188"/>
      <c r="BX28" s="188"/>
      <c r="BY28" s="188"/>
      <c r="BZ28" s="188"/>
      <c r="CA28" s="188"/>
      <c r="CB28" s="188"/>
      <c r="CC28" s="188"/>
      <c r="CD28" s="188"/>
      <c r="CE28" s="188"/>
      <c r="CF28" s="188"/>
      <c r="CG28" s="188"/>
      <c r="CH28" s="188"/>
      <c r="CI28" s="188"/>
      <c r="CJ28" s="188"/>
      <c r="CK28" s="188"/>
      <c r="CL28" s="188"/>
      <c r="CM28" s="188"/>
      <c r="CN28" s="188"/>
      <c r="CO28" s="188"/>
      <c r="CP28" s="188"/>
      <c r="CQ28" s="188"/>
      <c r="CR28" s="188"/>
      <c r="CS28" s="188"/>
      <c r="CT28" s="188"/>
      <c r="CU28" s="188"/>
      <c r="CV28" s="188"/>
      <c r="CW28" s="188"/>
      <c r="CX28" s="188"/>
      <c r="CY28" s="188"/>
      <c r="CZ28" s="188"/>
      <c r="DA28" s="188"/>
      <c r="DB28" s="188"/>
      <c r="DC28" s="188"/>
      <c r="DD28" s="188"/>
      <c r="DE28" s="188"/>
      <c r="DF28" s="188"/>
      <c r="DG28" s="188"/>
      <c r="DH28" s="188"/>
      <c r="DI28" s="188"/>
      <c r="DJ28" s="188"/>
      <c r="DK28" s="188"/>
      <c r="DL28" s="188"/>
      <c r="DM28" s="188"/>
      <c r="DN28" s="188"/>
      <c r="DO28" s="188"/>
      <c r="DP28" s="188"/>
      <c r="DQ28" s="188"/>
      <c r="DR28" s="188"/>
      <c r="DS28" s="188"/>
      <c r="DT28" s="188"/>
      <c r="DU28" s="188"/>
      <c r="DV28" s="188"/>
      <c r="DW28" s="188"/>
      <c r="DX28" s="188"/>
      <c r="DY28" s="188"/>
      <c r="DZ28" s="188"/>
      <c r="EA28" s="188"/>
      <c r="EB28" s="188"/>
      <c r="EC28" s="188"/>
      <c r="ED28" s="188"/>
      <c r="EE28" s="188"/>
      <c r="EF28" s="188"/>
      <c r="EG28" s="188"/>
      <c r="EH28" s="188"/>
      <c r="EI28" s="188"/>
      <c r="EJ28" s="188"/>
      <c r="EK28" s="188"/>
      <c r="EL28" s="188"/>
      <c r="EM28" s="188"/>
      <c r="EN28" s="188"/>
      <c r="EO28" s="188"/>
      <c r="EP28" s="188"/>
      <c r="EQ28" s="188"/>
      <c r="ER28" s="188"/>
      <c r="ES28" s="188"/>
      <c r="ET28" s="188"/>
      <c r="EU28" s="188"/>
      <c r="EV28" s="188"/>
      <c r="EW28" s="188"/>
      <c r="EX28" s="188"/>
      <c r="EY28" s="188"/>
      <c r="EZ28" s="188"/>
      <c r="FA28" s="188"/>
      <c r="FB28" s="188"/>
      <c r="FC28" s="188"/>
      <c r="FD28" s="188"/>
      <c r="FE28" s="188"/>
      <c r="FF28" s="188"/>
      <c r="FG28" s="188"/>
      <c r="FH28" s="188"/>
      <c r="FI28" s="188"/>
      <c r="FJ28" s="188"/>
      <c r="FK28" s="188"/>
      <c r="FL28" s="188"/>
      <c r="FM28" s="188"/>
      <c r="FN28" s="188"/>
      <c r="FO28" s="188"/>
      <c r="FP28" s="188"/>
      <c r="FQ28" s="188"/>
      <c r="FR28" s="188"/>
      <c r="FS28" s="188"/>
      <c r="FT28" s="188"/>
      <c r="FU28" s="188"/>
      <c r="FV28" s="188"/>
      <c r="FW28" s="188"/>
      <c r="FX28" s="188"/>
      <c r="FY28" s="188"/>
      <c r="FZ28" s="188"/>
      <c r="GA28" s="188"/>
      <c r="GB28" s="188"/>
      <c r="GC28" s="188"/>
      <c r="GD28" s="188"/>
      <c r="GE28" s="188"/>
      <c r="GF28" s="188"/>
      <c r="GG28" s="188"/>
      <c r="GH28" s="188"/>
      <c r="GI28" s="188"/>
      <c r="GJ28" s="188"/>
      <c r="GK28" s="188"/>
      <c r="GL28" s="188"/>
      <c r="GM28" s="188"/>
      <c r="GN28" s="188"/>
      <c r="GO28" s="188"/>
      <c r="GP28" s="188"/>
      <c r="GQ28" s="188"/>
      <c r="GR28" s="188"/>
      <c r="GS28" s="188"/>
      <c r="GT28" s="188"/>
      <c r="GU28" s="188"/>
      <c r="GV28" s="188"/>
      <c r="GW28" s="188"/>
      <c r="GX28" s="188"/>
      <c r="GY28" s="188"/>
      <c r="GZ28" s="188"/>
      <c r="HA28" s="188"/>
      <c r="HB28" s="188"/>
      <c r="HC28" s="188"/>
      <c r="HD28" s="188"/>
      <c r="HE28" s="188"/>
      <c r="HF28" s="188"/>
      <c r="HG28" s="188"/>
      <c r="HH28" s="188"/>
      <c r="HI28" s="188"/>
      <c r="HJ28" s="188"/>
      <c r="HK28" s="188"/>
      <c r="HL28" s="188"/>
      <c r="HM28" s="188"/>
      <c r="HN28" s="188"/>
      <c r="HO28" s="188"/>
      <c r="HP28" s="188"/>
      <c r="HQ28" s="188"/>
      <c r="HR28" s="188"/>
      <c r="HS28" s="188"/>
      <c r="HT28" s="188"/>
      <c r="HU28" s="188"/>
      <c r="HV28" s="188"/>
      <c r="HW28" s="188"/>
      <c r="HX28" s="188"/>
      <c r="HY28" s="188"/>
      <c r="HZ28" s="188"/>
      <c r="IA28" s="188"/>
      <c r="IB28" s="188"/>
      <c r="IC28" s="188"/>
      <c r="ID28" s="188"/>
      <c r="IE28" s="188"/>
      <c r="IF28" s="188"/>
      <c r="IG28" s="188"/>
      <c r="IH28" s="188"/>
      <c r="II28" s="188"/>
      <c r="IJ28" s="188"/>
      <c r="IK28" s="188"/>
      <c r="IL28" s="188"/>
      <c r="IM28" s="188"/>
      <c r="IN28" s="188"/>
      <c r="IO28" s="188"/>
      <c r="IP28" s="188"/>
      <c r="IQ28" s="188"/>
      <c r="IR28" s="188"/>
      <c r="IS28" s="188"/>
      <c r="IT28" s="188"/>
      <c r="IU28" s="188"/>
      <c r="IV28" s="188"/>
      <c r="IW28" s="188"/>
      <c r="IX28" s="188"/>
      <c r="IY28" s="188"/>
      <c r="IZ28" s="188"/>
      <c r="JA28" s="188"/>
      <c r="JB28" s="188"/>
      <c r="JC28" s="188"/>
      <c r="JD28" s="188"/>
      <c r="JE28" s="188"/>
      <c r="JF28" s="188"/>
      <c r="JG28" s="188"/>
      <c r="JH28" s="188"/>
      <c r="JI28" s="188"/>
      <c r="JJ28" s="188"/>
      <c r="JK28" s="188"/>
      <c r="JL28" s="188"/>
      <c r="JM28" s="188"/>
      <c r="JN28" s="188"/>
      <c r="JO28" s="188"/>
      <c r="JP28" s="188"/>
      <c r="JQ28" s="188"/>
      <c r="JR28" s="188"/>
      <c r="JS28" s="188"/>
      <c r="JT28" s="188"/>
      <c r="JU28" s="188"/>
      <c r="JV28" s="188"/>
      <c r="JW28" s="188"/>
      <c r="JX28" s="188"/>
      <c r="JY28" s="188"/>
      <c r="JZ28" s="188"/>
      <c r="KA28" s="188"/>
      <c r="KB28" s="188"/>
      <c r="KC28" s="188"/>
      <c r="KD28" s="188"/>
      <c r="KE28" s="188"/>
      <c r="KF28" s="188"/>
      <c r="KG28" s="188"/>
      <c r="KH28" s="188"/>
      <c r="KI28" s="188"/>
      <c r="KJ28" s="188"/>
      <c r="KK28" s="188"/>
      <c r="KL28" s="188"/>
      <c r="KM28" s="188"/>
      <c r="KN28" s="188"/>
      <c r="KO28" s="188"/>
      <c r="KP28" s="188"/>
      <c r="KQ28" s="188"/>
      <c r="KR28" s="188"/>
      <c r="KS28" s="188"/>
      <c r="KT28" s="188"/>
      <c r="KU28" s="188"/>
      <c r="KV28" s="188"/>
      <c r="KW28" s="188"/>
      <c r="KX28" s="188"/>
      <c r="KY28" s="188"/>
      <c r="KZ28" s="188"/>
      <c r="LA28" s="188"/>
      <c r="LB28" s="188"/>
      <c r="LC28" s="188"/>
      <c r="LD28" s="188"/>
      <c r="LE28" s="188"/>
      <c r="LF28" s="188"/>
      <c r="LG28" s="188"/>
      <c r="LH28" s="188"/>
      <c r="LI28" s="188"/>
      <c r="LJ28" s="188"/>
      <c r="LK28" s="188"/>
      <c r="LL28" s="188"/>
      <c r="LM28" s="188"/>
      <c r="LN28" s="188"/>
      <c r="LO28" s="188"/>
      <c r="LP28" s="188"/>
      <c r="LQ28" s="188"/>
      <c r="LR28" s="188"/>
      <c r="LS28" s="188"/>
      <c r="LT28" s="188"/>
      <c r="LU28" s="188"/>
      <c r="LV28" s="188"/>
      <c r="LW28" s="188"/>
      <c r="LX28" s="188"/>
      <c r="LY28" s="188"/>
      <c r="LZ28" s="188"/>
      <c r="MA28" s="188"/>
      <c r="MB28" s="188"/>
      <c r="MC28" s="188"/>
      <c r="MD28" s="188"/>
      <c r="ME28" s="188"/>
      <c r="MF28" s="188"/>
      <c r="MG28" s="188"/>
      <c r="MH28" s="188"/>
      <c r="MI28" s="188"/>
      <c r="MJ28" s="188"/>
      <c r="MK28" s="188"/>
      <c r="ML28" s="188"/>
      <c r="MM28" s="188"/>
      <c r="MN28" s="188"/>
      <c r="MO28" s="188"/>
      <c r="MP28" s="188"/>
      <c r="MQ28" s="188"/>
      <c r="MR28" s="188"/>
      <c r="MS28" s="188"/>
      <c r="MT28" s="188"/>
      <c r="MU28" s="188"/>
      <c r="MV28" s="188"/>
      <c r="MW28" s="188"/>
      <c r="MX28" s="188"/>
      <c r="MY28" s="188"/>
      <c r="MZ28" s="188"/>
      <c r="NA28" s="188"/>
      <c r="NB28" s="188"/>
      <c r="NC28" s="188"/>
      <c r="ND28" s="188"/>
      <c r="NE28" s="188"/>
      <c r="NF28" s="188"/>
      <c r="NG28" s="188"/>
      <c r="NH28" s="188"/>
      <c r="NI28" s="188"/>
      <c r="NJ28" s="188"/>
      <c r="NK28" s="188"/>
      <c r="NL28" s="188"/>
      <c r="NM28" s="188"/>
      <c r="NN28" s="188"/>
      <c r="NO28" s="188"/>
      <c r="NP28" s="188"/>
      <c r="NQ28" s="188"/>
      <c r="NR28" s="188"/>
      <c r="NS28" s="188"/>
      <c r="NT28" s="188"/>
      <c r="NU28" s="188"/>
      <c r="NV28" s="188"/>
      <c r="NW28" s="188"/>
      <c r="NX28" s="188"/>
      <c r="NY28" s="188"/>
      <c r="NZ28" s="188"/>
      <c r="OA28" s="188"/>
      <c r="OB28" s="188"/>
      <c r="OC28" s="188"/>
      <c r="OD28" s="188"/>
      <c r="OE28" s="188"/>
      <c r="OF28" s="188"/>
      <c r="OG28" s="188"/>
      <c r="OH28" s="188"/>
      <c r="OI28" s="188"/>
      <c r="OJ28" s="188"/>
      <c r="OK28" s="188"/>
      <c r="OL28" s="188"/>
      <c r="OM28" s="188"/>
      <c r="ON28" s="188"/>
      <c r="OO28" s="188"/>
      <c r="OP28" s="188"/>
      <c r="OQ28" s="188"/>
      <c r="OR28" s="188"/>
      <c r="OS28" s="188"/>
      <c r="OT28" s="188"/>
      <c r="OU28" s="188"/>
      <c r="OV28" s="188"/>
      <c r="OW28" s="188"/>
      <c r="OX28" s="188"/>
      <c r="OY28" s="188"/>
      <c r="OZ28" s="188"/>
      <c r="PA28" s="188"/>
      <c r="PB28" s="188"/>
      <c r="PC28" s="188"/>
      <c r="PD28" s="188"/>
      <c r="PE28" s="188"/>
      <c r="PF28" s="188"/>
      <c r="PG28" s="188"/>
      <c r="PH28" s="188"/>
      <c r="PI28" s="188"/>
      <c r="PJ28" s="188"/>
      <c r="PK28" s="188"/>
      <c r="PL28" s="188"/>
      <c r="PM28" s="188"/>
      <c r="PN28" s="188"/>
      <c r="PO28" s="188"/>
      <c r="PP28" s="188"/>
      <c r="PQ28" s="188"/>
      <c r="PR28" s="188"/>
      <c r="PS28" s="188"/>
      <c r="PT28" s="188"/>
      <c r="PU28" s="188"/>
      <c r="PV28" s="188"/>
      <c r="PW28" s="188"/>
      <c r="PX28" s="188"/>
      <c r="PY28" s="188"/>
      <c r="PZ28" s="188"/>
      <c r="QA28" s="188"/>
      <c r="QB28" s="188"/>
      <c r="QC28" s="188"/>
      <c r="QD28" s="188"/>
      <c r="QE28" s="188"/>
      <c r="QF28" s="188"/>
      <c r="QG28" s="188"/>
      <c r="QH28" s="188"/>
      <c r="QI28" s="188"/>
      <c r="QJ28" s="188"/>
      <c r="QK28" s="188"/>
      <c r="QL28" s="188"/>
      <c r="QM28" s="188"/>
      <c r="QN28" s="188"/>
      <c r="QO28" s="188"/>
      <c r="QP28" s="188"/>
      <c r="QQ28" s="188"/>
      <c r="QR28" s="188"/>
      <c r="QS28" s="188"/>
      <c r="QT28" s="188"/>
      <c r="QU28" s="188"/>
      <c r="QV28" s="188"/>
      <c r="QW28" s="188"/>
      <c r="QX28" s="188"/>
      <c r="QY28" s="188"/>
      <c r="QZ28" s="188"/>
      <c r="RA28" s="188"/>
      <c r="RB28" s="188"/>
      <c r="RC28" s="188"/>
      <c r="RD28" s="188"/>
      <c r="RE28" s="188"/>
      <c r="RF28" s="188"/>
      <c r="RG28" s="188"/>
      <c r="RH28" s="188"/>
      <c r="RI28" s="188"/>
      <c r="RJ28" s="188"/>
      <c r="RK28" s="188"/>
      <c r="RL28" s="188"/>
      <c r="RM28" s="188"/>
      <c r="RN28" s="188"/>
      <c r="RO28" s="188"/>
      <c r="RP28" s="188"/>
      <c r="RQ28" s="188"/>
      <c r="RR28" s="188"/>
      <c r="RS28" s="188"/>
      <c r="RT28" s="188"/>
      <c r="RU28" s="188"/>
      <c r="RV28" s="188"/>
      <c r="RW28" s="188"/>
      <c r="RX28" s="188"/>
      <c r="RY28" s="188"/>
      <c r="RZ28" s="188"/>
      <c r="SA28" s="188"/>
      <c r="SB28" s="188"/>
      <c r="SC28" s="188"/>
      <c r="SD28" s="188"/>
      <c r="SE28" s="188"/>
      <c r="SF28" s="188"/>
      <c r="SG28" s="188"/>
      <c r="SH28" s="188"/>
      <c r="SI28" s="188"/>
      <c r="SJ28" s="188"/>
      <c r="SK28" s="188"/>
      <c r="SL28" s="188"/>
      <c r="SM28" s="188"/>
      <c r="SN28" s="188"/>
      <c r="SO28" s="188"/>
      <c r="SP28" s="188"/>
      <c r="SQ28" s="188"/>
      <c r="SR28" s="188"/>
      <c r="SS28" s="188"/>
    </row>
    <row r="29" spans="1:513" s="3" customFormat="1" ht="41.4" customHeight="1" x14ac:dyDescent="0.25">
      <c r="A29" s="213"/>
      <c r="B29" s="172"/>
      <c r="C29" s="184" t="s">
        <v>166</v>
      </c>
      <c r="D29" s="108">
        <v>2000</v>
      </c>
      <c r="E29" s="195">
        <f>350/3</f>
        <v>116.66666666666667</v>
      </c>
      <c r="F29" s="195">
        <f>D29*E29</f>
        <v>233333.33333333334</v>
      </c>
      <c r="G29" s="204" t="s">
        <v>151</v>
      </c>
      <c r="H29" s="194"/>
      <c r="I29" s="204"/>
      <c r="J29" s="204"/>
      <c r="K29" s="261"/>
      <c r="L29" s="204"/>
      <c r="M29" s="204"/>
      <c r="N29" s="204"/>
      <c r="O29" s="204"/>
      <c r="P29" s="204"/>
      <c r="Q29" s="204"/>
      <c r="R29" s="204"/>
      <c r="S29" s="204"/>
      <c r="T29" s="204"/>
      <c r="U29" s="204"/>
      <c r="V29" s="204"/>
      <c r="W29" s="204"/>
      <c r="X29" s="204"/>
      <c r="Y29" s="204"/>
      <c r="Z29" s="204"/>
      <c r="AA29" s="204"/>
      <c r="AB29" s="204"/>
      <c r="AC29" s="204"/>
      <c r="AD29" s="204"/>
      <c r="AE29" s="204"/>
      <c r="AF29" s="204"/>
      <c r="AG29" s="204"/>
      <c r="AH29" s="204"/>
      <c r="AI29" s="182"/>
      <c r="AJ29" s="182"/>
      <c r="AK29" s="103"/>
      <c r="AL29" s="205"/>
      <c r="AM29" s="7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</row>
    <row r="30" spans="1:513" s="6" customFormat="1" ht="41.4" customHeight="1" x14ac:dyDescent="0.25">
      <c r="A30" s="795" t="s">
        <v>77</v>
      </c>
      <c r="B30" s="783"/>
      <c r="C30" s="784"/>
      <c r="D30" s="195"/>
      <c r="E30" s="195"/>
      <c r="F30" s="195"/>
      <c r="G30" s="196"/>
      <c r="H30" s="196"/>
      <c r="I30" s="196"/>
      <c r="J30" s="196"/>
      <c r="K30" s="262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  <c r="AF30" s="196"/>
      <c r="AG30" s="196"/>
      <c r="AH30" s="196"/>
      <c r="AI30" s="112">
        <f>'PEP Av. Fin.'!T13</f>
        <v>238233.20000000004</v>
      </c>
      <c r="AJ30" s="112">
        <f>'PEP Av. Fin.'!U13</f>
        <v>41333.4</v>
      </c>
      <c r="AK30" s="112">
        <f>'PEP Av. Fin.'!V13</f>
        <v>279566.59999999998</v>
      </c>
      <c r="AL30" s="112">
        <f>'PEP Av. Fin.'!W13</f>
        <v>0.2</v>
      </c>
      <c r="AM30" s="4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  <c r="OS30" s="5"/>
      <c r="OT30" s="5"/>
      <c r="OU30" s="5"/>
      <c r="OV30" s="5"/>
      <c r="OW30" s="5"/>
      <c r="OX30" s="5"/>
      <c r="OY30" s="5"/>
      <c r="OZ30" s="5"/>
      <c r="PA30" s="5"/>
      <c r="PB30" s="5"/>
      <c r="PC30" s="5"/>
      <c r="PD30" s="5"/>
      <c r="PE30" s="5"/>
      <c r="PF30" s="5"/>
      <c r="PG30" s="5"/>
      <c r="PH30" s="5"/>
      <c r="PI30" s="5"/>
      <c r="PJ30" s="5"/>
      <c r="PK30" s="5"/>
      <c r="PL30" s="5"/>
      <c r="PM30" s="5"/>
      <c r="PN30" s="5"/>
      <c r="PO30" s="5"/>
      <c r="PP30" s="5"/>
      <c r="PQ30" s="5"/>
      <c r="PR30" s="5"/>
      <c r="PS30" s="5"/>
      <c r="PT30" s="5"/>
      <c r="PU30" s="5"/>
      <c r="PV30" s="5"/>
      <c r="PW30" s="5"/>
      <c r="PX30" s="5"/>
      <c r="PY30" s="5"/>
      <c r="PZ30" s="5"/>
      <c r="QA30" s="5"/>
      <c r="QB30" s="5"/>
      <c r="QC30" s="5"/>
      <c r="QD30" s="5"/>
      <c r="QE30" s="5"/>
      <c r="QF30" s="5"/>
      <c r="QG30" s="5"/>
      <c r="QH30" s="5"/>
      <c r="QI30" s="5"/>
      <c r="QJ30" s="5"/>
      <c r="QK30" s="5"/>
      <c r="QL30" s="5"/>
      <c r="QM30" s="5"/>
      <c r="QN30" s="5"/>
      <c r="QO30" s="5"/>
      <c r="QP30" s="5"/>
      <c r="QQ30" s="5"/>
      <c r="QR30" s="5"/>
      <c r="QS30" s="5"/>
      <c r="QT30" s="5"/>
      <c r="QU30" s="5"/>
      <c r="QV30" s="5"/>
      <c r="QW30" s="5"/>
      <c r="QX30" s="5"/>
      <c r="QY30" s="5"/>
      <c r="QZ30" s="5"/>
      <c r="RA30" s="5"/>
      <c r="RB30" s="5"/>
      <c r="RC30" s="5"/>
      <c r="RD30" s="5"/>
      <c r="RE30" s="5"/>
      <c r="RF30" s="5"/>
      <c r="RG30" s="5"/>
      <c r="RH30" s="5"/>
      <c r="RI30" s="5"/>
      <c r="RJ30" s="5"/>
      <c r="RK30" s="5"/>
      <c r="RL30" s="5"/>
      <c r="RM30" s="5"/>
      <c r="RN30" s="5"/>
      <c r="RO30" s="5"/>
      <c r="RP30" s="5"/>
      <c r="RQ30" s="5"/>
      <c r="RR30" s="5"/>
      <c r="RS30" s="5"/>
      <c r="RT30" s="5"/>
      <c r="RU30" s="5"/>
      <c r="RV30" s="5"/>
      <c r="RW30" s="5"/>
      <c r="RX30" s="5"/>
      <c r="RY30" s="5"/>
      <c r="RZ30" s="5"/>
      <c r="SA30" s="5"/>
      <c r="SB30" s="5"/>
      <c r="SC30" s="5"/>
      <c r="SD30" s="5"/>
      <c r="SE30" s="5"/>
      <c r="SF30" s="5"/>
      <c r="SG30" s="5"/>
      <c r="SH30" s="5"/>
      <c r="SI30" s="5"/>
      <c r="SJ30" s="5"/>
      <c r="SK30" s="5"/>
      <c r="SL30" s="5"/>
      <c r="SM30" s="5"/>
      <c r="SN30" s="5"/>
      <c r="SO30" s="5"/>
      <c r="SP30" s="5"/>
      <c r="SQ30" s="5"/>
      <c r="SR30" s="5"/>
      <c r="SS30" s="5"/>
    </row>
    <row r="31" spans="1:513" s="189" customFormat="1" ht="41.4" customHeight="1" x14ac:dyDescent="0.25">
      <c r="A31" s="190"/>
      <c r="B31" s="801" t="s">
        <v>78</v>
      </c>
      <c r="C31" s="802"/>
      <c r="D31" s="198"/>
      <c r="E31" s="195"/>
      <c r="F31" s="195"/>
      <c r="G31" s="199"/>
      <c r="H31" s="199"/>
      <c r="I31" s="199"/>
      <c r="J31" s="199"/>
      <c r="K31" s="268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85">
        <f>'PEP Av. Fin.'!T14</f>
        <v>80833.400000000009</v>
      </c>
      <c r="AJ31" s="185">
        <f>'PEP Av. Fin.'!U14</f>
        <v>0</v>
      </c>
      <c r="AK31" s="186">
        <f>'PEP Av. Fin.'!V14</f>
        <v>80833.400000000009</v>
      </c>
      <c r="AL31" s="200">
        <f>'PEP Av. Fin.'!W14</f>
        <v>0.2891382590051888</v>
      </c>
      <c r="AM31" s="187"/>
      <c r="AN31" s="188"/>
      <c r="AO31" s="188"/>
      <c r="AP31" s="188"/>
      <c r="AQ31" s="188"/>
      <c r="AR31" s="188"/>
      <c r="AS31" s="188"/>
      <c r="AT31" s="188"/>
      <c r="AU31" s="188"/>
      <c r="AV31" s="188"/>
      <c r="AW31" s="188"/>
      <c r="AX31" s="188"/>
      <c r="AY31" s="188"/>
      <c r="AZ31" s="188"/>
      <c r="BA31" s="188"/>
      <c r="BB31" s="188"/>
      <c r="BC31" s="188"/>
      <c r="BD31" s="188"/>
      <c r="BE31" s="188"/>
      <c r="BF31" s="188"/>
      <c r="BG31" s="188"/>
      <c r="BH31" s="188"/>
      <c r="BI31" s="188"/>
      <c r="BJ31" s="188"/>
      <c r="BK31" s="188"/>
      <c r="BL31" s="188"/>
      <c r="BM31" s="188"/>
      <c r="BN31" s="188"/>
      <c r="BO31" s="188"/>
      <c r="BP31" s="188"/>
      <c r="BQ31" s="188"/>
      <c r="BR31" s="188"/>
      <c r="BS31" s="188"/>
      <c r="BT31" s="188"/>
      <c r="BU31" s="188"/>
      <c r="BV31" s="188"/>
      <c r="BW31" s="188"/>
      <c r="BX31" s="188"/>
      <c r="BY31" s="188"/>
      <c r="BZ31" s="188"/>
      <c r="CA31" s="188"/>
      <c r="CB31" s="188"/>
      <c r="CC31" s="188"/>
      <c r="CD31" s="188"/>
      <c r="CE31" s="188"/>
      <c r="CF31" s="188"/>
      <c r="CG31" s="188"/>
      <c r="CH31" s="188"/>
      <c r="CI31" s="188"/>
      <c r="CJ31" s="188"/>
      <c r="CK31" s="188"/>
      <c r="CL31" s="188"/>
      <c r="CM31" s="188"/>
      <c r="CN31" s="188"/>
      <c r="CO31" s="188"/>
      <c r="CP31" s="188"/>
      <c r="CQ31" s="188"/>
      <c r="CR31" s="188"/>
      <c r="CS31" s="188"/>
      <c r="CT31" s="188"/>
      <c r="CU31" s="188"/>
      <c r="CV31" s="188"/>
      <c r="CW31" s="188"/>
      <c r="CX31" s="188"/>
      <c r="CY31" s="188"/>
      <c r="CZ31" s="188"/>
      <c r="DA31" s="188"/>
      <c r="DB31" s="188"/>
      <c r="DC31" s="188"/>
      <c r="DD31" s="188"/>
      <c r="DE31" s="188"/>
      <c r="DF31" s="188"/>
      <c r="DG31" s="188"/>
      <c r="DH31" s="188"/>
      <c r="DI31" s="188"/>
      <c r="DJ31" s="188"/>
      <c r="DK31" s="188"/>
      <c r="DL31" s="188"/>
      <c r="DM31" s="188"/>
      <c r="DN31" s="188"/>
      <c r="DO31" s="188"/>
      <c r="DP31" s="188"/>
      <c r="DQ31" s="188"/>
      <c r="DR31" s="188"/>
      <c r="DS31" s="188"/>
      <c r="DT31" s="188"/>
      <c r="DU31" s="188"/>
      <c r="DV31" s="188"/>
      <c r="DW31" s="188"/>
      <c r="DX31" s="188"/>
      <c r="DY31" s="188"/>
      <c r="DZ31" s="188"/>
      <c r="EA31" s="188"/>
      <c r="EB31" s="188"/>
      <c r="EC31" s="188"/>
      <c r="ED31" s="188"/>
      <c r="EE31" s="188"/>
      <c r="EF31" s="188"/>
      <c r="EG31" s="188"/>
      <c r="EH31" s="188"/>
      <c r="EI31" s="188"/>
      <c r="EJ31" s="188"/>
      <c r="EK31" s="188"/>
      <c r="EL31" s="188"/>
      <c r="EM31" s="188"/>
      <c r="EN31" s="188"/>
      <c r="EO31" s="188"/>
      <c r="EP31" s="188"/>
      <c r="EQ31" s="188"/>
      <c r="ER31" s="188"/>
      <c r="ES31" s="188"/>
      <c r="ET31" s="188"/>
      <c r="EU31" s="188"/>
      <c r="EV31" s="188"/>
      <c r="EW31" s="188"/>
      <c r="EX31" s="188"/>
      <c r="EY31" s="188"/>
      <c r="EZ31" s="188"/>
      <c r="FA31" s="188"/>
      <c r="FB31" s="188"/>
      <c r="FC31" s="188"/>
      <c r="FD31" s="188"/>
      <c r="FE31" s="188"/>
      <c r="FF31" s="188"/>
      <c r="FG31" s="188"/>
      <c r="FH31" s="188"/>
      <c r="FI31" s="188"/>
      <c r="FJ31" s="188"/>
      <c r="FK31" s="188"/>
      <c r="FL31" s="188"/>
      <c r="FM31" s="188"/>
      <c r="FN31" s="188"/>
      <c r="FO31" s="188"/>
      <c r="FP31" s="188"/>
      <c r="FQ31" s="188"/>
      <c r="FR31" s="188"/>
      <c r="FS31" s="188"/>
      <c r="FT31" s="188"/>
      <c r="FU31" s="188"/>
      <c r="FV31" s="188"/>
      <c r="FW31" s="188"/>
      <c r="FX31" s="188"/>
      <c r="FY31" s="188"/>
      <c r="FZ31" s="188"/>
      <c r="GA31" s="188"/>
      <c r="GB31" s="188"/>
      <c r="GC31" s="188"/>
      <c r="GD31" s="188"/>
      <c r="GE31" s="188"/>
      <c r="GF31" s="188"/>
      <c r="GG31" s="188"/>
      <c r="GH31" s="188"/>
      <c r="GI31" s="188"/>
      <c r="GJ31" s="188"/>
      <c r="GK31" s="188"/>
      <c r="GL31" s="188"/>
      <c r="GM31" s="188"/>
      <c r="GN31" s="188"/>
      <c r="GO31" s="188"/>
      <c r="GP31" s="188"/>
      <c r="GQ31" s="188"/>
      <c r="GR31" s="188"/>
      <c r="GS31" s="188"/>
      <c r="GT31" s="188"/>
      <c r="GU31" s="188"/>
      <c r="GV31" s="188"/>
      <c r="GW31" s="188"/>
      <c r="GX31" s="188"/>
      <c r="GY31" s="188"/>
      <c r="GZ31" s="188"/>
      <c r="HA31" s="188"/>
      <c r="HB31" s="188"/>
      <c r="HC31" s="188"/>
      <c r="HD31" s="188"/>
      <c r="HE31" s="188"/>
      <c r="HF31" s="188"/>
      <c r="HG31" s="188"/>
      <c r="HH31" s="188"/>
      <c r="HI31" s="188"/>
      <c r="HJ31" s="188"/>
      <c r="HK31" s="188"/>
      <c r="HL31" s="188"/>
      <c r="HM31" s="188"/>
      <c r="HN31" s="188"/>
      <c r="HO31" s="188"/>
      <c r="HP31" s="188"/>
      <c r="HQ31" s="188"/>
      <c r="HR31" s="188"/>
      <c r="HS31" s="188"/>
      <c r="HT31" s="188"/>
      <c r="HU31" s="188"/>
      <c r="HV31" s="188"/>
      <c r="HW31" s="188"/>
      <c r="HX31" s="188"/>
      <c r="HY31" s="188"/>
      <c r="HZ31" s="188"/>
      <c r="IA31" s="188"/>
      <c r="IB31" s="188"/>
      <c r="IC31" s="188"/>
      <c r="ID31" s="188"/>
      <c r="IE31" s="188"/>
      <c r="IF31" s="188"/>
      <c r="IG31" s="188"/>
      <c r="IH31" s="188"/>
      <c r="II31" s="188"/>
      <c r="IJ31" s="188"/>
      <c r="IK31" s="188"/>
      <c r="IL31" s="188"/>
      <c r="IM31" s="188"/>
      <c r="IN31" s="188"/>
      <c r="IO31" s="188"/>
      <c r="IP31" s="188"/>
      <c r="IQ31" s="188"/>
      <c r="IR31" s="188"/>
      <c r="IS31" s="188"/>
      <c r="IT31" s="188"/>
      <c r="IU31" s="188"/>
      <c r="IV31" s="188"/>
      <c r="IW31" s="188"/>
      <c r="IX31" s="188"/>
      <c r="IY31" s="188"/>
      <c r="IZ31" s="188"/>
      <c r="JA31" s="188"/>
      <c r="JB31" s="188"/>
      <c r="JC31" s="188"/>
      <c r="JD31" s="188"/>
      <c r="JE31" s="188"/>
      <c r="JF31" s="188"/>
      <c r="JG31" s="188"/>
      <c r="JH31" s="188"/>
      <c r="JI31" s="188"/>
      <c r="JJ31" s="188"/>
      <c r="JK31" s="188"/>
      <c r="JL31" s="188"/>
      <c r="JM31" s="188"/>
      <c r="JN31" s="188"/>
      <c r="JO31" s="188"/>
      <c r="JP31" s="188"/>
      <c r="JQ31" s="188"/>
      <c r="JR31" s="188"/>
      <c r="JS31" s="188"/>
      <c r="JT31" s="188"/>
      <c r="JU31" s="188"/>
      <c r="JV31" s="188"/>
      <c r="JW31" s="188"/>
      <c r="JX31" s="188"/>
      <c r="JY31" s="188"/>
      <c r="JZ31" s="188"/>
      <c r="KA31" s="188"/>
      <c r="KB31" s="188"/>
      <c r="KC31" s="188"/>
      <c r="KD31" s="188"/>
      <c r="KE31" s="188"/>
      <c r="KF31" s="188"/>
      <c r="KG31" s="188"/>
      <c r="KH31" s="188"/>
      <c r="KI31" s="188"/>
      <c r="KJ31" s="188"/>
      <c r="KK31" s="188"/>
      <c r="KL31" s="188"/>
      <c r="KM31" s="188"/>
      <c r="KN31" s="188"/>
      <c r="KO31" s="188"/>
      <c r="KP31" s="188"/>
      <c r="KQ31" s="188"/>
      <c r="KR31" s="188"/>
      <c r="KS31" s="188"/>
      <c r="KT31" s="188"/>
      <c r="KU31" s="188"/>
      <c r="KV31" s="188"/>
      <c r="KW31" s="188"/>
      <c r="KX31" s="188"/>
      <c r="KY31" s="188"/>
      <c r="KZ31" s="188"/>
      <c r="LA31" s="188"/>
      <c r="LB31" s="188"/>
      <c r="LC31" s="188"/>
      <c r="LD31" s="188"/>
      <c r="LE31" s="188"/>
      <c r="LF31" s="188"/>
      <c r="LG31" s="188"/>
      <c r="LH31" s="188"/>
      <c r="LI31" s="188"/>
      <c r="LJ31" s="188"/>
      <c r="LK31" s="188"/>
      <c r="LL31" s="188"/>
      <c r="LM31" s="188"/>
      <c r="LN31" s="188"/>
      <c r="LO31" s="188"/>
      <c r="LP31" s="188"/>
      <c r="LQ31" s="188"/>
      <c r="LR31" s="188"/>
      <c r="LS31" s="188"/>
      <c r="LT31" s="188"/>
      <c r="LU31" s="188"/>
      <c r="LV31" s="188"/>
      <c r="LW31" s="188"/>
      <c r="LX31" s="188"/>
      <c r="LY31" s="188"/>
      <c r="LZ31" s="188"/>
      <c r="MA31" s="188"/>
      <c r="MB31" s="188"/>
      <c r="MC31" s="188"/>
      <c r="MD31" s="188"/>
      <c r="ME31" s="188"/>
      <c r="MF31" s="188"/>
      <c r="MG31" s="188"/>
      <c r="MH31" s="188"/>
      <c r="MI31" s="188"/>
      <c r="MJ31" s="188"/>
      <c r="MK31" s="188"/>
      <c r="ML31" s="188"/>
      <c r="MM31" s="188"/>
      <c r="MN31" s="188"/>
      <c r="MO31" s="188"/>
      <c r="MP31" s="188"/>
      <c r="MQ31" s="188"/>
      <c r="MR31" s="188"/>
      <c r="MS31" s="188"/>
      <c r="MT31" s="188"/>
      <c r="MU31" s="188"/>
      <c r="MV31" s="188"/>
      <c r="MW31" s="188"/>
      <c r="MX31" s="188"/>
      <c r="MY31" s="188"/>
      <c r="MZ31" s="188"/>
      <c r="NA31" s="188"/>
      <c r="NB31" s="188"/>
      <c r="NC31" s="188"/>
      <c r="ND31" s="188"/>
      <c r="NE31" s="188"/>
      <c r="NF31" s="188"/>
      <c r="NG31" s="188"/>
      <c r="NH31" s="188"/>
      <c r="NI31" s="188"/>
      <c r="NJ31" s="188"/>
      <c r="NK31" s="188"/>
      <c r="NL31" s="188"/>
      <c r="NM31" s="188"/>
      <c r="NN31" s="188"/>
      <c r="NO31" s="188"/>
      <c r="NP31" s="188"/>
      <c r="NQ31" s="188"/>
      <c r="NR31" s="188"/>
      <c r="NS31" s="188"/>
      <c r="NT31" s="188"/>
      <c r="NU31" s="188"/>
      <c r="NV31" s="188"/>
      <c r="NW31" s="188"/>
      <c r="NX31" s="188"/>
      <c r="NY31" s="188"/>
      <c r="NZ31" s="188"/>
      <c r="OA31" s="188"/>
      <c r="OB31" s="188"/>
      <c r="OC31" s="188"/>
      <c r="OD31" s="188"/>
      <c r="OE31" s="188"/>
      <c r="OF31" s="188"/>
      <c r="OG31" s="188"/>
      <c r="OH31" s="188"/>
      <c r="OI31" s="188"/>
      <c r="OJ31" s="188"/>
      <c r="OK31" s="188"/>
      <c r="OL31" s="188"/>
      <c r="OM31" s="188"/>
      <c r="ON31" s="188"/>
      <c r="OO31" s="188"/>
      <c r="OP31" s="188"/>
      <c r="OQ31" s="188"/>
      <c r="OR31" s="188"/>
      <c r="OS31" s="188"/>
      <c r="OT31" s="188"/>
      <c r="OU31" s="188"/>
      <c r="OV31" s="188"/>
      <c r="OW31" s="188"/>
      <c r="OX31" s="188"/>
      <c r="OY31" s="188"/>
      <c r="OZ31" s="188"/>
      <c r="PA31" s="188"/>
      <c r="PB31" s="188"/>
      <c r="PC31" s="188"/>
      <c r="PD31" s="188"/>
      <c r="PE31" s="188"/>
      <c r="PF31" s="188"/>
      <c r="PG31" s="188"/>
      <c r="PH31" s="188"/>
      <c r="PI31" s="188"/>
      <c r="PJ31" s="188"/>
      <c r="PK31" s="188"/>
      <c r="PL31" s="188"/>
      <c r="PM31" s="188"/>
      <c r="PN31" s="188"/>
      <c r="PO31" s="188"/>
      <c r="PP31" s="188"/>
      <c r="PQ31" s="188"/>
      <c r="PR31" s="188"/>
      <c r="PS31" s="188"/>
      <c r="PT31" s="188"/>
      <c r="PU31" s="188"/>
      <c r="PV31" s="188"/>
      <c r="PW31" s="188"/>
      <c r="PX31" s="188"/>
      <c r="PY31" s="188"/>
      <c r="PZ31" s="188"/>
      <c r="QA31" s="188"/>
      <c r="QB31" s="188"/>
      <c r="QC31" s="188"/>
      <c r="QD31" s="188"/>
      <c r="QE31" s="188"/>
      <c r="QF31" s="188"/>
      <c r="QG31" s="188"/>
      <c r="QH31" s="188"/>
      <c r="QI31" s="188"/>
      <c r="QJ31" s="188"/>
      <c r="QK31" s="188"/>
      <c r="QL31" s="188"/>
      <c r="QM31" s="188"/>
      <c r="QN31" s="188"/>
      <c r="QO31" s="188"/>
      <c r="QP31" s="188"/>
      <c r="QQ31" s="188"/>
      <c r="QR31" s="188"/>
      <c r="QS31" s="188"/>
      <c r="QT31" s="188"/>
      <c r="QU31" s="188"/>
      <c r="QV31" s="188"/>
      <c r="QW31" s="188"/>
      <c r="QX31" s="188"/>
      <c r="QY31" s="188"/>
      <c r="QZ31" s="188"/>
      <c r="RA31" s="188"/>
      <c r="RB31" s="188"/>
      <c r="RC31" s="188"/>
      <c r="RD31" s="188"/>
      <c r="RE31" s="188"/>
      <c r="RF31" s="188"/>
      <c r="RG31" s="188"/>
      <c r="RH31" s="188"/>
      <c r="RI31" s="188"/>
      <c r="RJ31" s="188"/>
      <c r="RK31" s="188"/>
      <c r="RL31" s="188"/>
      <c r="RM31" s="188"/>
      <c r="RN31" s="188"/>
      <c r="RO31" s="188"/>
      <c r="RP31" s="188"/>
      <c r="RQ31" s="188"/>
      <c r="RR31" s="188"/>
      <c r="RS31" s="188"/>
      <c r="RT31" s="188"/>
      <c r="RU31" s="188"/>
      <c r="RV31" s="188"/>
      <c r="RW31" s="188"/>
      <c r="RX31" s="188"/>
      <c r="RY31" s="188"/>
      <c r="RZ31" s="188"/>
      <c r="SA31" s="188"/>
      <c r="SB31" s="188"/>
      <c r="SC31" s="188"/>
      <c r="SD31" s="188"/>
      <c r="SE31" s="188"/>
      <c r="SF31" s="188"/>
      <c r="SG31" s="188"/>
      <c r="SH31" s="188"/>
      <c r="SI31" s="188"/>
      <c r="SJ31" s="188"/>
      <c r="SK31" s="188"/>
      <c r="SL31" s="188"/>
      <c r="SM31" s="188"/>
      <c r="SN31" s="188"/>
      <c r="SO31" s="188"/>
      <c r="SP31" s="188"/>
      <c r="SQ31" s="188"/>
      <c r="SR31" s="188"/>
      <c r="SS31" s="188"/>
    </row>
    <row r="32" spans="1:513" s="3" customFormat="1" ht="41.4" customHeight="1" x14ac:dyDescent="0.25">
      <c r="A32" s="213"/>
      <c r="B32" s="254"/>
      <c r="C32" s="255" t="s">
        <v>177</v>
      </c>
      <c r="D32" s="108">
        <v>1</v>
      </c>
      <c r="E32" s="195">
        <f>122500/AO1</f>
        <v>40833.333333333336</v>
      </c>
      <c r="F32" s="195">
        <f>E32*D32</f>
        <v>40833.333333333336</v>
      </c>
      <c r="G32" s="204" t="s">
        <v>151</v>
      </c>
      <c r="H32" s="194"/>
      <c r="I32" s="204"/>
      <c r="J32" s="204"/>
      <c r="K32" s="261"/>
      <c r="L32" s="204"/>
      <c r="M32" s="204"/>
      <c r="N32" s="204"/>
      <c r="O32" s="204"/>
      <c r="P32" s="204"/>
      <c r="Q32" s="204"/>
      <c r="R32" s="204"/>
      <c r="S32" s="204"/>
      <c r="T32" s="204"/>
      <c r="U32" s="204"/>
      <c r="V32" s="204"/>
      <c r="W32" s="204"/>
      <c r="X32" s="204"/>
      <c r="Y32" s="204"/>
      <c r="Z32" s="204"/>
      <c r="AA32" s="204"/>
      <c r="AB32" s="204"/>
      <c r="AC32" s="204"/>
      <c r="AD32" s="204"/>
      <c r="AE32" s="204"/>
      <c r="AF32" s="204"/>
      <c r="AG32" s="204"/>
      <c r="AH32" s="204"/>
      <c r="AI32" s="182"/>
      <c r="AJ32" s="182"/>
      <c r="AK32" s="103"/>
      <c r="AL32" s="205"/>
      <c r="AM32" s="7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</row>
    <row r="33" spans="1:513" s="189" customFormat="1" ht="41.4" customHeight="1" x14ac:dyDescent="0.25">
      <c r="A33" s="190"/>
      <c r="B33" s="801" t="s">
        <v>79</v>
      </c>
      <c r="C33" s="802"/>
      <c r="D33" s="198"/>
      <c r="E33" s="195"/>
      <c r="F33" s="195"/>
      <c r="G33" s="199"/>
      <c r="H33" s="199"/>
      <c r="I33" s="199"/>
      <c r="J33" s="199"/>
      <c r="K33" s="268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85">
        <f>'PEP Av. Fin.'!T15</f>
        <v>135133.20000000001</v>
      </c>
      <c r="AJ33" s="185">
        <f>'PEP Av. Fin.'!U15</f>
        <v>41333.4</v>
      </c>
      <c r="AK33" s="186">
        <f>'PEP Av. Fin.'!V15</f>
        <v>176466.6</v>
      </c>
      <c r="AL33" s="200">
        <f>'PEP Av. Fin.'!W15</f>
        <v>0.6312148876153304</v>
      </c>
      <c r="AM33" s="187"/>
      <c r="AN33" s="188"/>
      <c r="AO33" s="188"/>
      <c r="AP33" s="188"/>
      <c r="AQ33" s="188"/>
      <c r="AR33" s="188"/>
      <c r="AS33" s="188"/>
      <c r="AT33" s="188"/>
      <c r="AU33" s="188"/>
      <c r="AV33" s="188"/>
      <c r="AW33" s="188"/>
      <c r="AX33" s="188"/>
      <c r="AY33" s="188"/>
      <c r="AZ33" s="188"/>
      <c r="BA33" s="188"/>
      <c r="BB33" s="188"/>
      <c r="BC33" s="188"/>
      <c r="BD33" s="188"/>
      <c r="BE33" s="188"/>
      <c r="BF33" s="188"/>
      <c r="BG33" s="188"/>
      <c r="BH33" s="188"/>
      <c r="BI33" s="188"/>
      <c r="BJ33" s="188"/>
      <c r="BK33" s="188"/>
      <c r="BL33" s="188"/>
      <c r="BM33" s="188"/>
      <c r="BN33" s="188"/>
      <c r="BO33" s="188"/>
      <c r="BP33" s="188"/>
      <c r="BQ33" s="188"/>
      <c r="BR33" s="188"/>
      <c r="BS33" s="188"/>
      <c r="BT33" s="188"/>
      <c r="BU33" s="188"/>
      <c r="BV33" s="188"/>
      <c r="BW33" s="188"/>
      <c r="BX33" s="188"/>
      <c r="BY33" s="188"/>
      <c r="BZ33" s="188"/>
      <c r="CA33" s="188"/>
      <c r="CB33" s="188"/>
      <c r="CC33" s="188"/>
      <c r="CD33" s="188"/>
      <c r="CE33" s="188"/>
      <c r="CF33" s="188"/>
      <c r="CG33" s="188"/>
      <c r="CH33" s="188"/>
      <c r="CI33" s="188"/>
      <c r="CJ33" s="188"/>
      <c r="CK33" s="188"/>
      <c r="CL33" s="188"/>
      <c r="CM33" s="188"/>
      <c r="CN33" s="188"/>
      <c r="CO33" s="188"/>
      <c r="CP33" s="188"/>
      <c r="CQ33" s="188"/>
      <c r="CR33" s="188"/>
      <c r="CS33" s="188"/>
      <c r="CT33" s="188"/>
      <c r="CU33" s="188"/>
      <c r="CV33" s="188"/>
      <c r="CW33" s="188"/>
      <c r="CX33" s="188"/>
      <c r="CY33" s="188"/>
      <c r="CZ33" s="188"/>
      <c r="DA33" s="188"/>
      <c r="DB33" s="188"/>
      <c r="DC33" s="188"/>
      <c r="DD33" s="188"/>
      <c r="DE33" s="188"/>
      <c r="DF33" s="188"/>
      <c r="DG33" s="188"/>
      <c r="DH33" s="188"/>
      <c r="DI33" s="188"/>
      <c r="DJ33" s="188"/>
      <c r="DK33" s="188"/>
      <c r="DL33" s="188"/>
      <c r="DM33" s="188"/>
      <c r="DN33" s="188"/>
      <c r="DO33" s="188"/>
      <c r="DP33" s="188"/>
      <c r="DQ33" s="188"/>
      <c r="DR33" s="188"/>
      <c r="DS33" s="188"/>
      <c r="DT33" s="188"/>
      <c r="DU33" s="188"/>
      <c r="DV33" s="188"/>
      <c r="DW33" s="188"/>
      <c r="DX33" s="188"/>
      <c r="DY33" s="188"/>
      <c r="DZ33" s="188"/>
      <c r="EA33" s="188"/>
      <c r="EB33" s="188"/>
      <c r="EC33" s="188"/>
      <c r="ED33" s="188"/>
      <c r="EE33" s="188"/>
      <c r="EF33" s="188"/>
      <c r="EG33" s="188"/>
      <c r="EH33" s="188"/>
      <c r="EI33" s="188"/>
      <c r="EJ33" s="188"/>
      <c r="EK33" s="188"/>
      <c r="EL33" s="188"/>
      <c r="EM33" s="188"/>
      <c r="EN33" s="188"/>
      <c r="EO33" s="188"/>
      <c r="EP33" s="188"/>
      <c r="EQ33" s="188"/>
      <c r="ER33" s="188"/>
      <c r="ES33" s="188"/>
      <c r="ET33" s="188"/>
      <c r="EU33" s="188"/>
      <c r="EV33" s="188"/>
      <c r="EW33" s="188"/>
      <c r="EX33" s="188"/>
      <c r="EY33" s="188"/>
      <c r="EZ33" s="188"/>
      <c r="FA33" s="188"/>
      <c r="FB33" s="188"/>
      <c r="FC33" s="188"/>
      <c r="FD33" s="188"/>
      <c r="FE33" s="188"/>
      <c r="FF33" s="188"/>
      <c r="FG33" s="188"/>
      <c r="FH33" s="188"/>
      <c r="FI33" s="188"/>
      <c r="FJ33" s="188"/>
      <c r="FK33" s="188"/>
      <c r="FL33" s="188"/>
      <c r="FM33" s="188"/>
      <c r="FN33" s="188"/>
      <c r="FO33" s="188"/>
      <c r="FP33" s="188"/>
      <c r="FQ33" s="188"/>
      <c r="FR33" s="188"/>
      <c r="FS33" s="188"/>
      <c r="FT33" s="188"/>
      <c r="FU33" s="188"/>
      <c r="FV33" s="188"/>
      <c r="FW33" s="188"/>
      <c r="FX33" s="188"/>
      <c r="FY33" s="188"/>
      <c r="FZ33" s="188"/>
      <c r="GA33" s="188"/>
      <c r="GB33" s="188"/>
      <c r="GC33" s="188"/>
      <c r="GD33" s="188"/>
      <c r="GE33" s="188"/>
      <c r="GF33" s="188"/>
      <c r="GG33" s="188"/>
      <c r="GH33" s="188"/>
      <c r="GI33" s="188"/>
      <c r="GJ33" s="188"/>
      <c r="GK33" s="188"/>
      <c r="GL33" s="188"/>
      <c r="GM33" s="188"/>
      <c r="GN33" s="188"/>
      <c r="GO33" s="188"/>
      <c r="GP33" s="188"/>
      <c r="GQ33" s="188"/>
      <c r="GR33" s="188"/>
      <c r="GS33" s="188"/>
      <c r="GT33" s="188"/>
      <c r="GU33" s="188"/>
      <c r="GV33" s="188"/>
      <c r="GW33" s="188"/>
      <c r="GX33" s="188"/>
      <c r="GY33" s="188"/>
      <c r="GZ33" s="188"/>
      <c r="HA33" s="188"/>
      <c r="HB33" s="188"/>
      <c r="HC33" s="188"/>
      <c r="HD33" s="188"/>
      <c r="HE33" s="188"/>
      <c r="HF33" s="188"/>
      <c r="HG33" s="188"/>
      <c r="HH33" s="188"/>
      <c r="HI33" s="188"/>
      <c r="HJ33" s="188"/>
      <c r="HK33" s="188"/>
      <c r="HL33" s="188"/>
      <c r="HM33" s="188"/>
      <c r="HN33" s="188"/>
      <c r="HO33" s="188"/>
      <c r="HP33" s="188"/>
      <c r="HQ33" s="188"/>
      <c r="HR33" s="188"/>
      <c r="HS33" s="188"/>
      <c r="HT33" s="188"/>
      <c r="HU33" s="188"/>
      <c r="HV33" s="188"/>
      <c r="HW33" s="188"/>
      <c r="HX33" s="188"/>
      <c r="HY33" s="188"/>
      <c r="HZ33" s="188"/>
      <c r="IA33" s="188"/>
      <c r="IB33" s="188"/>
      <c r="IC33" s="188"/>
      <c r="ID33" s="188"/>
      <c r="IE33" s="188"/>
      <c r="IF33" s="188"/>
      <c r="IG33" s="188"/>
      <c r="IH33" s="188"/>
      <c r="II33" s="188"/>
      <c r="IJ33" s="188"/>
      <c r="IK33" s="188"/>
      <c r="IL33" s="188"/>
      <c r="IM33" s="188"/>
      <c r="IN33" s="188"/>
      <c r="IO33" s="188"/>
      <c r="IP33" s="188"/>
      <c r="IQ33" s="188"/>
      <c r="IR33" s="188"/>
      <c r="IS33" s="188"/>
      <c r="IT33" s="188"/>
      <c r="IU33" s="188"/>
      <c r="IV33" s="188"/>
      <c r="IW33" s="188"/>
      <c r="IX33" s="188"/>
      <c r="IY33" s="188"/>
      <c r="IZ33" s="188"/>
      <c r="JA33" s="188"/>
      <c r="JB33" s="188"/>
      <c r="JC33" s="188"/>
      <c r="JD33" s="188"/>
      <c r="JE33" s="188"/>
      <c r="JF33" s="188"/>
      <c r="JG33" s="188"/>
      <c r="JH33" s="188"/>
      <c r="JI33" s="188"/>
      <c r="JJ33" s="188"/>
      <c r="JK33" s="188"/>
      <c r="JL33" s="188"/>
      <c r="JM33" s="188"/>
      <c r="JN33" s="188"/>
      <c r="JO33" s="188"/>
      <c r="JP33" s="188"/>
      <c r="JQ33" s="188"/>
      <c r="JR33" s="188"/>
      <c r="JS33" s="188"/>
      <c r="JT33" s="188"/>
      <c r="JU33" s="188"/>
      <c r="JV33" s="188"/>
      <c r="JW33" s="188"/>
      <c r="JX33" s="188"/>
      <c r="JY33" s="188"/>
      <c r="JZ33" s="188"/>
      <c r="KA33" s="188"/>
      <c r="KB33" s="188"/>
      <c r="KC33" s="188"/>
      <c r="KD33" s="188"/>
      <c r="KE33" s="188"/>
      <c r="KF33" s="188"/>
      <c r="KG33" s="188"/>
      <c r="KH33" s="188"/>
      <c r="KI33" s="188"/>
      <c r="KJ33" s="188"/>
      <c r="KK33" s="188"/>
      <c r="KL33" s="188"/>
      <c r="KM33" s="188"/>
      <c r="KN33" s="188"/>
      <c r="KO33" s="188"/>
      <c r="KP33" s="188"/>
      <c r="KQ33" s="188"/>
      <c r="KR33" s="188"/>
      <c r="KS33" s="188"/>
      <c r="KT33" s="188"/>
      <c r="KU33" s="188"/>
      <c r="KV33" s="188"/>
      <c r="KW33" s="188"/>
      <c r="KX33" s="188"/>
      <c r="KY33" s="188"/>
      <c r="KZ33" s="188"/>
      <c r="LA33" s="188"/>
      <c r="LB33" s="188"/>
      <c r="LC33" s="188"/>
      <c r="LD33" s="188"/>
      <c r="LE33" s="188"/>
      <c r="LF33" s="188"/>
      <c r="LG33" s="188"/>
      <c r="LH33" s="188"/>
      <c r="LI33" s="188"/>
      <c r="LJ33" s="188"/>
      <c r="LK33" s="188"/>
      <c r="LL33" s="188"/>
      <c r="LM33" s="188"/>
      <c r="LN33" s="188"/>
      <c r="LO33" s="188"/>
      <c r="LP33" s="188"/>
      <c r="LQ33" s="188"/>
      <c r="LR33" s="188"/>
      <c r="LS33" s="188"/>
      <c r="LT33" s="188"/>
      <c r="LU33" s="188"/>
      <c r="LV33" s="188"/>
      <c r="LW33" s="188"/>
      <c r="LX33" s="188"/>
      <c r="LY33" s="188"/>
      <c r="LZ33" s="188"/>
      <c r="MA33" s="188"/>
      <c r="MB33" s="188"/>
      <c r="MC33" s="188"/>
      <c r="MD33" s="188"/>
      <c r="ME33" s="188"/>
      <c r="MF33" s="188"/>
      <c r="MG33" s="188"/>
      <c r="MH33" s="188"/>
      <c r="MI33" s="188"/>
      <c r="MJ33" s="188"/>
      <c r="MK33" s="188"/>
      <c r="ML33" s="188"/>
      <c r="MM33" s="188"/>
      <c r="MN33" s="188"/>
      <c r="MO33" s="188"/>
      <c r="MP33" s="188"/>
      <c r="MQ33" s="188"/>
      <c r="MR33" s="188"/>
      <c r="MS33" s="188"/>
      <c r="MT33" s="188"/>
      <c r="MU33" s="188"/>
      <c r="MV33" s="188"/>
      <c r="MW33" s="188"/>
      <c r="MX33" s="188"/>
      <c r="MY33" s="188"/>
      <c r="MZ33" s="188"/>
      <c r="NA33" s="188"/>
      <c r="NB33" s="188"/>
      <c r="NC33" s="188"/>
      <c r="ND33" s="188"/>
      <c r="NE33" s="188"/>
      <c r="NF33" s="188"/>
      <c r="NG33" s="188"/>
      <c r="NH33" s="188"/>
      <c r="NI33" s="188"/>
      <c r="NJ33" s="188"/>
      <c r="NK33" s="188"/>
      <c r="NL33" s="188"/>
      <c r="NM33" s="188"/>
      <c r="NN33" s="188"/>
      <c r="NO33" s="188"/>
      <c r="NP33" s="188"/>
      <c r="NQ33" s="188"/>
      <c r="NR33" s="188"/>
      <c r="NS33" s="188"/>
      <c r="NT33" s="188"/>
      <c r="NU33" s="188"/>
      <c r="NV33" s="188"/>
      <c r="NW33" s="188"/>
      <c r="NX33" s="188"/>
      <c r="NY33" s="188"/>
      <c r="NZ33" s="188"/>
      <c r="OA33" s="188"/>
      <c r="OB33" s="188"/>
      <c r="OC33" s="188"/>
      <c r="OD33" s="188"/>
      <c r="OE33" s="188"/>
      <c r="OF33" s="188"/>
      <c r="OG33" s="188"/>
      <c r="OH33" s="188"/>
      <c r="OI33" s="188"/>
      <c r="OJ33" s="188"/>
      <c r="OK33" s="188"/>
      <c r="OL33" s="188"/>
      <c r="OM33" s="188"/>
      <c r="ON33" s="188"/>
      <c r="OO33" s="188"/>
      <c r="OP33" s="188"/>
      <c r="OQ33" s="188"/>
      <c r="OR33" s="188"/>
      <c r="OS33" s="188"/>
      <c r="OT33" s="188"/>
      <c r="OU33" s="188"/>
      <c r="OV33" s="188"/>
      <c r="OW33" s="188"/>
      <c r="OX33" s="188"/>
      <c r="OY33" s="188"/>
      <c r="OZ33" s="188"/>
      <c r="PA33" s="188"/>
      <c r="PB33" s="188"/>
      <c r="PC33" s="188"/>
      <c r="PD33" s="188"/>
      <c r="PE33" s="188"/>
      <c r="PF33" s="188"/>
      <c r="PG33" s="188"/>
      <c r="PH33" s="188"/>
      <c r="PI33" s="188"/>
      <c r="PJ33" s="188"/>
      <c r="PK33" s="188"/>
      <c r="PL33" s="188"/>
      <c r="PM33" s="188"/>
      <c r="PN33" s="188"/>
      <c r="PO33" s="188"/>
      <c r="PP33" s="188"/>
      <c r="PQ33" s="188"/>
      <c r="PR33" s="188"/>
      <c r="PS33" s="188"/>
      <c r="PT33" s="188"/>
      <c r="PU33" s="188"/>
      <c r="PV33" s="188"/>
      <c r="PW33" s="188"/>
      <c r="PX33" s="188"/>
      <c r="PY33" s="188"/>
      <c r="PZ33" s="188"/>
      <c r="QA33" s="188"/>
      <c r="QB33" s="188"/>
      <c r="QC33" s="188"/>
      <c r="QD33" s="188"/>
      <c r="QE33" s="188"/>
      <c r="QF33" s="188"/>
      <c r="QG33" s="188"/>
      <c r="QH33" s="188"/>
      <c r="QI33" s="188"/>
      <c r="QJ33" s="188"/>
      <c r="QK33" s="188"/>
      <c r="QL33" s="188"/>
      <c r="QM33" s="188"/>
      <c r="QN33" s="188"/>
      <c r="QO33" s="188"/>
      <c r="QP33" s="188"/>
      <c r="QQ33" s="188"/>
      <c r="QR33" s="188"/>
      <c r="QS33" s="188"/>
      <c r="QT33" s="188"/>
      <c r="QU33" s="188"/>
      <c r="QV33" s="188"/>
      <c r="QW33" s="188"/>
      <c r="QX33" s="188"/>
      <c r="QY33" s="188"/>
      <c r="QZ33" s="188"/>
      <c r="RA33" s="188"/>
      <c r="RB33" s="188"/>
      <c r="RC33" s="188"/>
      <c r="RD33" s="188"/>
      <c r="RE33" s="188"/>
      <c r="RF33" s="188"/>
      <c r="RG33" s="188"/>
      <c r="RH33" s="188"/>
      <c r="RI33" s="188"/>
      <c r="RJ33" s="188"/>
      <c r="RK33" s="188"/>
      <c r="RL33" s="188"/>
      <c r="RM33" s="188"/>
      <c r="RN33" s="188"/>
      <c r="RO33" s="188"/>
      <c r="RP33" s="188"/>
      <c r="RQ33" s="188"/>
      <c r="RR33" s="188"/>
      <c r="RS33" s="188"/>
      <c r="RT33" s="188"/>
      <c r="RU33" s="188"/>
      <c r="RV33" s="188"/>
      <c r="RW33" s="188"/>
      <c r="RX33" s="188"/>
      <c r="RY33" s="188"/>
      <c r="RZ33" s="188"/>
      <c r="SA33" s="188"/>
      <c r="SB33" s="188"/>
      <c r="SC33" s="188"/>
      <c r="SD33" s="188"/>
      <c r="SE33" s="188"/>
      <c r="SF33" s="188"/>
      <c r="SG33" s="188"/>
      <c r="SH33" s="188"/>
      <c r="SI33" s="188"/>
      <c r="SJ33" s="188"/>
      <c r="SK33" s="188"/>
      <c r="SL33" s="188"/>
      <c r="SM33" s="188"/>
      <c r="SN33" s="188"/>
      <c r="SO33" s="188"/>
      <c r="SP33" s="188"/>
      <c r="SQ33" s="188"/>
      <c r="SR33" s="188"/>
      <c r="SS33" s="188"/>
    </row>
    <row r="34" spans="1:513" s="3" customFormat="1" ht="41.4" customHeight="1" x14ac:dyDescent="0.25">
      <c r="A34" s="213"/>
      <c r="B34" s="254"/>
      <c r="C34" s="255"/>
      <c r="D34" s="108"/>
      <c r="E34" s="195"/>
      <c r="F34" s="195"/>
      <c r="G34" s="204"/>
      <c r="H34" s="194"/>
      <c r="I34" s="204"/>
      <c r="J34" s="204"/>
      <c r="K34" s="261"/>
      <c r="L34" s="204"/>
      <c r="M34" s="204"/>
      <c r="N34" s="204"/>
      <c r="O34" s="204"/>
      <c r="P34" s="204"/>
      <c r="Q34" s="204"/>
      <c r="R34" s="204"/>
      <c r="S34" s="204"/>
      <c r="T34" s="204"/>
      <c r="U34" s="204"/>
      <c r="V34" s="204"/>
      <c r="W34" s="204"/>
      <c r="X34" s="204"/>
      <c r="Y34" s="204"/>
      <c r="Z34" s="204"/>
      <c r="AA34" s="204"/>
      <c r="AB34" s="204"/>
      <c r="AC34" s="204"/>
      <c r="AD34" s="204"/>
      <c r="AE34" s="204"/>
      <c r="AF34" s="204"/>
      <c r="AG34" s="204"/>
      <c r="AH34" s="204"/>
      <c r="AI34" s="182"/>
      <c r="AJ34" s="182"/>
      <c r="AK34" s="103"/>
      <c r="AL34" s="205"/>
      <c r="AM34" s="7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</row>
    <row r="35" spans="1:513" s="3" customFormat="1" ht="41.4" customHeight="1" x14ac:dyDescent="0.25">
      <c r="A35" s="213"/>
      <c r="B35" s="254"/>
      <c r="C35" s="255"/>
      <c r="D35" s="108"/>
      <c r="E35" s="195"/>
      <c r="F35" s="195"/>
      <c r="G35" s="204"/>
      <c r="H35" s="194"/>
      <c r="I35" s="204"/>
      <c r="J35" s="204"/>
      <c r="K35" s="261"/>
      <c r="L35" s="204"/>
      <c r="M35" s="204"/>
      <c r="N35" s="204"/>
      <c r="O35" s="204"/>
      <c r="P35" s="204"/>
      <c r="Q35" s="204"/>
      <c r="R35" s="204"/>
      <c r="S35" s="204"/>
      <c r="T35" s="204"/>
      <c r="U35" s="204"/>
      <c r="V35" s="204"/>
      <c r="W35" s="204"/>
      <c r="X35" s="204"/>
      <c r="Y35" s="204"/>
      <c r="Z35" s="204"/>
      <c r="AA35" s="204"/>
      <c r="AB35" s="204"/>
      <c r="AC35" s="204"/>
      <c r="AD35" s="204"/>
      <c r="AE35" s="204"/>
      <c r="AF35" s="204"/>
      <c r="AG35" s="204"/>
      <c r="AH35" s="204"/>
      <c r="AI35" s="182"/>
      <c r="AJ35" s="182"/>
      <c r="AK35" s="103"/>
      <c r="AL35" s="205"/>
      <c r="AM35" s="7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</row>
    <row r="36" spans="1:513" s="189" customFormat="1" ht="41.4" customHeight="1" x14ac:dyDescent="0.25">
      <c r="A36" s="190"/>
      <c r="B36" s="801" t="s">
        <v>80</v>
      </c>
      <c r="C36" s="802"/>
      <c r="D36" s="198"/>
      <c r="E36" s="195"/>
      <c r="F36" s="195"/>
      <c r="G36" s="199"/>
      <c r="H36" s="199"/>
      <c r="I36" s="199"/>
      <c r="J36" s="199"/>
      <c r="K36" s="268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85">
        <f>'PEP Av. Fin.'!T16</f>
        <v>19466.600000000002</v>
      </c>
      <c r="AJ36" s="185">
        <f>'PEP Av. Fin.'!U16</f>
        <v>0</v>
      </c>
      <c r="AK36" s="186">
        <f>'PEP Av. Fin.'!V16</f>
        <v>19466.600000000002</v>
      </c>
      <c r="AL36" s="200">
        <f>'PEP Av. Fin.'!W16</f>
        <v>6.9631350812293047E-2</v>
      </c>
      <c r="AM36" s="187"/>
      <c r="AN36" s="188"/>
      <c r="AO36" s="188"/>
      <c r="AP36" s="188"/>
      <c r="AQ36" s="188"/>
      <c r="AR36" s="188"/>
      <c r="AS36" s="188"/>
      <c r="AT36" s="188"/>
      <c r="AU36" s="188"/>
      <c r="AV36" s="188"/>
      <c r="AW36" s="188"/>
      <c r="AX36" s="188"/>
      <c r="AY36" s="188"/>
      <c r="AZ36" s="188"/>
      <c r="BA36" s="188"/>
      <c r="BB36" s="188"/>
      <c r="BC36" s="188"/>
      <c r="BD36" s="188"/>
      <c r="BE36" s="188"/>
      <c r="BF36" s="188"/>
      <c r="BG36" s="188"/>
      <c r="BH36" s="188"/>
      <c r="BI36" s="188"/>
      <c r="BJ36" s="188"/>
      <c r="BK36" s="188"/>
      <c r="BL36" s="188"/>
      <c r="BM36" s="188"/>
      <c r="BN36" s="188"/>
      <c r="BO36" s="188"/>
      <c r="BP36" s="188"/>
      <c r="BQ36" s="188"/>
      <c r="BR36" s="188"/>
      <c r="BS36" s="188"/>
      <c r="BT36" s="188"/>
      <c r="BU36" s="188"/>
      <c r="BV36" s="188"/>
      <c r="BW36" s="188"/>
      <c r="BX36" s="188"/>
      <c r="BY36" s="188"/>
      <c r="BZ36" s="188"/>
      <c r="CA36" s="188"/>
      <c r="CB36" s="188"/>
      <c r="CC36" s="188"/>
      <c r="CD36" s="188"/>
      <c r="CE36" s="188"/>
      <c r="CF36" s="188"/>
      <c r="CG36" s="188"/>
      <c r="CH36" s="188"/>
      <c r="CI36" s="188"/>
      <c r="CJ36" s="188"/>
      <c r="CK36" s="188"/>
      <c r="CL36" s="188"/>
      <c r="CM36" s="188"/>
      <c r="CN36" s="188"/>
      <c r="CO36" s="188"/>
      <c r="CP36" s="188"/>
      <c r="CQ36" s="188"/>
      <c r="CR36" s="188"/>
      <c r="CS36" s="188"/>
      <c r="CT36" s="188"/>
      <c r="CU36" s="188"/>
      <c r="CV36" s="188"/>
      <c r="CW36" s="188"/>
      <c r="CX36" s="188"/>
      <c r="CY36" s="188"/>
      <c r="CZ36" s="188"/>
      <c r="DA36" s="188"/>
      <c r="DB36" s="188"/>
      <c r="DC36" s="188"/>
      <c r="DD36" s="188"/>
      <c r="DE36" s="188"/>
      <c r="DF36" s="188"/>
      <c r="DG36" s="188"/>
      <c r="DH36" s="188"/>
      <c r="DI36" s="188"/>
      <c r="DJ36" s="188"/>
      <c r="DK36" s="188"/>
      <c r="DL36" s="188"/>
      <c r="DM36" s="188"/>
      <c r="DN36" s="188"/>
      <c r="DO36" s="188"/>
      <c r="DP36" s="188"/>
      <c r="DQ36" s="188"/>
      <c r="DR36" s="188"/>
      <c r="DS36" s="188"/>
      <c r="DT36" s="188"/>
      <c r="DU36" s="188"/>
      <c r="DV36" s="188"/>
      <c r="DW36" s="188"/>
      <c r="DX36" s="188"/>
      <c r="DY36" s="188"/>
      <c r="DZ36" s="188"/>
      <c r="EA36" s="188"/>
      <c r="EB36" s="188"/>
      <c r="EC36" s="188"/>
      <c r="ED36" s="188"/>
      <c r="EE36" s="188"/>
      <c r="EF36" s="188"/>
      <c r="EG36" s="188"/>
      <c r="EH36" s="188"/>
      <c r="EI36" s="188"/>
      <c r="EJ36" s="188"/>
      <c r="EK36" s="188"/>
      <c r="EL36" s="188"/>
      <c r="EM36" s="188"/>
      <c r="EN36" s="188"/>
      <c r="EO36" s="188"/>
      <c r="EP36" s="188"/>
      <c r="EQ36" s="188"/>
      <c r="ER36" s="188"/>
      <c r="ES36" s="188"/>
      <c r="ET36" s="188"/>
      <c r="EU36" s="188"/>
      <c r="EV36" s="188"/>
      <c r="EW36" s="188"/>
      <c r="EX36" s="188"/>
      <c r="EY36" s="188"/>
      <c r="EZ36" s="188"/>
      <c r="FA36" s="188"/>
      <c r="FB36" s="188"/>
      <c r="FC36" s="188"/>
      <c r="FD36" s="188"/>
      <c r="FE36" s="188"/>
      <c r="FF36" s="188"/>
      <c r="FG36" s="188"/>
      <c r="FH36" s="188"/>
      <c r="FI36" s="188"/>
      <c r="FJ36" s="188"/>
      <c r="FK36" s="188"/>
      <c r="FL36" s="188"/>
      <c r="FM36" s="188"/>
      <c r="FN36" s="188"/>
      <c r="FO36" s="188"/>
      <c r="FP36" s="188"/>
      <c r="FQ36" s="188"/>
      <c r="FR36" s="188"/>
      <c r="FS36" s="188"/>
      <c r="FT36" s="188"/>
      <c r="FU36" s="188"/>
      <c r="FV36" s="188"/>
      <c r="FW36" s="188"/>
      <c r="FX36" s="188"/>
      <c r="FY36" s="188"/>
      <c r="FZ36" s="188"/>
      <c r="GA36" s="188"/>
      <c r="GB36" s="188"/>
      <c r="GC36" s="188"/>
      <c r="GD36" s="188"/>
      <c r="GE36" s="188"/>
      <c r="GF36" s="188"/>
      <c r="GG36" s="188"/>
      <c r="GH36" s="188"/>
      <c r="GI36" s="188"/>
      <c r="GJ36" s="188"/>
      <c r="GK36" s="188"/>
      <c r="GL36" s="188"/>
      <c r="GM36" s="188"/>
      <c r="GN36" s="188"/>
      <c r="GO36" s="188"/>
      <c r="GP36" s="188"/>
      <c r="GQ36" s="188"/>
      <c r="GR36" s="188"/>
      <c r="GS36" s="188"/>
      <c r="GT36" s="188"/>
      <c r="GU36" s="188"/>
      <c r="GV36" s="188"/>
      <c r="GW36" s="188"/>
      <c r="GX36" s="188"/>
      <c r="GY36" s="188"/>
      <c r="GZ36" s="188"/>
      <c r="HA36" s="188"/>
      <c r="HB36" s="188"/>
      <c r="HC36" s="188"/>
      <c r="HD36" s="188"/>
      <c r="HE36" s="188"/>
      <c r="HF36" s="188"/>
      <c r="HG36" s="188"/>
      <c r="HH36" s="188"/>
      <c r="HI36" s="188"/>
      <c r="HJ36" s="188"/>
      <c r="HK36" s="188"/>
      <c r="HL36" s="188"/>
      <c r="HM36" s="188"/>
      <c r="HN36" s="188"/>
      <c r="HO36" s="188"/>
      <c r="HP36" s="188"/>
      <c r="HQ36" s="188"/>
      <c r="HR36" s="188"/>
      <c r="HS36" s="188"/>
      <c r="HT36" s="188"/>
      <c r="HU36" s="188"/>
      <c r="HV36" s="188"/>
      <c r="HW36" s="188"/>
      <c r="HX36" s="188"/>
      <c r="HY36" s="188"/>
      <c r="HZ36" s="188"/>
      <c r="IA36" s="188"/>
      <c r="IB36" s="188"/>
      <c r="IC36" s="188"/>
      <c r="ID36" s="188"/>
      <c r="IE36" s="188"/>
      <c r="IF36" s="188"/>
      <c r="IG36" s="188"/>
      <c r="IH36" s="188"/>
      <c r="II36" s="188"/>
      <c r="IJ36" s="188"/>
      <c r="IK36" s="188"/>
      <c r="IL36" s="188"/>
      <c r="IM36" s="188"/>
      <c r="IN36" s="188"/>
      <c r="IO36" s="188"/>
      <c r="IP36" s="188"/>
      <c r="IQ36" s="188"/>
      <c r="IR36" s="188"/>
      <c r="IS36" s="188"/>
      <c r="IT36" s="188"/>
      <c r="IU36" s="188"/>
      <c r="IV36" s="188"/>
      <c r="IW36" s="188"/>
      <c r="IX36" s="188"/>
      <c r="IY36" s="188"/>
      <c r="IZ36" s="188"/>
      <c r="JA36" s="188"/>
      <c r="JB36" s="188"/>
      <c r="JC36" s="188"/>
      <c r="JD36" s="188"/>
      <c r="JE36" s="188"/>
      <c r="JF36" s="188"/>
      <c r="JG36" s="188"/>
      <c r="JH36" s="188"/>
      <c r="JI36" s="188"/>
      <c r="JJ36" s="188"/>
      <c r="JK36" s="188"/>
      <c r="JL36" s="188"/>
      <c r="JM36" s="188"/>
      <c r="JN36" s="188"/>
      <c r="JO36" s="188"/>
      <c r="JP36" s="188"/>
      <c r="JQ36" s="188"/>
      <c r="JR36" s="188"/>
      <c r="JS36" s="188"/>
      <c r="JT36" s="188"/>
      <c r="JU36" s="188"/>
      <c r="JV36" s="188"/>
      <c r="JW36" s="188"/>
      <c r="JX36" s="188"/>
      <c r="JY36" s="188"/>
      <c r="JZ36" s="188"/>
      <c r="KA36" s="188"/>
      <c r="KB36" s="188"/>
      <c r="KC36" s="188"/>
      <c r="KD36" s="188"/>
      <c r="KE36" s="188"/>
      <c r="KF36" s="188"/>
      <c r="KG36" s="188"/>
      <c r="KH36" s="188"/>
      <c r="KI36" s="188"/>
      <c r="KJ36" s="188"/>
      <c r="KK36" s="188"/>
      <c r="KL36" s="188"/>
      <c r="KM36" s="188"/>
      <c r="KN36" s="188"/>
      <c r="KO36" s="188"/>
      <c r="KP36" s="188"/>
      <c r="KQ36" s="188"/>
      <c r="KR36" s="188"/>
      <c r="KS36" s="188"/>
      <c r="KT36" s="188"/>
      <c r="KU36" s="188"/>
      <c r="KV36" s="188"/>
      <c r="KW36" s="188"/>
      <c r="KX36" s="188"/>
      <c r="KY36" s="188"/>
      <c r="KZ36" s="188"/>
      <c r="LA36" s="188"/>
      <c r="LB36" s="188"/>
      <c r="LC36" s="188"/>
      <c r="LD36" s="188"/>
      <c r="LE36" s="188"/>
      <c r="LF36" s="188"/>
      <c r="LG36" s="188"/>
      <c r="LH36" s="188"/>
      <c r="LI36" s="188"/>
      <c r="LJ36" s="188"/>
      <c r="LK36" s="188"/>
      <c r="LL36" s="188"/>
      <c r="LM36" s="188"/>
      <c r="LN36" s="188"/>
      <c r="LO36" s="188"/>
      <c r="LP36" s="188"/>
      <c r="LQ36" s="188"/>
      <c r="LR36" s="188"/>
      <c r="LS36" s="188"/>
      <c r="LT36" s="188"/>
      <c r="LU36" s="188"/>
      <c r="LV36" s="188"/>
      <c r="LW36" s="188"/>
      <c r="LX36" s="188"/>
      <c r="LY36" s="188"/>
      <c r="LZ36" s="188"/>
      <c r="MA36" s="188"/>
      <c r="MB36" s="188"/>
      <c r="MC36" s="188"/>
      <c r="MD36" s="188"/>
      <c r="ME36" s="188"/>
      <c r="MF36" s="188"/>
      <c r="MG36" s="188"/>
      <c r="MH36" s="188"/>
      <c r="MI36" s="188"/>
      <c r="MJ36" s="188"/>
      <c r="MK36" s="188"/>
      <c r="ML36" s="188"/>
      <c r="MM36" s="188"/>
      <c r="MN36" s="188"/>
      <c r="MO36" s="188"/>
      <c r="MP36" s="188"/>
      <c r="MQ36" s="188"/>
      <c r="MR36" s="188"/>
      <c r="MS36" s="188"/>
      <c r="MT36" s="188"/>
      <c r="MU36" s="188"/>
      <c r="MV36" s="188"/>
      <c r="MW36" s="188"/>
      <c r="MX36" s="188"/>
      <c r="MY36" s="188"/>
      <c r="MZ36" s="188"/>
      <c r="NA36" s="188"/>
      <c r="NB36" s="188"/>
      <c r="NC36" s="188"/>
      <c r="ND36" s="188"/>
      <c r="NE36" s="188"/>
      <c r="NF36" s="188"/>
      <c r="NG36" s="188"/>
      <c r="NH36" s="188"/>
      <c r="NI36" s="188"/>
      <c r="NJ36" s="188"/>
      <c r="NK36" s="188"/>
      <c r="NL36" s="188"/>
      <c r="NM36" s="188"/>
      <c r="NN36" s="188"/>
      <c r="NO36" s="188"/>
      <c r="NP36" s="188"/>
      <c r="NQ36" s="188"/>
      <c r="NR36" s="188"/>
      <c r="NS36" s="188"/>
      <c r="NT36" s="188"/>
      <c r="NU36" s="188"/>
      <c r="NV36" s="188"/>
      <c r="NW36" s="188"/>
      <c r="NX36" s="188"/>
      <c r="NY36" s="188"/>
      <c r="NZ36" s="188"/>
      <c r="OA36" s="188"/>
      <c r="OB36" s="188"/>
      <c r="OC36" s="188"/>
      <c r="OD36" s="188"/>
      <c r="OE36" s="188"/>
      <c r="OF36" s="188"/>
      <c r="OG36" s="188"/>
      <c r="OH36" s="188"/>
      <c r="OI36" s="188"/>
      <c r="OJ36" s="188"/>
      <c r="OK36" s="188"/>
      <c r="OL36" s="188"/>
      <c r="OM36" s="188"/>
      <c r="ON36" s="188"/>
      <c r="OO36" s="188"/>
      <c r="OP36" s="188"/>
      <c r="OQ36" s="188"/>
      <c r="OR36" s="188"/>
      <c r="OS36" s="188"/>
      <c r="OT36" s="188"/>
      <c r="OU36" s="188"/>
      <c r="OV36" s="188"/>
      <c r="OW36" s="188"/>
      <c r="OX36" s="188"/>
      <c r="OY36" s="188"/>
      <c r="OZ36" s="188"/>
      <c r="PA36" s="188"/>
      <c r="PB36" s="188"/>
      <c r="PC36" s="188"/>
      <c r="PD36" s="188"/>
      <c r="PE36" s="188"/>
      <c r="PF36" s="188"/>
      <c r="PG36" s="188"/>
      <c r="PH36" s="188"/>
      <c r="PI36" s="188"/>
      <c r="PJ36" s="188"/>
      <c r="PK36" s="188"/>
      <c r="PL36" s="188"/>
      <c r="PM36" s="188"/>
      <c r="PN36" s="188"/>
      <c r="PO36" s="188"/>
      <c r="PP36" s="188"/>
      <c r="PQ36" s="188"/>
      <c r="PR36" s="188"/>
      <c r="PS36" s="188"/>
      <c r="PT36" s="188"/>
      <c r="PU36" s="188"/>
      <c r="PV36" s="188"/>
      <c r="PW36" s="188"/>
      <c r="PX36" s="188"/>
      <c r="PY36" s="188"/>
      <c r="PZ36" s="188"/>
      <c r="QA36" s="188"/>
      <c r="QB36" s="188"/>
      <c r="QC36" s="188"/>
      <c r="QD36" s="188"/>
      <c r="QE36" s="188"/>
      <c r="QF36" s="188"/>
      <c r="QG36" s="188"/>
      <c r="QH36" s="188"/>
      <c r="QI36" s="188"/>
      <c r="QJ36" s="188"/>
      <c r="QK36" s="188"/>
      <c r="QL36" s="188"/>
      <c r="QM36" s="188"/>
      <c r="QN36" s="188"/>
      <c r="QO36" s="188"/>
      <c r="QP36" s="188"/>
      <c r="QQ36" s="188"/>
      <c r="QR36" s="188"/>
      <c r="QS36" s="188"/>
      <c r="QT36" s="188"/>
      <c r="QU36" s="188"/>
      <c r="QV36" s="188"/>
      <c r="QW36" s="188"/>
      <c r="QX36" s="188"/>
      <c r="QY36" s="188"/>
      <c r="QZ36" s="188"/>
      <c r="RA36" s="188"/>
      <c r="RB36" s="188"/>
      <c r="RC36" s="188"/>
      <c r="RD36" s="188"/>
      <c r="RE36" s="188"/>
      <c r="RF36" s="188"/>
      <c r="RG36" s="188"/>
      <c r="RH36" s="188"/>
      <c r="RI36" s="188"/>
      <c r="RJ36" s="188"/>
      <c r="RK36" s="188"/>
      <c r="RL36" s="188"/>
      <c r="RM36" s="188"/>
      <c r="RN36" s="188"/>
      <c r="RO36" s="188"/>
      <c r="RP36" s="188"/>
      <c r="RQ36" s="188"/>
      <c r="RR36" s="188"/>
      <c r="RS36" s="188"/>
      <c r="RT36" s="188"/>
      <c r="RU36" s="188"/>
      <c r="RV36" s="188"/>
      <c r="RW36" s="188"/>
      <c r="RX36" s="188"/>
      <c r="RY36" s="188"/>
      <c r="RZ36" s="188"/>
      <c r="SA36" s="188"/>
      <c r="SB36" s="188"/>
      <c r="SC36" s="188"/>
      <c r="SD36" s="188"/>
      <c r="SE36" s="188"/>
      <c r="SF36" s="188"/>
      <c r="SG36" s="188"/>
      <c r="SH36" s="188"/>
      <c r="SI36" s="188"/>
      <c r="SJ36" s="188"/>
      <c r="SK36" s="188"/>
      <c r="SL36" s="188"/>
      <c r="SM36" s="188"/>
      <c r="SN36" s="188"/>
      <c r="SO36" s="188"/>
      <c r="SP36" s="188"/>
      <c r="SQ36" s="188"/>
      <c r="SR36" s="188"/>
      <c r="SS36" s="188"/>
    </row>
    <row r="37" spans="1:513" s="3" customFormat="1" ht="41.4" customHeight="1" x14ac:dyDescent="0.25">
      <c r="A37" s="213"/>
      <c r="B37" s="254"/>
      <c r="C37" s="255"/>
      <c r="D37" s="108"/>
      <c r="E37" s="195"/>
      <c r="F37" s="195"/>
      <c r="G37" s="204"/>
      <c r="H37" s="194"/>
      <c r="I37" s="204"/>
      <c r="J37" s="204"/>
      <c r="K37" s="261"/>
      <c r="L37" s="204"/>
      <c r="M37" s="204"/>
      <c r="N37" s="204"/>
      <c r="O37" s="204"/>
      <c r="P37" s="204"/>
      <c r="Q37" s="204"/>
      <c r="R37" s="204"/>
      <c r="S37" s="204"/>
      <c r="T37" s="204"/>
      <c r="U37" s="204"/>
      <c r="V37" s="204"/>
      <c r="W37" s="204"/>
      <c r="X37" s="204"/>
      <c r="Y37" s="204"/>
      <c r="Z37" s="204"/>
      <c r="AA37" s="204"/>
      <c r="AB37" s="204"/>
      <c r="AC37" s="204"/>
      <c r="AD37" s="204"/>
      <c r="AE37" s="204"/>
      <c r="AF37" s="204"/>
      <c r="AG37" s="204"/>
      <c r="AH37" s="204"/>
      <c r="AI37" s="182"/>
      <c r="AJ37" s="182"/>
      <c r="AK37" s="103"/>
      <c r="AL37" s="205"/>
      <c r="AM37" s="7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</row>
    <row r="38" spans="1:513" s="3" customFormat="1" ht="41.4" customHeight="1" x14ac:dyDescent="0.25">
      <c r="A38" s="213"/>
      <c r="B38" s="254"/>
      <c r="C38" s="255"/>
      <c r="D38" s="108"/>
      <c r="E38" s="195"/>
      <c r="F38" s="195"/>
      <c r="G38" s="204"/>
      <c r="H38" s="194"/>
      <c r="I38" s="204"/>
      <c r="J38" s="204"/>
      <c r="K38" s="261"/>
      <c r="L38" s="204"/>
      <c r="M38" s="204"/>
      <c r="N38" s="204"/>
      <c r="O38" s="204"/>
      <c r="P38" s="204"/>
      <c r="Q38" s="204"/>
      <c r="R38" s="204"/>
      <c r="S38" s="204"/>
      <c r="T38" s="204"/>
      <c r="U38" s="204"/>
      <c r="V38" s="204"/>
      <c r="W38" s="204"/>
      <c r="X38" s="204"/>
      <c r="Y38" s="204"/>
      <c r="Z38" s="204"/>
      <c r="AA38" s="204"/>
      <c r="AB38" s="204"/>
      <c r="AC38" s="204"/>
      <c r="AD38" s="204"/>
      <c r="AE38" s="204"/>
      <c r="AF38" s="204"/>
      <c r="AG38" s="204"/>
      <c r="AH38" s="204"/>
      <c r="AI38" s="182"/>
      <c r="AJ38" s="182"/>
      <c r="AK38" s="103"/>
      <c r="AL38" s="205"/>
      <c r="AM38" s="7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</row>
    <row r="39" spans="1:513" s="189" customFormat="1" ht="41.4" customHeight="1" x14ac:dyDescent="0.25">
      <c r="A39" s="190"/>
      <c r="B39" s="801" t="s">
        <v>81</v>
      </c>
      <c r="C39" s="802"/>
      <c r="D39" s="198"/>
      <c r="E39" s="195"/>
      <c r="F39" s="195"/>
      <c r="G39" s="199"/>
      <c r="H39" s="199"/>
      <c r="I39" s="199"/>
      <c r="J39" s="199"/>
      <c r="K39" s="268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85">
        <f>'PEP Av. Fin.'!T17</f>
        <v>2800</v>
      </c>
      <c r="AJ39" s="185">
        <f>'PEP Av. Fin.'!U17</f>
        <v>0</v>
      </c>
      <c r="AK39" s="186">
        <f>'PEP Av. Fin.'!V17</f>
        <v>2800</v>
      </c>
      <c r="AL39" s="200">
        <f>'PEP Av. Fin.'!W17</f>
        <v>1.0015502567187926E-2</v>
      </c>
      <c r="AM39" s="187"/>
      <c r="AN39" s="188"/>
      <c r="AO39" s="188"/>
      <c r="AP39" s="188"/>
      <c r="AQ39" s="188"/>
      <c r="AR39" s="188"/>
      <c r="AS39" s="188"/>
      <c r="AT39" s="188"/>
      <c r="AU39" s="188"/>
      <c r="AV39" s="188"/>
      <c r="AW39" s="188"/>
      <c r="AX39" s="188"/>
      <c r="AY39" s="188"/>
      <c r="AZ39" s="188"/>
      <c r="BA39" s="188"/>
      <c r="BB39" s="188"/>
      <c r="BC39" s="188"/>
      <c r="BD39" s="188"/>
      <c r="BE39" s="188"/>
      <c r="BF39" s="188"/>
      <c r="BG39" s="188"/>
      <c r="BH39" s="188"/>
      <c r="BI39" s="188"/>
      <c r="BJ39" s="188"/>
      <c r="BK39" s="188"/>
      <c r="BL39" s="188"/>
      <c r="BM39" s="188"/>
      <c r="BN39" s="188"/>
      <c r="BO39" s="188"/>
      <c r="BP39" s="188"/>
      <c r="BQ39" s="188"/>
      <c r="BR39" s="188"/>
      <c r="BS39" s="188"/>
      <c r="BT39" s="188"/>
      <c r="BU39" s="188"/>
      <c r="BV39" s="188"/>
      <c r="BW39" s="188"/>
      <c r="BX39" s="188"/>
      <c r="BY39" s="188"/>
      <c r="BZ39" s="188"/>
      <c r="CA39" s="188"/>
      <c r="CB39" s="188"/>
      <c r="CC39" s="188"/>
      <c r="CD39" s="188"/>
      <c r="CE39" s="188"/>
      <c r="CF39" s="188"/>
      <c r="CG39" s="188"/>
      <c r="CH39" s="188"/>
      <c r="CI39" s="188"/>
      <c r="CJ39" s="188"/>
      <c r="CK39" s="188"/>
      <c r="CL39" s="188"/>
      <c r="CM39" s="188"/>
      <c r="CN39" s="188"/>
      <c r="CO39" s="188"/>
      <c r="CP39" s="188"/>
      <c r="CQ39" s="188"/>
      <c r="CR39" s="188"/>
      <c r="CS39" s="188"/>
      <c r="CT39" s="188"/>
      <c r="CU39" s="188"/>
      <c r="CV39" s="188"/>
      <c r="CW39" s="188"/>
      <c r="CX39" s="188"/>
      <c r="CY39" s="188"/>
      <c r="CZ39" s="188"/>
      <c r="DA39" s="188"/>
      <c r="DB39" s="188"/>
      <c r="DC39" s="188"/>
      <c r="DD39" s="188"/>
      <c r="DE39" s="188"/>
      <c r="DF39" s="188"/>
      <c r="DG39" s="188"/>
      <c r="DH39" s="188"/>
      <c r="DI39" s="188"/>
      <c r="DJ39" s="188"/>
      <c r="DK39" s="188"/>
      <c r="DL39" s="188"/>
      <c r="DM39" s="188"/>
      <c r="DN39" s="188"/>
      <c r="DO39" s="188"/>
      <c r="DP39" s="188"/>
      <c r="DQ39" s="188"/>
      <c r="DR39" s="188"/>
      <c r="DS39" s="188"/>
      <c r="DT39" s="188"/>
      <c r="DU39" s="188"/>
      <c r="DV39" s="188"/>
      <c r="DW39" s="188"/>
      <c r="DX39" s="188"/>
      <c r="DY39" s="188"/>
      <c r="DZ39" s="188"/>
      <c r="EA39" s="188"/>
      <c r="EB39" s="188"/>
      <c r="EC39" s="188"/>
      <c r="ED39" s="188"/>
      <c r="EE39" s="188"/>
      <c r="EF39" s="188"/>
      <c r="EG39" s="188"/>
      <c r="EH39" s="188"/>
      <c r="EI39" s="188"/>
      <c r="EJ39" s="188"/>
      <c r="EK39" s="188"/>
      <c r="EL39" s="188"/>
      <c r="EM39" s="188"/>
      <c r="EN39" s="188"/>
      <c r="EO39" s="188"/>
      <c r="EP39" s="188"/>
      <c r="EQ39" s="188"/>
      <c r="ER39" s="188"/>
      <c r="ES39" s="188"/>
      <c r="ET39" s="188"/>
      <c r="EU39" s="188"/>
      <c r="EV39" s="188"/>
      <c r="EW39" s="188"/>
      <c r="EX39" s="188"/>
      <c r="EY39" s="188"/>
      <c r="EZ39" s="188"/>
      <c r="FA39" s="188"/>
      <c r="FB39" s="188"/>
      <c r="FC39" s="188"/>
      <c r="FD39" s="188"/>
      <c r="FE39" s="188"/>
      <c r="FF39" s="188"/>
      <c r="FG39" s="188"/>
      <c r="FH39" s="188"/>
      <c r="FI39" s="188"/>
      <c r="FJ39" s="188"/>
      <c r="FK39" s="188"/>
      <c r="FL39" s="188"/>
      <c r="FM39" s="188"/>
      <c r="FN39" s="188"/>
      <c r="FO39" s="188"/>
      <c r="FP39" s="188"/>
      <c r="FQ39" s="188"/>
      <c r="FR39" s="188"/>
      <c r="FS39" s="188"/>
      <c r="FT39" s="188"/>
      <c r="FU39" s="188"/>
      <c r="FV39" s="188"/>
      <c r="FW39" s="188"/>
      <c r="FX39" s="188"/>
      <c r="FY39" s="188"/>
      <c r="FZ39" s="188"/>
      <c r="GA39" s="188"/>
      <c r="GB39" s="188"/>
      <c r="GC39" s="188"/>
      <c r="GD39" s="188"/>
      <c r="GE39" s="188"/>
      <c r="GF39" s="188"/>
      <c r="GG39" s="188"/>
      <c r="GH39" s="188"/>
      <c r="GI39" s="188"/>
      <c r="GJ39" s="188"/>
      <c r="GK39" s="188"/>
      <c r="GL39" s="188"/>
      <c r="GM39" s="188"/>
      <c r="GN39" s="188"/>
      <c r="GO39" s="188"/>
      <c r="GP39" s="188"/>
      <c r="GQ39" s="188"/>
      <c r="GR39" s="188"/>
      <c r="GS39" s="188"/>
      <c r="GT39" s="188"/>
      <c r="GU39" s="188"/>
      <c r="GV39" s="188"/>
      <c r="GW39" s="188"/>
      <c r="GX39" s="188"/>
      <c r="GY39" s="188"/>
      <c r="GZ39" s="188"/>
      <c r="HA39" s="188"/>
      <c r="HB39" s="188"/>
      <c r="HC39" s="188"/>
      <c r="HD39" s="188"/>
      <c r="HE39" s="188"/>
      <c r="HF39" s="188"/>
      <c r="HG39" s="188"/>
      <c r="HH39" s="188"/>
      <c r="HI39" s="188"/>
      <c r="HJ39" s="188"/>
      <c r="HK39" s="188"/>
      <c r="HL39" s="188"/>
      <c r="HM39" s="188"/>
      <c r="HN39" s="188"/>
      <c r="HO39" s="188"/>
      <c r="HP39" s="188"/>
      <c r="HQ39" s="188"/>
      <c r="HR39" s="188"/>
      <c r="HS39" s="188"/>
      <c r="HT39" s="188"/>
      <c r="HU39" s="188"/>
      <c r="HV39" s="188"/>
      <c r="HW39" s="188"/>
      <c r="HX39" s="188"/>
      <c r="HY39" s="188"/>
      <c r="HZ39" s="188"/>
      <c r="IA39" s="188"/>
      <c r="IB39" s="188"/>
      <c r="IC39" s="188"/>
      <c r="ID39" s="188"/>
      <c r="IE39" s="188"/>
      <c r="IF39" s="188"/>
      <c r="IG39" s="188"/>
      <c r="IH39" s="188"/>
      <c r="II39" s="188"/>
      <c r="IJ39" s="188"/>
      <c r="IK39" s="188"/>
      <c r="IL39" s="188"/>
      <c r="IM39" s="188"/>
      <c r="IN39" s="188"/>
      <c r="IO39" s="188"/>
      <c r="IP39" s="188"/>
      <c r="IQ39" s="188"/>
      <c r="IR39" s="188"/>
      <c r="IS39" s="188"/>
      <c r="IT39" s="188"/>
      <c r="IU39" s="188"/>
      <c r="IV39" s="188"/>
      <c r="IW39" s="188"/>
      <c r="IX39" s="188"/>
      <c r="IY39" s="188"/>
      <c r="IZ39" s="188"/>
      <c r="JA39" s="188"/>
      <c r="JB39" s="188"/>
      <c r="JC39" s="188"/>
      <c r="JD39" s="188"/>
      <c r="JE39" s="188"/>
      <c r="JF39" s="188"/>
      <c r="JG39" s="188"/>
      <c r="JH39" s="188"/>
      <c r="JI39" s="188"/>
      <c r="JJ39" s="188"/>
      <c r="JK39" s="188"/>
      <c r="JL39" s="188"/>
      <c r="JM39" s="188"/>
      <c r="JN39" s="188"/>
      <c r="JO39" s="188"/>
      <c r="JP39" s="188"/>
      <c r="JQ39" s="188"/>
      <c r="JR39" s="188"/>
      <c r="JS39" s="188"/>
      <c r="JT39" s="188"/>
      <c r="JU39" s="188"/>
      <c r="JV39" s="188"/>
      <c r="JW39" s="188"/>
      <c r="JX39" s="188"/>
      <c r="JY39" s="188"/>
      <c r="JZ39" s="188"/>
      <c r="KA39" s="188"/>
      <c r="KB39" s="188"/>
      <c r="KC39" s="188"/>
      <c r="KD39" s="188"/>
      <c r="KE39" s="188"/>
      <c r="KF39" s="188"/>
      <c r="KG39" s="188"/>
      <c r="KH39" s="188"/>
      <c r="KI39" s="188"/>
      <c r="KJ39" s="188"/>
      <c r="KK39" s="188"/>
      <c r="KL39" s="188"/>
      <c r="KM39" s="188"/>
      <c r="KN39" s="188"/>
      <c r="KO39" s="188"/>
      <c r="KP39" s="188"/>
      <c r="KQ39" s="188"/>
      <c r="KR39" s="188"/>
      <c r="KS39" s="188"/>
      <c r="KT39" s="188"/>
      <c r="KU39" s="188"/>
      <c r="KV39" s="188"/>
      <c r="KW39" s="188"/>
      <c r="KX39" s="188"/>
      <c r="KY39" s="188"/>
      <c r="KZ39" s="188"/>
      <c r="LA39" s="188"/>
      <c r="LB39" s="188"/>
      <c r="LC39" s="188"/>
      <c r="LD39" s="188"/>
      <c r="LE39" s="188"/>
      <c r="LF39" s="188"/>
      <c r="LG39" s="188"/>
      <c r="LH39" s="188"/>
      <c r="LI39" s="188"/>
      <c r="LJ39" s="188"/>
      <c r="LK39" s="188"/>
      <c r="LL39" s="188"/>
      <c r="LM39" s="188"/>
      <c r="LN39" s="188"/>
      <c r="LO39" s="188"/>
      <c r="LP39" s="188"/>
      <c r="LQ39" s="188"/>
      <c r="LR39" s="188"/>
      <c r="LS39" s="188"/>
      <c r="LT39" s="188"/>
      <c r="LU39" s="188"/>
      <c r="LV39" s="188"/>
      <c r="LW39" s="188"/>
      <c r="LX39" s="188"/>
      <c r="LY39" s="188"/>
      <c r="LZ39" s="188"/>
      <c r="MA39" s="188"/>
      <c r="MB39" s="188"/>
      <c r="MC39" s="188"/>
      <c r="MD39" s="188"/>
      <c r="ME39" s="188"/>
      <c r="MF39" s="188"/>
      <c r="MG39" s="188"/>
      <c r="MH39" s="188"/>
      <c r="MI39" s="188"/>
      <c r="MJ39" s="188"/>
      <c r="MK39" s="188"/>
      <c r="ML39" s="188"/>
      <c r="MM39" s="188"/>
      <c r="MN39" s="188"/>
      <c r="MO39" s="188"/>
      <c r="MP39" s="188"/>
      <c r="MQ39" s="188"/>
      <c r="MR39" s="188"/>
      <c r="MS39" s="188"/>
      <c r="MT39" s="188"/>
      <c r="MU39" s="188"/>
      <c r="MV39" s="188"/>
      <c r="MW39" s="188"/>
      <c r="MX39" s="188"/>
      <c r="MY39" s="188"/>
      <c r="MZ39" s="188"/>
      <c r="NA39" s="188"/>
      <c r="NB39" s="188"/>
      <c r="NC39" s="188"/>
      <c r="ND39" s="188"/>
      <c r="NE39" s="188"/>
      <c r="NF39" s="188"/>
      <c r="NG39" s="188"/>
      <c r="NH39" s="188"/>
      <c r="NI39" s="188"/>
      <c r="NJ39" s="188"/>
      <c r="NK39" s="188"/>
      <c r="NL39" s="188"/>
      <c r="NM39" s="188"/>
      <c r="NN39" s="188"/>
      <c r="NO39" s="188"/>
      <c r="NP39" s="188"/>
      <c r="NQ39" s="188"/>
      <c r="NR39" s="188"/>
      <c r="NS39" s="188"/>
      <c r="NT39" s="188"/>
      <c r="NU39" s="188"/>
      <c r="NV39" s="188"/>
      <c r="NW39" s="188"/>
      <c r="NX39" s="188"/>
      <c r="NY39" s="188"/>
      <c r="NZ39" s="188"/>
      <c r="OA39" s="188"/>
      <c r="OB39" s="188"/>
      <c r="OC39" s="188"/>
      <c r="OD39" s="188"/>
      <c r="OE39" s="188"/>
      <c r="OF39" s="188"/>
      <c r="OG39" s="188"/>
      <c r="OH39" s="188"/>
      <c r="OI39" s="188"/>
      <c r="OJ39" s="188"/>
      <c r="OK39" s="188"/>
      <c r="OL39" s="188"/>
      <c r="OM39" s="188"/>
      <c r="ON39" s="188"/>
      <c r="OO39" s="188"/>
      <c r="OP39" s="188"/>
      <c r="OQ39" s="188"/>
      <c r="OR39" s="188"/>
      <c r="OS39" s="188"/>
      <c r="OT39" s="188"/>
      <c r="OU39" s="188"/>
      <c r="OV39" s="188"/>
      <c r="OW39" s="188"/>
      <c r="OX39" s="188"/>
      <c r="OY39" s="188"/>
      <c r="OZ39" s="188"/>
      <c r="PA39" s="188"/>
      <c r="PB39" s="188"/>
      <c r="PC39" s="188"/>
      <c r="PD39" s="188"/>
      <c r="PE39" s="188"/>
      <c r="PF39" s="188"/>
      <c r="PG39" s="188"/>
      <c r="PH39" s="188"/>
      <c r="PI39" s="188"/>
      <c r="PJ39" s="188"/>
      <c r="PK39" s="188"/>
      <c r="PL39" s="188"/>
      <c r="PM39" s="188"/>
      <c r="PN39" s="188"/>
      <c r="PO39" s="188"/>
      <c r="PP39" s="188"/>
      <c r="PQ39" s="188"/>
      <c r="PR39" s="188"/>
      <c r="PS39" s="188"/>
      <c r="PT39" s="188"/>
      <c r="PU39" s="188"/>
      <c r="PV39" s="188"/>
      <c r="PW39" s="188"/>
      <c r="PX39" s="188"/>
      <c r="PY39" s="188"/>
      <c r="PZ39" s="188"/>
      <c r="QA39" s="188"/>
      <c r="QB39" s="188"/>
      <c r="QC39" s="188"/>
      <c r="QD39" s="188"/>
      <c r="QE39" s="188"/>
      <c r="QF39" s="188"/>
      <c r="QG39" s="188"/>
      <c r="QH39" s="188"/>
      <c r="QI39" s="188"/>
      <c r="QJ39" s="188"/>
      <c r="QK39" s="188"/>
      <c r="QL39" s="188"/>
      <c r="QM39" s="188"/>
      <c r="QN39" s="188"/>
      <c r="QO39" s="188"/>
      <c r="QP39" s="188"/>
      <c r="QQ39" s="188"/>
      <c r="QR39" s="188"/>
      <c r="QS39" s="188"/>
      <c r="QT39" s="188"/>
      <c r="QU39" s="188"/>
      <c r="QV39" s="188"/>
      <c r="QW39" s="188"/>
      <c r="QX39" s="188"/>
      <c r="QY39" s="188"/>
      <c r="QZ39" s="188"/>
      <c r="RA39" s="188"/>
      <c r="RB39" s="188"/>
      <c r="RC39" s="188"/>
      <c r="RD39" s="188"/>
      <c r="RE39" s="188"/>
      <c r="RF39" s="188"/>
      <c r="RG39" s="188"/>
      <c r="RH39" s="188"/>
      <c r="RI39" s="188"/>
      <c r="RJ39" s="188"/>
      <c r="RK39" s="188"/>
      <c r="RL39" s="188"/>
      <c r="RM39" s="188"/>
      <c r="RN39" s="188"/>
      <c r="RO39" s="188"/>
      <c r="RP39" s="188"/>
      <c r="RQ39" s="188"/>
      <c r="RR39" s="188"/>
      <c r="RS39" s="188"/>
      <c r="RT39" s="188"/>
      <c r="RU39" s="188"/>
      <c r="RV39" s="188"/>
      <c r="RW39" s="188"/>
      <c r="RX39" s="188"/>
      <c r="RY39" s="188"/>
      <c r="RZ39" s="188"/>
      <c r="SA39" s="188"/>
      <c r="SB39" s="188"/>
      <c r="SC39" s="188"/>
      <c r="SD39" s="188"/>
      <c r="SE39" s="188"/>
      <c r="SF39" s="188"/>
      <c r="SG39" s="188"/>
      <c r="SH39" s="188"/>
      <c r="SI39" s="188"/>
      <c r="SJ39" s="188"/>
      <c r="SK39" s="188"/>
      <c r="SL39" s="188"/>
      <c r="SM39" s="188"/>
      <c r="SN39" s="188"/>
      <c r="SO39" s="188"/>
      <c r="SP39" s="188"/>
      <c r="SQ39" s="188"/>
      <c r="SR39" s="188"/>
      <c r="SS39" s="188"/>
    </row>
    <row r="40" spans="1:513" s="189" customFormat="1" ht="41.4" customHeight="1" x14ac:dyDescent="0.25">
      <c r="A40" s="190"/>
      <c r="B40" s="251"/>
      <c r="C40" s="252"/>
      <c r="D40" s="198"/>
      <c r="E40" s="195"/>
      <c r="F40" s="195"/>
      <c r="G40" s="199"/>
      <c r="H40" s="194"/>
      <c r="I40" s="199"/>
      <c r="J40" s="199"/>
      <c r="K40" s="268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85"/>
      <c r="AJ40" s="185"/>
      <c r="AK40" s="186"/>
      <c r="AL40" s="200"/>
      <c r="AM40" s="187"/>
      <c r="AN40" s="188"/>
      <c r="AO40" s="188"/>
      <c r="AP40" s="188"/>
      <c r="AQ40" s="188"/>
      <c r="AR40" s="188"/>
      <c r="AS40" s="188"/>
      <c r="AT40" s="188"/>
      <c r="AU40" s="188"/>
      <c r="AV40" s="188"/>
      <c r="AW40" s="188"/>
      <c r="AX40" s="188"/>
      <c r="AY40" s="188"/>
      <c r="AZ40" s="188"/>
      <c r="BA40" s="188"/>
      <c r="BB40" s="188"/>
      <c r="BC40" s="188"/>
      <c r="BD40" s="188"/>
      <c r="BE40" s="188"/>
      <c r="BF40" s="188"/>
      <c r="BG40" s="188"/>
      <c r="BH40" s="188"/>
      <c r="BI40" s="188"/>
      <c r="BJ40" s="188"/>
      <c r="BK40" s="188"/>
      <c r="BL40" s="188"/>
      <c r="BM40" s="188"/>
      <c r="BN40" s="188"/>
      <c r="BO40" s="188"/>
      <c r="BP40" s="188"/>
      <c r="BQ40" s="188"/>
      <c r="BR40" s="188"/>
      <c r="BS40" s="188"/>
      <c r="BT40" s="188"/>
      <c r="BU40" s="188"/>
      <c r="BV40" s="188"/>
      <c r="BW40" s="188"/>
      <c r="BX40" s="188"/>
      <c r="BY40" s="188"/>
      <c r="BZ40" s="188"/>
      <c r="CA40" s="188"/>
      <c r="CB40" s="188"/>
      <c r="CC40" s="188"/>
      <c r="CD40" s="188"/>
      <c r="CE40" s="188"/>
      <c r="CF40" s="188"/>
      <c r="CG40" s="188"/>
      <c r="CH40" s="188"/>
      <c r="CI40" s="188"/>
      <c r="CJ40" s="188"/>
      <c r="CK40" s="188"/>
      <c r="CL40" s="188"/>
      <c r="CM40" s="188"/>
      <c r="CN40" s="188"/>
      <c r="CO40" s="188"/>
      <c r="CP40" s="188"/>
      <c r="CQ40" s="188"/>
      <c r="CR40" s="188"/>
      <c r="CS40" s="188"/>
      <c r="CT40" s="188"/>
      <c r="CU40" s="188"/>
      <c r="CV40" s="188"/>
      <c r="CW40" s="188"/>
      <c r="CX40" s="188"/>
      <c r="CY40" s="188"/>
      <c r="CZ40" s="188"/>
      <c r="DA40" s="188"/>
      <c r="DB40" s="188"/>
      <c r="DC40" s="188"/>
      <c r="DD40" s="188"/>
      <c r="DE40" s="188"/>
      <c r="DF40" s="188"/>
      <c r="DG40" s="188"/>
      <c r="DH40" s="188"/>
      <c r="DI40" s="188"/>
      <c r="DJ40" s="188"/>
      <c r="DK40" s="188"/>
      <c r="DL40" s="188"/>
      <c r="DM40" s="188"/>
      <c r="DN40" s="188"/>
      <c r="DO40" s="188"/>
      <c r="DP40" s="188"/>
      <c r="DQ40" s="188"/>
      <c r="DR40" s="188"/>
      <c r="DS40" s="188"/>
      <c r="DT40" s="188"/>
      <c r="DU40" s="188"/>
      <c r="DV40" s="188"/>
      <c r="DW40" s="188"/>
      <c r="DX40" s="188"/>
      <c r="DY40" s="188"/>
      <c r="DZ40" s="188"/>
      <c r="EA40" s="188"/>
      <c r="EB40" s="188"/>
      <c r="EC40" s="188"/>
      <c r="ED40" s="188"/>
      <c r="EE40" s="188"/>
      <c r="EF40" s="188"/>
      <c r="EG40" s="188"/>
      <c r="EH40" s="188"/>
      <c r="EI40" s="188"/>
      <c r="EJ40" s="188"/>
      <c r="EK40" s="188"/>
      <c r="EL40" s="188"/>
      <c r="EM40" s="188"/>
      <c r="EN40" s="188"/>
      <c r="EO40" s="188"/>
      <c r="EP40" s="188"/>
      <c r="EQ40" s="188"/>
      <c r="ER40" s="188"/>
      <c r="ES40" s="188"/>
      <c r="ET40" s="188"/>
      <c r="EU40" s="188"/>
      <c r="EV40" s="188"/>
      <c r="EW40" s="188"/>
      <c r="EX40" s="188"/>
      <c r="EY40" s="188"/>
      <c r="EZ40" s="188"/>
      <c r="FA40" s="188"/>
      <c r="FB40" s="188"/>
      <c r="FC40" s="188"/>
      <c r="FD40" s="188"/>
      <c r="FE40" s="188"/>
      <c r="FF40" s="188"/>
      <c r="FG40" s="188"/>
      <c r="FH40" s="188"/>
      <c r="FI40" s="188"/>
      <c r="FJ40" s="188"/>
      <c r="FK40" s="188"/>
      <c r="FL40" s="188"/>
      <c r="FM40" s="188"/>
      <c r="FN40" s="188"/>
      <c r="FO40" s="188"/>
      <c r="FP40" s="188"/>
      <c r="FQ40" s="188"/>
      <c r="FR40" s="188"/>
      <c r="FS40" s="188"/>
      <c r="FT40" s="188"/>
      <c r="FU40" s="188"/>
      <c r="FV40" s="188"/>
      <c r="FW40" s="188"/>
      <c r="FX40" s="188"/>
      <c r="FY40" s="188"/>
      <c r="FZ40" s="188"/>
      <c r="GA40" s="188"/>
      <c r="GB40" s="188"/>
      <c r="GC40" s="188"/>
      <c r="GD40" s="188"/>
      <c r="GE40" s="188"/>
      <c r="GF40" s="188"/>
      <c r="GG40" s="188"/>
      <c r="GH40" s="188"/>
      <c r="GI40" s="188"/>
      <c r="GJ40" s="188"/>
      <c r="GK40" s="188"/>
      <c r="GL40" s="188"/>
      <c r="GM40" s="188"/>
      <c r="GN40" s="188"/>
      <c r="GO40" s="188"/>
      <c r="GP40" s="188"/>
      <c r="GQ40" s="188"/>
      <c r="GR40" s="188"/>
      <c r="GS40" s="188"/>
      <c r="GT40" s="188"/>
      <c r="GU40" s="188"/>
      <c r="GV40" s="188"/>
      <c r="GW40" s="188"/>
      <c r="GX40" s="188"/>
      <c r="GY40" s="188"/>
      <c r="GZ40" s="188"/>
      <c r="HA40" s="188"/>
      <c r="HB40" s="188"/>
      <c r="HC40" s="188"/>
      <c r="HD40" s="188"/>
      <c r="HE40" s="188"/>
      <c r="HF40" s="188"/>
      <c r="HG40" s="188"/>
      <c r="HH40" s="188"/>
      <c r="HI40" s="188"/>
      <c r="HJ40" s="188"/>
      <c r="HK40" s="188"/>
      <c r="HL40" s="188"/>
      <c r="HM40" s="188"/>
      <c r="HN40" s="188"/>
      <c r="HO40" s="188"/>
      <c r="HP40" s="188"/>
      <c r="HQ40" s="188"/>
      <c r="HR40" s="188"/>
      <c r="HS40" s="188"/>
      <c r="HT40" s="188"/>
      <c r="HU40" s="188"/>
      <c r="HV40" s="188"/>
      <c r="HW40" s="188"/>
      <c r="HX40" s="188"/>
      <c r="HY40" s="188"/>
      <c r="HZ40" s="188"/>
      <c r="IA40" s="188"/>
      <c r="IB40" s="188"/>
      <c r="IC40" s="188"/>
      <c r="ID40" s="188"/>
      <c r="IE40" s="188"/>
      <c r="IF40" s="188"/>
      <c r="IG40" s="188"/>
      <c r="IH40" s="188"/>
      <c r="II40" s="188"/>
      <c r="IJ40" s="188"/>
      <c r="IK40" s="188"/>
      <c r="IL40" s="188"/>
      <c r="IM40" s="188"/>
      <c r="IN40" s="188"/>
      <c r="IO40" s="188"/>
      <c r="IP40" s="188"/>
      <c r="IQ40" s="188"/>
      <c r="IR40" s="188"/>
      <c r="IS40" s="188"/>
      <c r="IT40" s="188"/>
      <c r="IU40" s="188"/>
      <c r="IV40" s="188"/>
      <c r="IW40" s="188"/>
      <c r="IX40" s="188"/>
      <c r="IY40" s="188"/>
      <c r="IZ40" s="188"/>
      <c r="JA40" s="188"/>
      <c r="JB40" s="188"/>
      <c r="JC40" s="188"/>
      <c r="JD40" s="188"/>
      <c r="JE40" s="188"/>
      <c r="JF40" s="188"/>
      <c r="JG40" s="188"/>
      <c r="JH40" s="188"/>
      <c r="JI40" s="188"/>
      <c r="JJ40" s="188"/>
      <c r="JK40" s="188"/>
      <c r="JL40" s="188"/>
      <c r="JM40" s="188"/>
      <c r="JN40" s="188"/>
      <c r="JO40" s="188"/>
      <c r="JP40" s="188"/>
      <c r="JQ40" s="188"/>
      <c r="JR40" s="188"/>
      <c r="JS40" s="188"/>
      <c r="JT40" s="188"/>
      <c r="JU40" s="188"/>
      <c r="JV40" s="188"/>
      <c r="JW40" s="188"/>
      <c r="JX40" s="188"/>
      <c r="JY40" s="188"/>
      <c r="JZ40" s="188"/>
      <c r="KA40" s="188"/>
      <c r="KB40" s="188"/>
      <c r="KC40" s="188"/>
      <c r="KD40" s="188"/>
      <c r="KE40" s="188"/>
      <c r="KF40" s="188"/>
      <c r="KG40" s="188"/>
      <c r="KH40" s="188"/>
      <c r="KI40" s="188"/>
      <c r="KJ40" s="188"/>
      <c r="KK40" s="188"/>
      <c r="KL40" s="188"/>
      <c r="KM40" s="188"/>
      <c r="KN40" s="188"/>
      <c r="KO40" s="188"/>
      <c r="KP40" s="188"/>
      <c r="KQ40" s="188"/>
      <c r="KR40" s="188"/>
      <c r="KS40" s="188"/>
      <c r="KT40" s="188"/>
      <c r="KU40" s="188"/>
      <c r="KV40" s="188"/>
      <c r="KW40" s="188"/>
      <c r="KX40" s="188"/>
      <c r="KY40" s="188"/>
      <c r="KZ40" s="188"/>
      <c r="LA40" s="188"/>
      <c r="LB40" s="188"/>
      <c r="LC40" s="188"/>
      <c r="LD40" s="188"/>
      <c r="LE40" s="188"/>
      <c r="LF40" s="188"/>
      <c r="LG40" s="188"/>
      <c r="LH40" s="188"/>
      <c r="LI40" s="188"/>
      <c r="LJ40" s="188"/>
      <c r="LK40" s="188"/>
      <c r="LL40" s="188"/>
      <c r="LM40" s="188"/>
      <c r="LN40" s="188"/>
      <c r="LO40" s="188"/>
      <c r="LP40" s="188"/>
      <c r="LQ40" s="188"/>
      <c r="LR40" s="188"/>
      <c r="LS40" s="188"/>
      <c r="LT40" s="188"/>
      <c r="LU40" s="188"/>
      <c r="LV40" s="188"/>
      <c r="LW40" s="188"/>
      <c r="LX40" s="188"/>
      <c r="LY40" s="188"/>
      <c r="LZ40" s="188"/>
      <c r="MA40" s="188"/>
      <c r="MB40" s="188"/>
      <c r="MC40" s="188"/>
      <c r="MD40" s="188"/>
      <c r="ME40" s="188"/>
      <c r="MF40" s="188"/>
      <c r="MG40" s="188"/>
      <c r="MH40" s="188"/>
      <c r="MI40" s="188"/>
      <c r="MJ40" s="188"/>
      <c r="MK40" s="188"/>
      <c r="ML40" s="188"/>
      <c r="MM40" s="188"/>
      <c r="MN40" s="188"/>
      <c r="MO40" s="188"/>
      <c r="MP40" s="188"/>
      <c r="MQ40" s="188"/>
      <c r="MR40" s="188"/>
      <c r="MS40" s="188"/>
      <c r="MT40" s="188"/>
      <c r="MU40" s="188"/>
      <c r="MV40" s="188"/>
      <c r="MW40" s="188"/>
      <c r="MX40" s="188"/>
      <c r="MY40" s="188"/>
      <c r="MZ40" s="188"/>
      <c r="NA40" s="188"/>
      <c r="NB40" s="188"/>
      <c r="NC40" s="188"/>
      <c r="ND40" s="188"/>
      <c r="NE40" s="188"/>
      <c r="NF40" s="188"/>
      <c r="NG40" s="188"/>
      <c r="NH40" s="188"/>
      <c r="NI40" s="188"/>
      <c r="NJ40" s="188"/>
      <c r="NK40" s="188"/>
      <c r="NL40" s="188"/>
      <c r="NM40" s="188"/>
      <c r="NN40" s="188"/>
      <c r="NO40" s="188"/>
      <c r="NP40" s="188"/>
      <c r="NQ40" s="188"/>
      <c r="NR40" s="188"/>
      <c r="NS40" s="188"/>
      <c r="NT40" s="188"/>
      <c r="NU40" s="188"/>
      <c r="NV40" s="188"/>
      <c r="NW40" s="188"/>
      <c r="NX40" s="188"/>
      <c r="NY40" s="188"/>
      <c r="NZ40" s="188"/>
      <c r="OA40" s="188"/>
      <c r="OB40" s="188"/>
      <c r="OC40" s="188"/>
      <c r="OD40" s="188"/>
      <c r="OE40" s="188"/>
      <c r="OF40" s="188"/>
      <c r="OG40" s="188"/>
      <c r="OH40" s="188"/>
      <c r="OI40" s="188"/>
      <c r="OJ40" s="188"/>
      <c r="OK40" s="188"/>
      <c r="OL40" s="188"/>
      <c r="OM40" s="188"/>
      <c r="ON40" s="188"/>
      <c r="OO40" s="188"/>
      <c r="OP40" s="188"/>
      <c r="OQ40" s="188"/>
      <c r="OR40" s="188"/>
      <c r="OS40" s="188"/>
      <c r="OT40" s="188"/>
      <c r="OU40" s="188"/>
      <c r="OV40" s="188"/>
      <c r="OW40" s="188"/>
      <c r="OX40" s="188"/>
      <c r="OY40" s="188"/>
      <c r="OZ40" s="188"/>
      <c r="PA40" s="188"/>
      <c r="PB40" s="188"/>
      <c r="PC40" s="188"/>
      <c r="PD40" s="188"/>
      <c r="PE40" s="188"/>
      <c r="PF40" s="188"/>
      <c r="PG40" s="188"/>
      <c r="PH40" s="188"/>
      <c r="PI40" s="188"/>
      <c r="PJ40" s="188"/>
      <c r="PK40" s="188"/>
      <c r="PL40" s="188"/>
      <c r="PM40" s="188"/>
      <c r="PN40" s="188"/>
      <c r="PO40" s="188"/>
      <c r="PP40" s="188"/>
      <c r="PQ40" s="188"/>
      <c r="PR40" s="188"/>
      <c r="PS40" s="188"/>
      <c r="PT40" s="188"/>
      <c r="PU40" s="188"/>
      <c r="PV40" s="188"/>
      <c r="PW40" s="188"/>
      <c r="PX40" s="188"/>
      <c r="PY40" s="188"/>
      <c r="PZ40" s="188"/>
      <c r="QA40" s="188"/>
      <c r="QB40" s="188"/>
      <c r="QC40" s="188"/>
      <c r="QD40" s="188"/>
      <c r="QE40" s="188"/>
      <c r="QF40" s="188"/>
      <c r="QG40" s="188"/>
      <c r="QH40" s="188"/>
      <c r="QI40" s="188"/>
      <c r="QJ40" s="188"/>
      <c r="QK40" s="188"/>
      <c r="QL40" s="188"/>
      <c r="QM40" s="188"/>
      <c r="QN40" s="188"/>
      <c r="QO40" s="188"/>
      <c r="QP40" s="188"/>
      <c r="QQ40" s="188"/>
      <c r="QR40" s="188"/>
      <c r="QS40" s="188"/>
      <c r="QT40" s="188"/>
      <c r="QU40" s="188"/>
      <c r="QV40" s="188"/>
      <c r="QW40" s="188"/>
      <c r="QX40" s="188"/>
      <c r="QY40" s="188"/>
      <c r="QZ40" s="188"/>
      <c r="RA40" s="188"/>
      <c r="RB40" s="188"/>
      <c r="RC40" s="188"/>
      <c r="RD40" s="188"/>
      <c r="RE40" s="188"/>
      <c r="RF40" s="188"/>
      <c r="RG40" s="188"/>
      <c r="RH40" s="188"/>
      <c r="RI40" s="188"/>
      <c r="RJ40" s="188"/>
      <c r="RK40" s="188"/>
      <c r="RL40" s="188"/>
      <c r="RM40" s="188"/>
      <c r="RN40" s="188"/>
      <c r="RO40" s="188"/>
      <c r="RP40" s="188"/>
      <c r="RQ40" s="188"/>
      <c r="RR40" s="188"/>
      <c r="RS40" s="188"/>
      <c r="RT40" s="188"/>
      <c r="RU40" s="188"/>
      <c r="RV40" s="188"/>
      <c r="RW40" s="188"/>
      <c r="RX40" s="188"/>
      <c r="RY40" s="188"/>
      <c r="RZ40" s="188"/>
      <c r="SA40" s="188"/>
      <c r="SB40" s="188"/>
      <c r="SC40" s="188"/>
      <c r="SD40" s="188"/>
      <c r="SE40" s="188"/>
      <c r="SF40" s="188"/>
      <c r="SG40" s="188"/>
      <c r="SH40" s="188"/>
      <c r="SI40" s="188"/>
      <c r="SJ40" s="188"/>
      <c r="SK40" s="188"/>
      <c r="SL40" s="188"/>
      <c r="SM40" s="188"/>
      <c r="SN40" s="188"/>
      <c r="SO40" s="188"/>
      <c r="SP40" s="188"/>
      <c r="SQ40" s="188"/>
      <c r="SR40" s="188"/>
      <c r="SS40" s="188"/>
    </row>
    <row r="41" spans="1:513" s="6" customFormat="1" ht="41.4" customHeight="1" x14ac:dyDescent="0.25">
      <c r="A41" s="795" t="s">
        <v>82</v>
      </c>
      <c r="B41" s="783"/>
      <c r="C41" s="784"/>
      <c r="D41" s="195"/>
      <c r="E41" s="195"/>
      <c r="F41" s="195"/>
      <c r="G41" s="196"/>
      <c r="H41" s="196"/>
      <c r="I41" s="196"/>
      <c r="J41" s="196"/>
      <c r="K41" s="262"/>
      <c r="L41" s="196"/>
      <c r="M41" s="196"/>
      <c r="N41" s="196"/>
      <c r="O41" s="196"/>
      <c r="P41" s="196"/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196"/>
      <c r="AB41" s="196"/>
      <c r="AC41" s="196"/>
      <c r="AD41" s="196"/>
      <c r="AE41" s="196"/>
      <c r="AF41" s="196"/>
      <c r="AG41" s="196"/>
      <c r="AH41" s="196"/>
      <c r="AI41" s="112">
        <f>'PEP Av. Fin.'!T18</f>
        <v>6180820.0999999996</v>
      </c>
      <c r="AJ41" s="112">
        <f>'PEP Av. Fin.'!U18</f>
        <v>411250</v>
      </c>
      <c r="AK41" s="101">
        <f>'PEP Av. Fin.'!V18</f>
        <v>6592070.0999999996</v>
      </c>
      <c r="AL41" s="197">
        <f>'PEP Av. Fin.'!W18</f>
        <v>0.35</v>
      </c>
      <c r="AM41" s="4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  <c r="HY41" s="5"/>
      <c r="HZ41" s="5"/>
      <c r="IA41" s="5"/>
      <c r="IB41" s="5"/>
      <c r="IC41" s="5"/>
      <c r="ID41" s="5"/>
      <c r="IE41" s="5"/>
      <c r="IF41" s="5"/>
      <c r="IG41" s="5"/>
      <c r="IH41" s="5"/>
      <c r="II41" s="5"/>
      <c r="IJ41" s="5"/>
      <c r="IK41" s="5"/>
      <c r="IL41" s="5"/>
      <c r="IM41" s="5"/>
      <c r="IN41" s="5"/>
      <c r="IO41" s="5"/>
      <c r="IP41" s="5"/>
      <c r="IQ41" s="5"/>
      <c r="IR41" s="5"/>
      <c r="IS41" s="5"/>
      <c r="IT41" s="5"/>
      <c r="IU41" s="5"/>
      <c r="IV41" s="5"/>
      <c r="IW41" s="5"/>
      <c r="IX41" s="5"/>
      <c r="IY41" s="5"/>
      <c r="IZ41" s="5"/>
      <c r="JA41" s="5"/>
      <c r="JB41" s="5"/>
      <c r="JC41" s="5"/>
      <c r="JD41" s="5"/>
      <c r="JE41" s="5"/>
      <c r="JF41" s="5"/>
      <c r="JG41" s="5"/>
      <c r="JH41" s="5"/>
      <c r="JI41" s="5"/>
      <c r="JJ41" s="5"/>
      <c r="JK41" s="5"/>
      <c r="JL41" s="5"/>
      <c r="JM41" s="5"/>
      <c r="JN41" s="5"/>
      <c r="JO41" s="5"/>
      <c r="JP41" s="5"/>
      <c r="JQ41" s="5"/>
      <c r="JR41" s="5"/>
      <c r="JS41" s="5"/>
      <c r="JT41" s="5"/>
      <c r="JU41" s="5"/>
      <c r="JV41" s="5"/>
      <c r="JW41" s="5"/>
      <c r="JX41" s="5"/>
      <c r="JY41" s="5"/>
      <c r="JZ41" s="5"/>
      <c r="KA41" s="5"/>
      <c r="KB41" s="5"/>
      <c r="KC41" s="5"/>
      <c r="KD41" s="5"/>
      <c r="KE41" s="5"/>
      <c r="KF41" s="5"/>
      <c r="KG41" s="5"/>
      <c r="KH41" s="5"/>
      <c r="KI41" s="5"/>
      <c r="KJ41" s="5"/>
      <c r="KK41" s="5"/>
      <c r="KL41" s="5"/>
      <c r="KM41" s="5"/>
      <c r="KN41" s="5"/>
      <c r="KO41" s="5"/>
      <c r="KP41" s="5"/>
      <c r="KQ41" s="5"/>
      <c r="KR41" s="5"/>
      <c r="KS41" s="5"/>
      <c r="KT41" s="5"/>
      <c r="KU41" s="5"/>
      <c r="KV41" s="5"/>
      <c r="KW41" s="5"/>
      <c r="KX41" s="5"/>
      <c r="KY41" s="5"/>
      <c r="KZ41" s="5"/>
      <c r="LA41" s="5"/>
      <c r="LB41" s="5"/>
      <c r="LC41" s="5"/>
      <c r="LD41" s="5"/>
      <c r="LE41" s="5"/>
      <c r="LF41" s="5"/>
      <c r="LG41" s="5"/>
      <c r="LH41" s="5"/>
      <c r="LI41" s="5"/>
      <c r="LJ41" s="5"/>
      <c r="LK41" s="5"/>
      <c r="LL41" s="5"/>
      <c r="LM41" s="5"/>
      <c r="LN41" s="5"/>
      <c r="LO41" s="5"/>
      <c r="LP41" s="5"/>
      <c r="LQ41" s="5"/>
      <c r="LR41" s="5"/>
      <c r="LS41" s="5"/>
      <c r="LT41" s="5"/>
      <c r="LU41" s="5"/>
      <c r="LV41" s="5"/>
      <c r="LW41" s="5"/>
      <c r="LX41" s="5"/>
      <c r="LY41" s="5"/>
      <c r="LZ41" s="5"/>
      <c r="MA41" s="5"/>
      <c r="MB41" s="5"/>
      <c r="MC41" s="5"/>
      <c r="MD41" s="5"/>
      <c r="ME41" s="5"/>
      <c r="MF41" s="5"/>
      <c r="MG41" s="5"/>
      <c r="MH41" s="5"/>
      <c r="MI41" s="5"/>
      <c r="MJ41" s="5"/>
      <c r="MK41" s="5"/>
      <c r="ML41" s="5"/>
      <c r="MM41" s="5"/>
      <c r="MN41" s="5"/>
      <c r="MO41" s="5"/>
      <c r="MP41" s="5"/>
      <c r="MQ41" s="5"/>
      <c r="MR41" s="5"/>
      <c r="MS41" s="5"/>
      <c r="MT41" s="5"/>
      <c r="MU41" s="5"/>
      <c r="MV41" s="5"/>
      <c r="MW41" s="5"/>
      <c r="MX41" s="5"/>
      <c r="MY41" s="5"/>
      <c r="MZ41" s="5"/>
      <c r="NA41" s="5"/>
      <c r="NB41" s="5"/>
      <c r="NC41" s="5"/>
      <c r="ND41" s="5"/>
      <c r="NE41" s="5"/>
      <c r="NF41" s="5"/>
      <c r="NG41" s="5"/>
      <c r="NH41" s="5"/>
      <c r="NI41" s="5"/>
      <c r="NJ41" s="5"/>
      <c r="NK41" s="5"/>
      <c r="NL41" s="5"/>
      <c r="NM41" s="5"/>
      <c r="NN41" s="5"/>
      <c r="NO41" s="5"/>
      <c r="NP41" s="5"/>
      <c r="NQ41" s="5"/>
      <c r="NR41" s="5"/>
      <c r="NS41" s="5"/>
      <c r="NT41" s="5"/>
      <c r="NU41" s="5"/>
      <c r="NV41" s="5"/>
      <c r="NW41" s="5"/>
      <c r="NX41" s="5"/>
      <c r="NY41" s="5"/>
      <c r="NZ41" s="5"/>
      <c r="OA41" s="5"/>
      <c r="OB41" s="5"/>
      <c r="OC41" s="5"/>
      <c r="OD41" s="5"/>
      <c r="OE41" s="5"/>
      <c r="OF41" s="5"/>
      <c r="OG41" s="5"/>
      <c r="OH41" s="5"/>
      <c r="OI41" s="5"/>
      <c r="OJ41" s="5"/>
      <c r="OK41" s="5"/>
      <c r="OL41" s="5"/>
      <c r="OM41" s="5"/>
      <c r="ON41" s="5"/>
      <c r="OO41" s="5"/>
      <c r="OP41" s="5"/>
      <c r="OQ41" s="5"/>
      <c r="OR41" s="5"/>
      <c r="OS41" s="5"/>
      <c r="OT41" s="5"/>
      <c r="OU41" s="5"/>
      <c r="OV41" s="5"/>
      <c r="OW41" s="5"/>
      <c r="OX41" s="5"/>
      <c r="OY41" s="5"/>
      <c r="OZ41" s="5"/>
      <c r="PA41" s="5"/>
      <c r="PB41" s="5"/>
      <c r="PC41" s="5"/>
      <c r="PD41" s="5"/>
      <c r="PE41" s="5"/>
      <c r="PF41" s="5"/>
      <c r="PG41" s="5"/>
      <c r="PH41" s="5"/>
      <c r="PI41" s="5"/>
      <c r="PJ41" s="5"/>
      <c r="PK41" s="5"/>
      <c r="PL41" s="5"/>
      <c r="PM41" s="5"/>
      <c r="PN41" s="5"/>
      <c r="PO41" s="5"/>
      <c r="PP41" s="5"/>
      <c r="PQ41" s="5"/>
      <c r="PR41" s="5"/>
      <c r="PS41" s="5"/>
      <c r="PT41" s="5"/>
      <c r="PU41" s="5"/>
      <c r="PV41" s="5"/>
      <c r="PW41" s="5"/>
      <c r="PX41" s="5"/>
      <c r="PY41" s="5"/>
      <c r="PZ41" s="5"/>
      <c r="QA41" s="5"/>
      <c r="QB41" s="5"/>
      <c r="QC41" s="5"/>
      <c r="QD41" s="5"/>
      <c r="QE41" s="5"/>
      <c r="QF41" s="5"/>
      <c r="QG41" s="5"/>
      <c r="QH41" s="5"/>
      <c r="QI41" s="5"/>
      <c r="QJ41" s="5"/>
      <c r="QK41" s="5"/>
      <c r="QL41" s="5"/>
      <c r="QM41" s="5"/>
      <c r="QN41" s="5"/>
      <c r="QO41" s="5"/>
      <c r="QP41" s="5"/>
      <c r="QQ41" s="5"/>
      <c r="QR41" s="5"/>
      <c r="QS41" s="5"/>
      <c r="QT41" s="5"/>
      <c r="QU41" s="5"/>
      <c r="QV41" s="5"/>
      <c r="QW41" s="5"/>
      <c r="QX41" s="5"/>
      <c r="QY41" s="5"/>
      <c r="QZ41" s="5"/>
      <c r="RA41" s="5"/>
      <c r="RB41" s="5"/>
      <c r="RC41" s="5"/>
      <c r="RD41" s="5"/>
      <c r="RE41" s="5"/>
      <c r="RF41" s="5"/>
      <c r="RG41" s="5"/>
      <c r="RH41" s="5"/>
      <c r="RI41" s="5"/>
      <c r="RJ41" s="5"/>
      <c r="RK41" s="5"/>
      <c r="RL41" s="5"/>
      <c r="RM41" s="5"/>
      <c r="RN41" s="5"/>
      <c r="RO41" s="5"/>
      <c r="RP41" s="5"/>
      <c r="RQ41" s="5"/>
      <c r="RR41" s="5"/>
      <c r="RS41" s="5"/>
      <c r="RT41" s="5"/>
      <c r="RU41" s="5"/>
      <c r="RV41" s="5"/>
      <c r="RW41" s="5"/>
      <c r="RX41" s="5"/>
      <c r="RY41" s="5"/>
      <c r="RZ41" s="5"/>
      <c r="SA41" s="5"/>
      <c r="SB41" s="5"/>
      <c r="SC41" s="5"/>
      <c r="SD41" s="5"/>
      <c r="SE41" s="5"/>
      <c r="SF41" s="5"/>
      <c r="SG41" s="5"/>
      <c r="SH41" s="5"/>
      <c r="SI41" s="5"/>
      <c r="SJ41" s="5"/>
      <c r="SK41" s="5"/>
      <c r="SL41" s="5"/>
      <c r="SM41" s="5"/>
      <c r="SN41" s="5"/>
      <c r="SO41" s="5"/>
      <c r="SP41" s="5"/>
      <c r="SQ41" s="5"/>
      <c r="SR41" s="5"/>
      <c r="SS41" s="5"/>
    </row>
    <row r="42" spans="1:513" s="189" customFormat="1" ht="41.4" customHeight="1" x14ac:dyDescent="0.25">
      <c r="A42" s="190"/>
      <c r="B42" s="801" t="s">
        <v>83</v>
      </c>
      <c r="C42" s="802"/>
      <c r="D42" s="198"/>
      <c r="E42" s="195"/>
      <c r="F42" s="195"/>
      <c r="G42" s="199"/>
      <c r="H42" s="199"/>
      <c r="I42" s="199"/>
      <c r="J42" s="199"/>
      <c r="K42" s="268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85">
        <f>'PEP Av. Fin.'!T19</f>
        <v>1750000</v>
      </c>
      <c r="AJ42" s="185">
        <f>'PEP Av. Fin.'!U19</f>
        <v>0</v>
      </c>
      <c r="AK42" s="186">
        <f>'PEP Av. Fin.'!V19</f>
        <v>1750000</v>
      </c>
      <c r="AL42" s="200">
        <f>'PEP Av. Fin.'!W19</f>
        <v>0.26547047793074896</v>
      </c>
      <c r="AM42" s="187"/>
      <c r="AN42" s="188"/>
      <c r="AO42" s="188"/>
      <c r="AP42" s="188"/>
      <c r="AQ42" s="188"/>
      <c r="AR42" s="188"/>
      <c r="AS42" s="188"/>
      <c r="AT42" s="188"/>
      <c r="AU42" s="188"/>
      <c r="AV42" s="188"/>
      <c r="AW42" s="188"/>
      <c r="AX42" s="188"/>
      <c r="AY42" s="188"/>
      <c r="AZ42" s="188"/>
      <c r="BA42" s="188"/>
      <c r="BB42" s="188"/>
      <c r="BC42" s="188"/>
      <c r="BD42" s="188"/>
      <c r="BE42" s="188"/>
      <c r="BF42" s="188"/>
      <c r="BG42" s="188"/>
      <c r="BH42" s="188"/>
      <c r="BI42" s="188"/>
      <c r="BJ42" s="188"/>
      <c r="BK42" s="188"/>
      <c r="BL42" s="188"/>
      <c r="BM42" s="188"/>
      <c r="BN42" s="188"/>
      <c r="BO42" s="188"/>
      <c r="BP42" s="188"/>
      <c r="BQ42" s="188"/>
      <c r="BR42" s="188"/>
      <c r="BS42" s="188"/>
      <c r="BT42" s="188"/>
      <c r="BU42" s="188"/>
      <c r="BV42" s="188"/>
      <c r="BW42" s="188"/>
      <c r="BX42" s="188"/>
      <c r="BY42" s="188"/>
      <c r="BZ42" s="188"/>
      <c r="CA42" s="188"/>
      <c r="CB42" s="188"/>
      <c r="CC42" s="188"/>
      <c r="CD42" s="188"/>
      <c r="CE42" s="188"/>
      <c r="CF42" s="188"/>
      <c r="CG42" s="188"/>
      <c r="CH42" s="188"/>
      <c r="CI42" s="188"/>
      <c r="CJ42" s="188"/>
      <c r="CK42" s="188"/>
      <c r="CL42" s="188"/>
      <c r="CM42" s="188"/>
      <c r="CN42" s="188"/>
      <c r="CO42" s="188"/>
      <c r="CP42" s="188"/>
      <c r="CQ42" s="188"/>
      <c r="CR42" s="188"/>
      <c r="CS42" s="188"/>
      <c r="CT42" s="188"/>
      <c r="CU42" s="188"/>
      <c r="CV42" s="188"/>
      <c r="CW42" s="188"/>
      <c r="CX42" s="188"/>
      <c r="CY42" s="188"/>
      <c r="CZ42" s="188"/>
      <c r="DA42" s="188"/>
      <c r="DB42" s="188"/>
      <c r="DC42" s="188"/>
      <c r="DD42" s="188"/>
      <c r="DE42" s="188"/>
      <c r="DF42" s="188"/>
      <c r="DG42" s="188"/>
      <c r="DH42" s="188"/>
      <c r="DI42" s="188"/>
      <c r="DJ42" s="188"/>
      <c r="DK42" s="188"/>
      <c r="DL42" s="188"/>
      <c r="DM42" s="188"/>
      <c r="DN42" s="188"/>
      <c r="DO42" s="188"/>
      <c r="DP42" s="188"/>
      <c r="DQ42" s="188"/>
      <c r="DR42" s="188"/>
      <c r="DS42" s="188"/>
      <c r="DT42" s="188"/>
      <c r="DU42" s="188"/>
      <c r="DV42" s="188"/>
      <c r="DW42" s="188"/>
      <c r="DX42" s="188"/>
      <c r="DY42" s="188"/>
      <c r="DZ42" s="188"/>
      <c r="EA42" s="188"/>
      <c r="EB42" s="188"/>
      <c r="EC42" s="188"/>
      <c r="ED42" s="188"/>
      <c r="EE42" s="188"/>
      <c r="EF42" s="188"/>
      <c r="EG42" s="188"/>
      <c r="EH42" s="188"/>
      <c r="EI42" s="188"/>
      <c r="EJ42" s="188"/>
      <c r="EK42" s="188"/>
      <c r="EL42" s="188"/>
      <c r="EM42" s="188"/>
      <c r="EN42" s="188"/>
      <c r="EO42" s="188"/>
      <c r="EP42" s="188"/>
      <c r="EQ42" s="188"/>
      <c r="ER42" s="188"/>
      <c r="ES42" s="188"/>
      <c r="ET42" s="188"/>
      <c r="EU42" s="188"/>
      <c r="EV42" s="188"/>
      <c r="EW42" s="188"/>
      <c r="EX42" s="188"/>
      <c r="EY42" s="188"/>
      <c r="EZ42" s="188"/>
      <c r="FA42" s="188"/>
      <c r="FB42" s="188"/>
      <c r="FC42" s="188"/>
      <c r="FD42" s="188"/>
      <c r="FE42" s="188"/>
      <c r="FF42" s="188"/>
      <c r="FG42" s="188"/>
      <c r="FH42" s="188"/>
      <c r="FI42" s="188"/>
      <c r="FJ42" s="188"/>
      <c r="FK42" s="188"/>
      <c r="FL42" s="188"/>
      <c r="FM42" s="188"/>
      <c r="FN42" s="188"/>
      <c r="FO42" s="188"/>
      <c r="FP42" s="188"/>
      <c r="FQ42" s="188"/>
      <c r="FR42" s="188"/>
      <c r="FS42" s="188"/>
      <c r="FT42" s="188"/>
      <c r="FU42" s="188"/>
      <c r="FV42" s="188"/>
      <c r="FW42" s="188"/>
      <c r="FX42" s="188"/>
      <c r="FY42" s="188"/>
      <c r="FZ42" s="188"/>
      <c r="GA42" s="188"/>
      <c r="GB42" s="188"/>
      <c r="GC42" s="188"/>
      <c r="GD42" s="188"/>
      <c r="GE42" s="188"/>
      <c r="GF42" s="188"/>
      <c r="GG42" s="188"/>
      <c r="GH42" s="188"/>
      <c r="GI42" s="188"/>
      <c r="GJ42" s="188"/>
      <c r="GK42" s="188"/>
      <c r="GL42" s="188"/>
      <c r="GM42" s="188"/>
      <c r="GN42" s="188"/>
      <c r="GO42" s="188"/>
      <c r="GP42" s="188"/>
      <c r="GQ42" s="188"/>
      <c r="GR42" s="188"/>
      <c r="GS42" s="188"/>
      <c r="GT42" s="188"/>
      <c r="GU42" s="188"/>
      <c r="GV42" s="188"/>
      <c r="GW42" s="188"/>
      <c r="GX42" s="188"/>
      <c r="GY42" s="188"/>
      <c r="GZ42" s="188"/>
      <c r="HA42" s="188"/>
      <c r="HB42" s="188"/>
      <c r="HC42" s="188"/>
      <c r="HD42" s="188"/>
      <c r="HE42" s="188"/>
      <c r="HF42" s="188"/>
      <c r="HG42" s="188"/>
      <c r="HH42" s="188"/>
      <c r="HI42" s="188"/>
      <c r="HJ42" s="188"/>
      <c r="HK42" s="188"/>
      <c r="HL42" s="188"/>
      <c r="HM42" s="188"/>
      <c r="HN42" s="188"/>
      <c r="HO42" s="188"/>
      <c r="HP42" s="188"/>
      <c r="HQ42" s="188"/>
      <c r="HR42" s="188"/>
      <c r="HS42" s="188"/>
      <c r="HT42" s="188"/>
      <c r="HU42" s="188"/>
      <c r="HV42" s="188"/>
      <c r="HW42" s="188"/>
      <c r="HX42" s="188"/>
      <c r="HY42" s="188"/>
      <c r="HZ42" s="188"/>
      <c r="IA42" s="188"/>
      <c r="IB42" s="188"/>
      <c r="IC42" s="188"/>
      <c r="ID42" s="188"/>
      <c r="IE42" s="188"/>
      <c r="IF42" s="188"/>
      <c r="IG42" s="188"/>
      <c r="IH42" s="188"/>
      <c r="II42" s="188"/>
      <c r="IJ42" s="188"/>
      <c r="IK42" s="188"/>
      <c r="IL42" s="188"/>
      <c r="IM42" s="188"/>
      <c r="IN42" s="188"/>
      <c r="IO42" s="188"/>
      <c r="IP42" s="188"/>
      <c r="IQ42" s="188"/>
      <c r="IR42" s="188"/>
      <c r="IS42" s="188"/>
      <c r="IT42" s="188"/>
      <c r="IU42" s="188"/>
      <c r="IV42" s="188"/>
      <c r="IW42" s="188"/>
      <c r="IX42" s="188"/>
      <c r="IY42" s="188"/>
      <c r="IZ42" s="188"/>
      <c r="JA42" s="188"/>
      <c r="JB42" s="188"/>
      <c r="JC42" s="188"/>
      <c r="JD42" s="188"/>
      <c r="JE42" s="188"/>
      <c r="JF42" s="188"/>
      <c r="JG42" s="188"/>
      <c r="JH42" s="188"/>
      <c r="JI42" s="188"/>
      <c r="JJ42" s="188"/>
      <c r="JK42" s="188"/>
      <c r="JL42" s="188"/>
      <c r="JM42" s="188"/>
      <c r="JN42" s="188"/>
      <c r="JO42" s="188"/>
      <c r="JP42" s="188"/>
      <c r="JQ42" s="188"/>
      <c r="JR42" s="188"/>
      <c r="JS42" s="188"/>
      <c r="JT42" s="188"/>
      <c r="JU42" s="188"/>
      <c r="JV42" s="188"/>
      <c r="JW42" s="188"/>
      <c r="JX42" s="188"/>
      <c r="JY42" s="188"/>
      <c r="JZ42" s="188"/>
      <c r="KA42" s="188"/>
      <c r="KB42" s="188"/>
      <c r="KC42" s="188"/>
      <c r="KD42" s="188"/>
      <c r="KE42" s="188"/>
      <c r="KF42" s="188"/>
      <c r="KG42" s="188"/>
      <c r="KH42" s="188"/>
      <c r="KI42" s="188"/>
      <c r="KJ42" s="188"/>
      <c r="KK42" s="188"/>
      <c r="KL42" s="188"/>
      <c r="KM42" s="188"/>
      <c r="KN42" s="188"/>
      <c r="KO42" s="188"/>
      <c r="KP42" s="188"/>
      <c r="KQ42" s="188"/>
      <c r="KR42" s="188"/>
      <c r="KS42" s="188"/>
      <c r="KT42" s="188"/>
      <c r="KU42" s="188"/>
      <c r="KV42" s="188"/>
      <c r="KW42" s="188"/>
      <c r="KX42" s="188"/>
      <c r="KY42" s="188"/>
      <c r="KZ42" s="188"/>
      <c r="LA42" s="188"/>
      <c r="LB42" s="188"/>
      <c r="LC42" s="188"/>
      <c r="LD42" s="188"/>
      <c r="LE42" s="188"/>
      <c r="LF42" s="188"/>
      <c r="LG42" s="188"/>
      <c r="LH42" s="188"/>
      <c r="LI42" s="188"/>
      <c r="LJ42" s="188"/>
      <c r="LK42" s="188"/>
      <c r="LL42" s="188"/>
      <c r="LM42" s="188"/>
      <c r="LN42" s="188"/>
      <c r="LO42" s="188"/>
      <c r="LP42" s="188"/>
      <c r="LQ42" s="188"/>
      <c r="LR42" s="188"/>
      <c r="LS42" s="188"/>
      <c r="LT42" s="188"/>
      <c r="LU42" s="188"/>
      <c r="LV42" s="188"/>
      <c r="LW42" s="188"/>
      <c r="LX42" s="188"/>
      <c r="LY42" s="188"/>
      <c r="LZ42" s="188"/>
      <c r="MA42" s="188"/>
      <c r="MB42" s="188"/>
      <c r="MC42" s="188"/>
      <c r="MD42" s="188"/>
      <c r="ME42" s="188"/>
      <c r="MF42" s="188"/>
      <c r="MG42" s="188"/>
      <c r="MH42" s="188"/>
      <c r="MI42" s="188"/>
      <c r="MJ42" s="188"/>
      <c r="MK42" s="188"/>
      <c r="ML42" s="188"/>
      <c r="MM42" s="188"/>
      <c r="MN42" s="188"/>
      <c r="MO42" s="188"/>
      <c r="MP42" s="188"/>
      <c r="MQ42" s="188"/>
      <c r="MR42" s="188"/>
      <c r="MS42" s="188"/>
      <c r="MT42" s="188"/>
      <c r="MU42" s="188"/>
      <c r="MV42" s="188"/>
      <c r="MW42" s="188"/>
      <c r="MX42" s="188"/>
      <c r="MY42" s="188"/>
      <c r="MZ42" s="188"/>
      <c r="NA42" s="188"/>
      <c r="NB42" s="188"/>
      <c r="NC42" s="188"/>
      <c r="ND42" s="188"/>
      <c r="NE42" s="188"/>
      <c r="NF42" s="188"/>
      <c r="NG42" s="188"/>
      <c r="NH42" s="188"/>
      <c r="NI42" s="188"/>
      <c r="NJ42" s="188"/>
      <c r="NK42" s="188"/>
      <c r="NL42" s="188"/>
      <c r="NM42" s="188"/>
      <c r="NN42" s="188"/>
      <c r="NO42" s="188"/>
      <c r="NP42" s="188"/>
      <c r="NQ42" s="188"/>
      <c r="NR42" s="188"/>
      <c r="NS42" s="188"/>
      <c r="NT42" s="188"/>
      <c r="NU42" s="188"/>
      <c r="NV42" s="188"/>
      <c r="NW42" s="188"/>
      <c r="NX42" s="188"/>
      <c r="NY42" s="188"/>
      <c r="NZ42" s="188"/>
      <c r="OA42" s="188"/>
      <c r="OB42" s="188"/>
      <c r="OC42" s="188"/>
      <c r="OD42" s="188"/>
      <c r="OE42" s="188"/>
      <c r="OF42" s="188"/>
      <c r="OG42" s="188"/>
      <c r="OH42" s="188"/>
      <c r="OI42" s="188"/>
      <c r="OJ42" s="188"/>
      <c r="OK42" s="188"/>
      <c r="OL42" s="188"/>
      <c r="OM42" s="188"/>
      <c r="ON42" s="188"/>
      <c r="OO42" s="188"/>
      <c r="OP42" s="188"/>
      <c r="OQ42" s="188"/>
      <c r="OR42" s="188"/>
      <c r="OS42" s="188"/>
      <c r="OT42" s="188"/>
      <c r="OU42" s="188"/>
      <c r="OV42" s="188"/>
      <c r="OW42" s="188"/>
      <c r="OX42" s="188"/>
      <c r="OY42" s="188"/>
      <c r="OZ42" s="188"/>
      <c r="PA42" s="188"/>
      <c r="PB42" s="188"/>
      <c r="PC42" s="188"/>
      <c r="PD42" s="188"/>
      <c r="PE42" s="188"/>
      <c r="PF42" s="188"/>
      <c r="PG42" s="188"/>
      <c r="PH42" s="188"/>
      <c r="PI42" s="188"/>
      <c r="PJ42" s="188"/>
      <c r="PK42" s="188"/>
      <c r="PL42" s="188"/>
      <c r="PM42" s="188"/>
      <c r="PN42" s="188"/>
      <c r="PO42" s="188"/>
      <c r="PP42" s="188"/>
      <c r="PQ42" s="188"/>
      <c r="PR42" s="188"/>
      <c r="PS42" s="188"/>
      <c r="PT42" s="188"/>
      <c r="PU42" s="188"/>
      <c r="PV42" s="188"/>
      <c r="PW42" s="188"/>
      <c r="PX42" s="188"/>
      <c r="PY42" s="188"/>
      <c r="PZ42" s="188"/>
      <c r="QA42" s="188"/>
      <c r="QB42" s="188"/>
      <c r="QC42" s="188"/>
      <c r="QD42" s="188"/>
      <c r="QE42" s="188"/>
      <c r="QF42" s="188"/>
      <c r="QG42" s="188"/>
      <c r="QH42" s="188"/>
      <c r="QI42" s="188"/>
      <c r="QJ42" s="188"/>
      <c r="QK42" s="188"/>
      <c r="QL42" s="188"/>
      <c r="QM42" s="188"/>
      <c r="QN42" s="188"/>
      <c r="QO42" s="188"/>
      <c r="QP42" s="188"/>
      <c r="QQ42" s="188"/>
      <c r="QR42" s="188"/>
      <c r="QS42" s="188"/>
      <c r="QT42" s="188"/>
      <c r="QU42" s="188"/>
      <c r="QV42" s="188"/>
      <c r="QW42" s="188"/>
      <c r="QX42" s="188"/>
      <c r="QY42" s="188"/>
      <c r="QZ42" s="188"/>
      <c r="RA42" s="188"/>
      <c r="RB42" s="188"/>
      <c r="RC42" s="188"/>
      <c r="RD42" s="188"/>
      <c r="RE42" s="188"/>
      <c r="RF42" s="188"/>
      <c r="RG42" s="188"/>
      <c r="RH42" s="188"/>
      <c r="RI42" s="188"/>
      <c r="RJ42" s="188"/>
      <c r="RK42" s="188"/>
      <c r="RL42" s="188"/>
      <c r="RM42" s="188"/>
      <c r="RN42" s="188"/>
      <c r="RO42" s="188"/>
      <c r="RP42" s="188"/>
      <c r="RQ42" s="188"/>
      <c r="RR42" s="188"/>
      <c r="RS42" s="188"/>
      <c r="RT42" s="188"/>
      <c r="RU42" s="188"/>
      <c r="RV42" s="188"/>
      <c r="RW42" s="188"/>
      <c r="RX42" s="188"/>
      <c r="RY42" s="188"/>
      <c r="RZ42" s="188"/>
      <c r="SA42" s="188"/>
      <c r="SB42" s="188"/>
      <c r="SC42" s="188"/>
      <c r="SD42" s="188"/>
      <c r="SE42" s="188"/>
      <c r="SF42" s="188"/>
      <c r="SG42" s="188"/>
      <c r="SH42" s="188"/>
      <c r="SI42" s="188"/>
      <c r="SJ42" s="188"/>
      <c r="SK42" s="188"/>
      <c r="SL42" s="188"/>
      <c r="SM42" s="188"/>
      <c r="SN42" s="188"/>
      <c r="SO42" s="188"/>
      <c r="SP42" s="188"/>
      <c r="SQ42" s="188"/>
      <c r="SR42" s="188"/>
      <c r="SS42" s="188"/>
    </row>
    <row r="43" spans="1:513" s="3" customFormat="1" ht="41.4" customHeight="1" x14ac:dyDescent="0.25">
      <c r="A43" s="213"/>
      <c r="B43" s="254"/>
      <c r="C43" s="255"/>
      <c r="D43" s="108"/>
      <c r="E43" s="195"/>
      <c r="F43" s="195"/>
      <c r="G43" s="204"/>
      <c r="H43" s="194"/>
      <c r="I43" s="204"/>
      <c r="J43" s="204"/>
      <c r="K43" s="261"/>
      <c r="L43" s="204"/>
      <c r="M43" s="204"/>
      <c r="N43" s="204"/>
      <c r="O43" s="204"/>
      <c r="P43" s="204"/>
      <c r="Q43" s="204"/>
      <c r="R43" s="204"/>
      <c r="S43" s="204"/>
      <c r="T43" s="204"/>
      <c r="U43" s="204"/>
      <c r="V43" s="204"/>
      <c r="W43" s="204"/>
      <c r="X43" s="204"/>
      <c r="Y43" s="204"/>
      <c r="Z43" s="204"/>
      <c r="AA43" s="204"/>
      <c r="AB43" s="204"/>
      <c r="AC43" s="204"/>
      <c r="AD43" s="204"/>
      <c r="AE43" s="204"/>
      <c r="AF43" s="204"/>
      <c r="AG43" s="204"/>
      <c r="AH43" s="204"/>
      <c r="AI43" s="182"/>
      <c r="AJ43" s="182"/>
      <c r="AK43" s="103"/>
      <c r="AL43" s="205"/>
      <c r="AM43" s="7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</row>
    <row r="44" spans="1:513" s="189" customFormat="1" ht="41.4" customHeight="1" x14ac:dyDescent="0.25">
      <c r="A44" s="190"/>
      <c r="B44" s="801" t="s">
        <v>84</v>
      </c>
      <c r="C44" s="802"/>
      <c r="D44" s="198"/>
      <c r="E44" s="195"/>
      <c r="F44" s="195"/>
      <c r="G44" s="199"/>
      <c r="H44" s="199"/>
      <c r="I44" s="199"/>
      <c r="J44" s="199"/>
      <c r="K44" s="268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85">
        <f>'PEP Av. Fin.'!T20</f>
        <v>58391.549999999996</v>
      </c>
      <c r="AJ44" s="185">
        <f>'PEP Av. Fin.'!U20</f>
        <v>0</v>
      </c>
      <c r="AK44" s="186">
        <f>'PEP Av. Fin.'!V20</f>
        <v>58391.549999999996</v>
      </c>
      <c r="AL44" s="200">
        <f>'PEP Av. Fin.'!W20</f>
        <v>8.8578472489241281E-3</v>
      </c>
      <c r="AM44" s="187"/>
      <c r="AN44" s="188"/>
      <c r="AO44" s="188"/>
      <c r="AP44" s="188"/>
      <c r="AQ44" s="188"/>
      <c r="AR44" s="188"/>
      <c r="AS44" s="188"/>
      <c r="AT44" s="188"/>
      <c r="AU44" s="188"/>
      <c r="AV44" s="188"/>
      <c r="AW44" s="188"/>
      <c r="AX44" s="188"/>
      <c r="AY44" s="188"/>
      <c r="AZ44" s="188"/>
      <c r="BA44" s="188"/>
      <c r="BB44" s="188"/>
      <c r="BC44" s="188"/>
      <c r="BD44" s="188"/>
      <c r="BE44" s="188"/>
      <c r="BF44" s="188"/>
      <c r="BG44" s="188"/>
      <c r="BH44" s="188"/>
      <c r="BI44" s="188"/>
      <c r="BJ44" s="188"/>
      <c r="BK44" s="188"/>
      <c r="BL44" s="188"/>
      <c r="BM44" s="188"/>
      <c r="BN44" s="188"/>
      <c r="BO44" s="188"/>
      <c r="BP44" s="188"/>
      <c r="BQ44" s="188"/>
      <c r="BR44" s="188"/>
      <c r="BS44" s="188"/>
      <c r="BT44" s="188"/>
      <c r="BU44" s="188"/>
      <c r="BV44" s="188"/>
      <c r="BW44" s="188"/>
      <c r="BX44" s="188"/>
      <c r="BY44" s="188"/>
      <c r="BZ44" s="188"/>
      <c r="CA44" s="188"/>
      <c r="CB44" s="188"/>
      <c r="CC44" s="188"/>
      <c r="CD44" s="188"/>
      <c r="CE44" s="188"/>
      <c r="CF44" s="188"/>
      <c r="CG44" s="188"/>
      <c r="CH44" s="188"/>
      <c r="CI44" s="188"/>
      <c r="CJ44" s="188"/>
      <c r="CK44" s="188"/>
      <c r="CL44" s="188"/>
      <c r="CM44" s="188"/>
      <c r="CN44" s="188"/>
      <c r="CO44" s="188"/>
      <c r="CP44" s="188"/>
      <c r="CQ44" s="188"/>
      <c r="CR44" s="188"/>
      <c r="CS44" s="188"/>
      <c r="CT44" s="188"/>
      <c r="CU44" s="188"/>
      <c r="CV44" s="188"/>
      <c r="CW44" s="188"/>
      <c r="CX44" s="188"/>
      <c r="CY44" s="188"/>
      <c r="CZ44" s="188"/>
      <c r="DA44" s="188"/>
      <c r="DB44" s="188"/>
      <c r="DC44" s="188"/>
      <c r="DD44" s="188"/>
      <c r="DE44" s="188"/>
      <c r="DF44" s="188"/>
      <c r="DG44" s="188"/>
      <c r="DH44" s="188"/>
      <c r="DI44" s="188"/>
      <c r="DJ44" s="188"/>
      <c r="DK44" s="188"/>
      <c r="DL44" s="188"/>
      <c r="DM44" s="188"/>
      <c r="DN44" s="188"/>
      <c r="DO44" s="188"/>
      <c r="DP44" s="188"/>
      <c r="DQ44" s="188"/>
      <c r="DR44" s="188"/>
      <c r="DS44" s="188"/>
      <c r="DT44" s="188"/>
      <c r="DU44" s="188"/>
      <c r="DV44" s="188"/>
      <c r="DW44" s="188"/>
      <c r="DX44" s="188"/>
      <c r="DY44" s="188"/>
      <c r="DZ44" s="188"/>
      <c r="EA44" s="188"/>
      <c r="EB44" s="188"/>
      <c r="EC44" s="188"/>
      <c r="ED44" s="188"/>
      <c r="EE44" s="188"/>
      <c r="EF44" s="188"/>
      <c r="EG44" s="188"/>
      <c r="EH44" s="188"/>
      <c r="EI44" s="188"/>
      <c r="EJ44" s="188"/>
      <c r="EK44" s="188"/>
      <c r="EL44" s="188"/>
      <c r="EM44" s="188"/>
      <c r="EN44" s="188"/>
      <c r="EO44" s="188"/>
      <c r="EP44" s="188"/>
      <c r="EQ44" s="188"/>
      <c r="ER44" s="188"/>
      <c r="ES44" s="188"/>
      <c r="ET44" s="188"/>
      <c r="EU44" s="188"/>
      <c r="EV44" s="188"/>
      <c r="EW44" s="188"/>
      <c r="EX44" s="188"/>
      <c r="EY44" s="188"/>
      <c r="EZ44" s="188"/>
      <c r="FA44" s="188"/>
      <c r="FB44" s="188"/>
      <c r="FC44" s="188"/>
      <c r="FD44" s="188"/>
      <c r="FE44" s="188"/>
      <c r="FF44" s="188"/>
      <c r="FG44" s="188"/>
      <c r="FH44" s="188"/>
      <c r="FI44" s="188"/>
      <c r="FJ44" s="188"/>
      <c r="FK44" s="188"/>
      <c r="FL44" s="188"/>
      <c r="FM44" s="188"/>
      <c r="FN44" s="188"/>
      <c r="FO44" s="188"/>
      <c r="FP44" s="188"/>
      <c r="FQ44" s="188"/>
      <c r="FR44" s="188"/>
      <c r="FS44" s="188"/>
      <c r="FT44" s="188"/>
      <c r="FU44" s="188"/>
      <c r="FV44" s="188"/>
      <c r="FW44" s="188"/>
      <c r="FX44" s="188"/>
      <c r="FY44" s="188"/>
      <c r="FZ44" s="188"/>
      <c r="GA44" s="188"/>
      <c r="GB44" s="188"/>
      <c r="GC44" s="188"/>
      <c r="GD44" s="188"/>
      <c r="GE44" s="188"/>
      <c r="GF44" s="188"/>
      <c r="GG44" s="188"/>
      <c r="GH44" s="188"/>
      <c r="GI44" s="188"/>
      <c r="GJ44" s="188"/>
      <c r="GK44" s="188"/>
      <c r="GL44" s="188"/>
      <c r="GM44" s="188"/>
      <c r="GN44" s="188"/>
      <c r="GO44" s="188"/>
      <c r="GP44" s="188"/>
      <c r="GQ44" s="188"/>
      <c r="GR44" s="188"/>
      <c r="GS44" s="188"/>
      <c r="GT44" s="188"/>
      <c r="GU44" s="188"/>
      <c r="GV44" s="188"/>
      <c r="GW44" s="188"/>
      <c r="GX44" s="188"/>
      <c r="GY44" s="188"/>
      <c r="GZ44" s="188"/>
      <c r="HA44" s="188"/>
      <c r="HB44" s="188"/>
      <c r="HC44" s="188"/>
      <c r="HD44" s="188"/>
      <c r="HE44" s="188"/>
      <c r="HF44" s="188"/>
      <c r="HG44" s="188"/>
      <c r="HH44" s="188"/>
      <c r="HI44" s="188"/>
      <c r="HJ44" s="188"/>
      <c r="HK44" s="188"/>
      <c r="HL44" s="188"/>
      <c r="HM44" s="188"/>
      <c r="HN44" s="188"/>
      <c r="HO44" s="188"/>
      <c r="HP44" s="188"/>
      <c r="HQ44" s="188"/>
      <c r="HR44" s="188"/>
      <c r="HS44" s="188"/>
      <c r="HT44" s="188"/>
      <c r="HU44" s="188"/>
      <c r="HV44" s="188"/>
      <c r="HW44" s="188"/>
      <c r="HX44" s="188"/>
      <c r="HY44" s="188"/>
      <c r="HZ44" s="188"/>
      <c r="IA44" s="188"/>
      <c r="IB44" s="188"/>
      <c r="IC44" s="188"/>
      <c r="ID44" s="188"/>
      <c r="IE44" s="188"/>
      <c r="IF44" s="188"/>
      <c r="IG44" s="188"/>
      <c r="IH44" s="188"/>
      <c r="II44" s="188"/>
      <c r="IJ44" s="188"/>
      <c r="IK44" s="188"/>
      <c r="IL44" s="188"/>
      <c r="IM44" s="188"/>
      <c r="IN44" s="188"/>
      <c r="IO44" s="188"/>
      <c r="IP44" s="188"/>
      <c r="IQ44" s="188"/>
      <c r="IR44" s="188"/>
      <c r="IS44" s="188"/>
      <c r="IT44" s="188"/>
      <c r="IU44" s="188"/>
      <c r="IV44" s="188"/>
      <c r="IW44" s="188"/>
      <c r="IX44" s="188"/>
      <c r="IY44" s="188"/>
      <c r="IZ44" s="188"/>
      <c r="JA44" s="188"/>
      <c r="JB44" s="188"/>
      <c r="JC44" s="188"/>
      <c r="JD44" s="188"/>
      <c r="JE44" s="188"/>
      <c r="JF44" s="188"/>
      <c r="JG44" s="188"/>
      <c r="JH44" s="188"/>
      <c r="JI44" s="188"/>
      <c r="JJ44" s="188"/>
      <c r="JK44" s="188"/>
      <c r="JL44" s="188"/>
      <c r="JM44" s="188"/>
      <c r="JN44" s="188"/>
      <c r="JO44" s="188"/>
      <c r="JP44" s="188"/>
      <c r="JQ44" s="188"/>
      <c r="JR44" s="188"/>
      <c r="JS44" s="188"/>
      <c r="JT44" s="188"/>
      <c r="JU44" s="188"/>
      <c r="JV44" s="188"/>
      <c r="JW44" s="188"/>
      <c r="JX44" s="188"/>
      <c r="JY44" s="188"/>
      <c r="JZ44" s="188"/>
      <c r="KA44" s="188"/>
      <c r="KB44" s="188"/>
      <c r="KC44" s="188"/>
      <c r="KD44" s="188"/>
      <c r="KE44" s="188"/>
      <c r="KF44" s="188"/>
      <c r="KG44" s="188"/>
      <c r="KH44" s="188"/>
      <c r="KI44" s="188"/>
      <c r="KJ44" s="188"/>
      <c r="KK44" s="188"/>
      <c r="KL44" s="188"/>
      <c r="KM44" s="188"/>
      <c r="KN44" s="188"/>
      <c r="KO44" s="188"/>
      <c r="KP44" s="188"/>
      <c r="KQ44" s="188"/>
      <c r="KR44" s="188"/>
      <c r="KS44" s="188"/>
      <c r="KT44" s="188"/>
      <c r="KU44" s="188"/>
      <c r="KV44" s="188"/>
      <c r="KW44" s="188"/>
      <c r="KX44" s="188"/>
      <c r="KY44" s="188"/>
      <c r="KZ44" s="188"/>
      <c r="LA44" s="188"/>
      <c r="LB44" s="188"/>
      <c r="LC44" s="188"/>
      <c r="LD44" s="188"/>
      <c r="LE44" s="188"/>
      <c r="LF44" s="188"/>
      <c r="LG44" s="188"/>
      <c r="LH44" s="188"/>
      <c r="LI44" s="188"/>
      <c r="LJ44" s="188"/>
      <c r="LK44" s="188"/>
      <c r="LL44" s="188"/>
      <c r="LM44" s="188"/>
      <c r="LN44" s="188"/>
      <c r="LO44" s="188"/>
      <c r="LP44" s="188"/>
      <c r="LQ44" s="188"/>
      <c r="LR44" s="188"/>
      <c r="LS44" s="188"/>
      <c r="LT44" s="188"/>
      <c r="LU44" s="188"/>
      <c r="LV44" s="188"/>
      <c r="LW44" s="188"/>
      <c r="LX44" s="188"/>
      <c r="LY44" s="188"/>
      <c r="LZ44" s="188"/>
      <c r="MA44" s="188"/>
      <c r="MB44" s="188"/>
      <c r="MC44" s="188"/>
      <c r="MD44" s="188"/>
      <c r="ME44" s="188"/>
      <c r="MF44" s="188"/>
      <c r="MG44" s="188"/>
      <c r="MH44" s="188"/>
      <c r="MI44" s="188"/>
      <c r="MJ44" s="188"/>
      <c r="MK44" s="188"/>
      <c r="ML44" s="188"/>
      <c r="MM44" s="188"/>
      <c r="MN44" s="188"/>
      <c r="MO44" s="188"/>
      <c r="MP44" s="188"/>
      <c r="MQ44" s="188"/>
      <c r="MR44" s="188"/>
      <c r="MS44" s="188"/>
      <c r="MT44" s="188"/>
      <c r="MU44" s="188"/>
      <c r="MV44" s="188"/>
      <c r="MW44" s="188"/>
      <c r="MX44" s="188"/>
      <c r="MY44" s="188"/>
      <c r="MZ44" s="188"/>
      <c r="NA44" s="188"/>
      <c r="NB44" s="188"/>
      <c r="NC44" s="188"/>
      <c r="ND44" s="188"/>
      <c r="NE44" s="188"/>
      <c r="NF44" s="188"/>
      <c r="NG44" s="188"/>
      <c r="NH44" s="188"/>
      <c r="NI44" s="188"/>
      <c r="NJ44" s="188"/>
      <c r="NK44" s="188"/>
      <c r="NL44" s="188"/>
      <c r="NM44" s="188"/>
      <c r="NN44" s="188"/>
      <c r="NO44" s="188"/>
      <c r="NP44" s="188"/>
      <c r="NQ44" s="188"/>
      <c r="NR44" s="188"/>
      <c r="NS44" s="188"/>
      <c r="NT44" s="188"/>
      <c r="NU44" s="188"/>
      <c r="NV44" s="188"/>
      <c r="NW44" s="188"/>
      <c r="NX44" s="188"/>
      <c r="NY44" s="188"/>
      <c r="NZ44" s="188"/>
      <c r="OA44" s="188"/>
      <c r="OB44" s="188"/>
      <c r="OC44" s="188"/>
      <c r="OD44" s="188"/>
      <c r="OE44" s="188"/>
      <c r="OF44" s="188"/>
      <c r="OG44" s="188"/>
      <c r="OH44" s="188"/>
      <c r="OI44" s="188"/>
      <c r="OJ44" s="188"/>
      <c r="OK44" s="188"/>
      <c r="OL44" s="188"/>
      <c r="OM44" s="188"/>
      <c r="ON44" s="188"/>
      <c r="OO44" s="188"/>
      <c r="OP44" s="188"/>
      <c r="OQ44" s="188"/>
      <c r="OR44" s="188"/>
      <c r="OS44" s="188"/>
      <c r="OT44" s="188"/>
      <c r="OU44" s="188"/>
      <c r="OV44" s="188"/>
      <c r="OW44" s="188"/>
      <c r="OX44" s="188"/>
      <c r="OY44" s="188"/>
      <c r="OZ44" s="188"/>
      <c r="PA44" s="188"/>
      <c r="PB44" s="188"/>
      <c r="PC44" s="188"/>
      <c r="PD44" s="188"/>
      <c r="PE44" s="188"/>
      <c r="PF44" s="188"/>
      <c r="PG44" s="188"/>
      <c r="PH44" s="188"/>
      <c r="PI44" s="188"/>
      <c r="PJ44" s="188"/>
      <c r="PK44" s="188"/>
      <c r="PL44" s="188"/>
      <c r="PM44" s="188"/>
      <c r="PN44" s="188"/>
      <c r="PO44" s="188"/>
      <c r="PP44" s="188"/>
      <c r="PQ44" s="188"/>
      <c r="PR44" s="188"/>
      <c r="PS44" s="188"/>
      <c r="PT44" s="188"/>
      <c r="PU44" s="188"/>
      <c r="PV44" s="188"/>
      <c r="PW44" s="188"/>
      <c r="PX44" s="188"/>
      <c r="PY44" s="188"/>
      <c r="PZ44" s="188"/>
      <c r="QA44" s="188"/>
      <c r="QB44" s="188"/>
      <c r="QC44" s="188"/>
      <c r="QD44" s="188"/>
      <c r="QE44" s="188"/>
      <c r="QF44" s="188"/>
      <c r="QG44" s="188"/>
      <c r="QH44" s="188"/>
      <c r="QI44" s="188"/>
      <c r="QJ44" s="188"/>
      <c r="QK44" s="188"/>
      <c r="QL44" s="188"/>
      <c r="QM44" s="188"/>
      <c r="QN44" s="188"/>
      <c r="QO44" s="188"/>
      <c r="QP44" s="188"/>
      <c r="QQ44" s="188"/>
      <c r="QR44" s="188"/>
      <c r="QS44" s="188"/>
      <c r="QT44" s="188"/>
      <c r="QU44" s="188"/>
      <c r="QV44" s="188"/>
      <c r="QW44" s="188"/>
      <c r="QX44" s="188"/>
      <c r="QY44" s="188"/>
      <c r="QZ44" s="188"/>
      <c r="RA44" s="188"/>
      <c r="RB44" s="188"/>
      <c r="RC44" s="188"/>
      <c r="RD44" s="188"/>
      <c r="RE44" s="188"/>
      <c r="RF44" s="188"/>
      <c r="RG44" s="188"/>
      <c r="RH44" s="188"/>
      <c r="RI44" s="188"/>
      <c r="RJ44" s="188"/>
      <c r="RK44" s="188"/>
      <c r="RL44" s="188"/>
      <c r="RM44" s="188"/>
      <c r="RN44" s="188"/>
      <c r="RO44" s="188"/>
      <c r="RP44" s="188"/>
      <c r="RQ44" s="188"/>
      <c r="RR44" s="188"/>
      <c r="RS44" s="188"/>
      <c r="RT44" s="188"/>
      <c r="RU44" s="188"/>
      <c r="RV44" s="188"/>
      <c r="RW44" s="188"/>
      <c r="RX44" s="188"/>
      <c r="RY44" s="188"/>
      <c r="RZ44" s="188"/>
      <c r="SA44" s="188"/>
      <c r="SB44" s="188"/>
      <c r="SC44" s="188"/>
      <c r="SD44" s="188"/>
      <c r="SE44" s="188"/>
      <c r="SF44" s="188"/>
      <c r="SG44" s="188"/>
      <c r="SH44" s="188"/>
      <c r="SI44" s="188"/>
      <c r="SJ44" s="188"/>
      <c r="SK44" s="188"/>
      <c r="SL44" s="188"/>
      <c r="SM44" s="188"/>
      <c r="SN44" s="188"/>
      <c r="SO44" s="188"/>
      <c r="SP44" s="188"/>
      <c r="SQ44" s="188"/>
      <c r="SR44" s="188"/>
      <c r="SS44" s="188"/>
    </row>
    <row r="45" spans="1:513" s="3" customFormat="1" ht="41.4" customHeight="1" x14ac:dyDescent="0.25">
      <c r="A45" s="213"/>
      <c r="B45" s="254"/>
      <c r="C45" s="255"/>
      <c r="D45" s="108"/>
      <c r="E45" s="195"/>
      <c r="F45" s="195"/>
      <c r="G45" s="204"/>
      <c r="H45" s="194"/>
      <c r="I45" s="204"/>
      <c r="J45" s="204"/>
      <c r="K45" s="261"/>
      <c r="L45" s="204"/>
      <c r="M45" s="204"/>
      <c r="N45" s="204"/>
      <c r="O45" s="204"/>
      <c r="P45" s="204"/>
      <c r="Q45" s="204"/>
      <c r="R45" s="204"/>
      <c r="S45" s="204"/>
      <c r="T45" s="204"/>
      <c r="U45" s="204"/>
      <c r="V45" s="204"/>
      <c r="W45" s="204"/>
      <c r="X45" s="204"/>
      <c r="Y45" s="204"/>
      <c r="Z45" s="204"/>
      <c r="AA45" s="204"/>
      <c r="AB45" s="204"/>
      <c r="AC45" s="204"/>
      <c r="AD45" s="204"/>
      <c r="AE45" s="204"/>
      <c r="AF45" s="204"/>
      <c r="AG45" s="204"/>
      <c r="AH45" s="204"/>
      <c r="AI45" s="182"/>
      <c r="AJ45" s="182"/>
      <c r="AK45" s="103"/>
      <c r="AL45" s="205"/>
      <c r="AM45" s="7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</row>
    <row r="46" spans="1:513" s="189" customFormat="1" ht="41.4" customHeight="1" x14ac:dyDescent="0.25">
      <c r="A46" s="190"/>
      <c r="B46" s="801" t="s">
        <v>85</v>
      </c>
      <c r="C46" s="802"/>
      <c r="D46" s="198"/>
      <c r="E46" s="195"/>
      <c r="F46" s="195"/>
      <c r="G46" s="199"/>
      <c r="H46" s="199"/>
      <c r="I46" s="199"/>
      <c r="J46" s="199"/>
      <c r="K46" s="268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85">
        <f>'PEP Av. Fin.'!T21</f>
        <v>4372428.55</v>
      </c>
      <c r="AJ46" s="185">
        <f>'PEP Av. Fin.'!U21</f>
        <v>411250</v>
      </c>
      <c r="AK46" s="186">
        <f>'PEP Av. Fin.'!V21</f>
        <v>4783678.55</v>
      </c>
      <c r="AL46" s="200">
        <f>'PEP Av. Fin.'!W21</f>
        <v>0.72567167482032691</v>
      </c>
      <c r="AM46" s="187"/>
      <c r="AN46" s="188"/>
      <c r="AO46" s="188"/>
      <c r="AP46" s="188"/>
      <c r="AQ46" s="188"/>
      <c r="AR46" s="188"/>
      <c r="AS46" s="188"/>
      <c r="AT46" s="188"/>
      <c r="AU46" s="188"/>
      <c r="AV46" s="188"/>
      <c r="AW46" s="188"/>
      <c r="AX46" s="188"/>
      <c r="AY46" s="188"/>
      <c r="AZ46" s="188"/>
      <c r="BA46" s="188"/>
      <c r="BB46" s="188"/>
      <c r="BC46" s="188"/>
      <c r="BD46" s="188"/>
      <c r="BE46" s="188"/>
      <c r="BF46" s="188"/>
      <c r="BG46" s="188"/>
      <c r="BH46" s="188"/>
      <c r="BI46" s="188"/>
      <c r="BJ46" s="188"/>
      <c r="BK46" s="188"/>
      <c r="BL46" s="188"/>
      <c r="BM46" s="188"/>
      <c r="BN46" s="188"/>
      <c r="BO46" s="188"/>
      <c r="BP46" s="188"/>
      <c r="BQ46" s="188"/>
      <c r="BR46" s="188"/>
      <c r="BS46" s="188"/>
      <c r="BT46" s="188"/>
      <c r="BU46" s="188"/>
      <c r="BV46" s="188"/>
      <c r="BW46" s="188"/>
      <c r="BX46" s="188"/>
      <c r="BY46" s="188"/>
      <c r="BZ46" s="188"/>
      <c r="CA46" s="188"/>
      <c r="CB46" s="188"/>
      <c r="CC46" s="188"/>
      <c r="CD46" s="188"/>
      <c r="CE46" s="188"/>
      <c r="CF46" s="188"/>
      <c r="CG46" s="188"/>
      <c r="CH46" s="188"/>
      <c r="CI46" s="188"/>
      <c r="CJ46" s="188"/>
      <c r="CK46" s="188"/>
      <c r="CL46" s="188"/>
      <c r="CM46" s="188"/>
      <c r="CN46" s="188"/>
      <c r="CO46" s="188"/>
      <c r="CP46" s="188"/>
      <c r="CQ46" s="188"/>
      <c r="CR46" s="188"/>
      <c r="CS46" s="188"/>
      <c r="CT46" s="188"/>
      <c r="CU46" s="188"/>
      <c r="CV46" s="188"/>
      <c r="CW46" s="188"/>
      <c r="CX46" s="188"/>
      <c r="CY46" s="188"/>
      <c r="CZ46" s="188"/>
      <c r="DA46" s="188"/>
      <c r="DB46" s="188"/>
      <c r="DC46" s="188"/>
      <c r="DD46" s="188"/>
      <c r="DE46" s="188"/>
      <c r="DF46" s="188"/>
      <c r="DG46" s="188"/>
      <c r="DH46" s="188"/>
      <c r="DI46" s="188"/>
      <c r="DJ46" s="188"/>
      <c r="DK46" s="188"/>
      <c r="DL46" s="188"/>
      <c r="DM46" s="188"/>
      <c r="DN46" s="188"/>
      <c r="DO46" s="188"/>
      <c r="DP46" s="188"/>
      <c r="DQ46" s="188"/>
      <c r="DR46" s="188"/>
      <c r="DS46" s="188"/>
      <c r="DT46" s="188"/>
      <c r="DU46" s="188"/>
      <c r="DV46" s="188"/>
      <c r="DW46" s="188"/>
      <c r="DX46" s="188"/>
      <c r="DY46" s="188"/>
      <c r="DZ46" s="188"/>
      <c r="EA46" s="188"/>
      <c r="EB46" s="188"/>
      <c r="EC46" s="188"/>
      <c r="ED46" s="188"/>
      <c r="EE46" s="188"/>
      <c r="EF46" s="188"/>
      <c r="EG46" s="188"/>
      <c r="EH46" s="188"/>
      <c r="EI46" s="188"/>
      <c r="EJ46" s="188"/>
      <c r="EK46" s="188"/>
      <c r="EL46" s="188"/>
      <c r="EM46" s="188"/>
      <c r="EN46" s="188"/>
      <c r="EO46" s="188"/>
      <c r="EP46" s="188"/>
      <c r="EQ46" s="188"/>
      <c r="ER46" s="188"/>
      <c r="ES46" s="188"/>
      <c r="ET46" s="188"/>
      <c r="EU46" s="188"/>
      <c r="EV46" s="188"/>
      <c r="EW46" s="188"/>
      <c r="EX46" s="188"/>
      <c r="EY46" s="188"/>
      <c r="EZ46" s="188"/>
      <c r="FA46" s="188"/>
      <c r="FB46" s="188"/>
      <c r="FC46" s="188"/>
      <c r="FD46" s="188"/>
      <c r="FE46" s="188"/>
      <c r="FF46" s="188"/>
      <c r="FG46" s="188"/>
      <c r="FH46" s="188"/>
      <c r="FI46" s="188"/>
      <c r="FJ46" s="188"/>
      <c r="FK46" s="188"/>
      <c r="FL46" s="188"/>
      <c r="FM46" s="188"/>
      <c r="FN46" s="188"/>
      <c r="FO46" s="188"/>
      <c r="FP46" s="188"/>
      <c r="FQ46" s="188"/>
      <c r="FR46" s="188"/>
      <c r="FS46" s="188"/>
      <c r="FT46" s="188"/>
      <c r="FU46" s="188"/>
      <c r="FV46" s="188"/>
      <c r="FW46" s="188"/>
      <c r="FX46" s="188"/>
      <c r="FY46" s="188"/>
      <c r="FZ46" s="188"/>
      <c r="GA46" s="188"/>
      <c r="GB46" s="188"/>
      <c r="GC46" s="188"/>
      <c r="GD46" s="188"/>
      <c r="GE46" s="188"/>
      <c r="GF46" s="188"/>
      <c r="GG46" s="188"/>
      <c r="GH46" s="188"/>
      <c r="GI46" s="188"/>
      <c r="GJ46" s="188"/>
      <c r="GK46" s="188"/>
      <c r="GL46" s="188"/>
      <c r="GM46" s="188"/>
      <c r="GN46" s="188"/>
      <c r="GO46" s="188"/>
      <c r="GP46" s="188"/>
      <c r="GQ46" s="188"/>
      <c r="GR46" s="188"/>
      <c r="GS46" s="188"/>
      <c r="GT46" s="188"/>
      <c r="GU46" s="188"/>
      <c r="GV46" s="188"/>
      <c r="GW46" s="188"/>
      <c r="GX46" s="188"/>
      <c r="GY46" s="188"/>
      <c r="GZ46" s="188"/>
      <c r="HA46" s="188"/>
      <c r="HB46" s="188"/>
      <c r="HC46" s="188"/>
      <c r="HD46" s="188"/>
      <c r="HE46" s="188"/>
      <c r="HF46" s="188"/>
      <c r="HG46" s="188"/>
      <c r="HH46" s="188"/>
      <c r="HI46" s="188"/>
      <c r="HJ46" s="188"/>
      <c r="HK46" s="188"/>
      <c r="HL46" s="188"/>
      <c r="HM46" s="188"/>
      <c r="HN46" s="188"/>
      <c r="HO46" s="188"/>
      <c r="HP46" s="188"/>
      <c r="HQ46" s="188"/>
      <c r="HR46" s="188"/>
      <c r="HS46" s="188"/>
      <c r="HT46" s="188"/>
      <c r="HU46" s="188"/>
      <c r="HV46" s="188"/>
      <c r="HW46" s="188"/>
      <c r="HX46" s="188"/>
      <c r="HY46" s="188"/>
      <c r="HZ46" s="188"/>
      <c r="IA46" s="188"/>
      <c r="IB46" s="188"/>
      <c r="IC46" s="188"/>
      <c r="ID46" s="188"/>
      <c r="IE46" s="188"/>
      <c r="IF46" s="188"/>
      <c r="IG46" s="188"/>
      <c r="IH46" s="188"/>
      <c r="II46" s="188"/>
      <c r="IJ46" s="188"/>
      <c r="IK46" s="188"/>
      <c r="IL46" s="188"/>
      <c r="IM46" s="188"/>
      <c r="IN46" s="188"/>
      <c r="IO46" s="188"/>
      <c r="IP46" s="188"/>
      <c r="IQ46" s="188"/>
      <c r="IR46" s="188"/>
      <c r="IS46" s="188"/>
      <c r="IT46" s="188"/>
      <c r="IU46" s="188"/>
      <c r="IV46" s="188"/>
      <c r="IW46" s="188"/>
      <c r="IX46" s="188"/>
      <c r="IY46" s="188"/>
      <c r="IZ46" s="188"/>
      <c r="JA46" s="188"/>
      <c r="JB46" s="188"/>
      <c r="JC46" s="188"/>
      <c r="JD46" s="188"/>
      <c r="JE46" s="188"/>
      <c r="JF46" s="188"/>
      <c r="JG46" s="188"/>
      <c r="JH46" s="188"/>
      <c r="JI46" s="188"/>
      <c r="JJ46" s="188"/>
      <c r="JK46" s="188"/>
      <c r="JL46" s="188"/>
      <c r="JM46" s="188"/>
      <c r="JN46" s="188"/>
      <c r="JO46" s="188"/>
      <c r="JP46" s="188"/>
      <c r="JQ46" s="188"/>
      <c r="JR46" s="188"/>
      <c r="JS46" s="188"/>
      <c r="JT46" s="188"/>
      <c r="JU46" s="188"/>
      <c r="JV46" s="188"/>
      <c r="JW46" s="188"/>
      <c r="JX46" s="188"/>
      <c r="JY46" s="188"/>
      <c r="JZ46" s="188"/>
      <c r="KA46" s="188"/>
      <c r="KB46" s="188"/>
      <c r="KC46" s="188"/>
      <c r="KD46" s="188"/>
      <c r="KE46" s="188"/>
      <c r="KF46" s="188"/>
      <c r="KG46" s="188"/>
      <c r="KH46" s="188"/>
      <c r="KI46" s="188"/>
      <c r="KJ46" s="188"/>
      <c r="KK46" s="188"/>
      <c r="KL46" s="188"/>
      <c r="KM46" s="188"/>
      <c r="KN46" s="188"/>
      <c r="KO46" s="188"/>
      <c r="KP46" s="188"/>
      <c r="KQ46" s="188"/>
      <c r="KR46" s="188"/>
      <c r="KS46" s="188"/>
      <c r="KT46" s="188"/>
      <c r="KU46" s="188"/>
      <c r="KV46" s="188"/>
      <c r="KW46" s="188"/>
      <c r="KX46" s="188"/>
      <c r="KY46" s="188"/>
      <c r="KZ46" s="188"/>
      <c r="LA46" s="188"/>
      <c r="LB46" s="188"/>
      <c r="LC46" s="188"/>
      <c r="LD46" s="188"/>
      <c r="LE46" s="188"/>
      <c r="LF46" s="188"/>
      <c r="LG46" s="188"/>
      <c r="LH46" s="188"/>
      <c r="LI46" s="188"/>
      <c r="LJ46" s="188"/>
      <c r="LK46" s="188"/>
      <c r="LL46" s="188"/>
      <c r="LM46" s="188"/>
      <c r="LN46" s="188"/>
      <c r="LO46" s="188"/>
      <c r="LP46" s="188"/>
      <c r="LQ46" s="188"/>
      <c r="LR46" s="188"/>
      <c r="LS46" s="188"/>
      <c r="LT46" s="188"/>
      <c r="LU46" s="188"/>
      <c r="LV46" s="188"/>
      <c r="LW46" s="188"/>
      <c r="LX46" s="188"/>
      <c r="LY46" s="188"/>
      <c r="LZ46" s="188"/>
      <c r="MA46" s="188"/>
      <c r="MB46" s="188"/>
      <c r="MC46" s="188"/>
      <c r="MD46" s="188"/>
      <c r="ME46" s="188"/>
      <c r="MF46" s="188"/>
      <c r="MG46" s="188"/>
      <c r="MH46" s="188"/>
      <c r="MI46" s="188"/>
      <c r="MJ46" s="188"/>
      <c r="MK46" s="188"/>
      <c r="ML46" s="188"/>
      <c r="MM46" s="188"/>
      <c r="MN46" s="188"/>
      <c r="MO46" s="188"/>
      <c r="MP46" s="188"/>
      <c r="MQ46" s="188"/>
      <c r="MR46" s="188"/>
      <c r="MS46" s="188"/>
      <c r="MT46" s="188"/>
      <c r="MU46" s="188"/>
      <c r="MV46" s="188"/>
      <c r="MW46" s="188"/>
      <c r="MX46" s="188"/>
      <c r="MY46" s="188"/>
      <c r="MZ46" s="188"/>
      <c r="NA46" s="188"/>
      <c r="NB46" s="188"/>
      <c r="NC46" s="188"/>
      <c r="ND46" s="188"/>
      <c r="NE46" s="188"/>
      <c r="NF46" s="188"/>
      <c r="NG46" s="188"/>
      <c r="NH46" s="188"/>
      <c r="NI46" s="188"/>
      <c r="NJ46" s="188"/>
      <c r="NK46" s="188"/>
      <c r="NL46" s="188"/>
      <c r="NM46" s="188"/>
      <c r="NN46" s="188"/>
      <c r="NO46" s="188"/>
      <c r="NP46" s="188"/>
      <c r="NQ46" s="188"/>
      <c r="NR46" s="188"/>
      <c r="NS46" s="188"/>
      <c r="NT46" s="188"/>
      <c r="NU46" s="188"/>
      <c r="NV46" s="188"/>
      <c r="NW46" s="188"/>
      <c r="NX46" s="188"/>
      <c r="NY46" s="188"/>
      <c r="NZ46" s="188"/>
      <c r="OA46" s="188"/>
      <c r="OB46" s="188"/>
      <c r="OC46" s="188"/>
      <c r="OD46" s="188"/>
      <c r="OE46" s="188"/>
      <c r="OF46" s="188"/>
      <c r="OG46" s="188"/>
      <c r="OH46" s="188"/>
      <c r="OI46" s="188"/>
      <c r="OJ46" s="188"/>
      <c r="OK46" s="188"/>
      <c r="OL46" s="188"/>
      <c r="OM46" s="188"/>
      <c r="ON46" s="188"/>
      <c r="OO46" s="188"/>
      <c r="OP46" s="188"/>
      <c r="OQ46" s="188"/>
      <c r="OR46" s="188"/>
      <c r="OS46" s="188"/>
      <c r="OT46" s="188"/>
      <c r="OU46" s="188"/>
      <c r="OV46" s="188"/>
      <c r="OW46" s="188"/>
      <c r="OX46" s="188"/>
      <c r="OY46" s="188"/>
      <c r="OZ46" s="188"/>
      <c r="PA46" s="188"/>
      <c r="PB46" s="188"/>
      <c r="PC46" s="188"/>
      <c r="PD46" s="188"/>
      <c r="PE46" s="188"/>
      <c r="PF46" s="188"/>
      <c r="PG46" s="188"/>
      <c r="PH46" s="188"/>
      <c r="PI46" s="188"/>
      <c r="PJ46" s="188"/>
      <c r="PK46" s="188"/>
      <c r="PL46" s="188"/>
      <c r="PM46" s="188"/>
      <c r="PN46" s="188"/>
      <c r="PO46" s="188"/>
      <c r="PP46" s="188"/>
      <c r="PQ46" s="188"/>
      <c r="PR46" s="188"/>
      <c r="PS46" s="188"/>
      <c r="PT46" s="188"/>
      <c r="PU46" s="188"/>
      <c r="PV46" s="188"/>
      <c r="PW46" s="188"/>
      <c r="PX46" s="188"/>
      <c r="PY46" s="188"/>
      <c r="PZ46" s="188"/>
      <c r="QA46" s="188"/>
      <c r="QB46" s="188"/>
      <c r="QC46" s="188"/>
      <c r="QD46" s="188"/>
      <c r="QE46" s="188"/>
      <c r="QF46" s="188"/>
      <c r="QG46" s="188"/>
      <c r="QH46" s="188"/>
      <c r="QI46" s="188"/>
      <c r="QJ46" s="188"/>
      <c r="QK46" s="188"/>
      <c r="QL46" s="188"/>
      <c r="QM46" s="188"/>
      <c r="QN46" s="188"/>
      <c r="QO46" s="188"/>
      <c r="QP46" s="188"/>
      <c r="QQ46" s="188"/>
      <c r="QR46" s="188"/>
      <c r="QS46" s="188"/>
      <c r="QT46" s="188"/>
      <c r="QU46" s="188"/>
      <c r="QV46" s="188"/>
      <c r="QW46" s="188"/>
      <c r="QX46" s="188"/>
      <c r="QY46" s="188"/>
      <c r="QZ46" s="188"/>
      <c r="RA46" s="188"/>
      <c r="RB46" s="188"/>
      <c r="RC46" s="188"/>
      <c r="RD46" s="188"/>
      <c r="RE46" s="188"/>
      <c r="RF46" s="188"/>
      <c r="RG46" s="188"/>
      <c r="RH46" s="188"/>
      <c r="RI46" s="188"/>
      <c r="RJ46" s="188"/>
      <c r="RK46" s="188"/>
      <c r="RL46" s="188"/>
      <c r="RM46" s="188"/>
      <c r="RN46" s="188"/>
      <c r="RO46" s="188"/>
      <c r="RP46" s="188"/>
      <c r="RQ46" s="188"/>
      <c r="RR46" s="188"/>
      <c r="RS46" s="188"/>
      <c r="RT46" s="188"/>
      <c r="RU46" s="188"/>
      <c r="RV46" s="188"/>
      <c r="RW46" s="188"/>
      <c r="RX46" s="188"/>
      <c r="RY46" s="188"/>
      <c r="RZ46" s="188"/>
      <c r="SA46" s="188"/>
      <c r="SB46" s="188"/>
      <c r="SC46" s="188"/>
      <c r="SD46" s="188"/>
      <c r="SE46" s="188"/>
      <c r="SF46" s="188"/>
      <c r="SG46" s="188"/>
      <c r="SH46" s="188"/>
      <c r="SI46" s="188"/>
      <c r="SJ46" s="188"/>
      <c r="SK46" s="188"/>
      <c r="SL46" s="188"/>
      <c r="SM46" s="188"/>
      <c r="SN46" s="188"/>
      <c r="SO46" s="188"/>
      <c r="SP46" s="188"/>
      <c r="SQ46" s="188"/>
      <c r="SR46" s="188"/>
      <c r="SS46" s="188"/>
    </row>
    <row r="47" spans="1:513" ht="41.4" customHeight="1" x14ac:dyDescent="0.25">
      <c r="A47" s="211"/>
      <c r="B47" s="212"/>
      <c r="C47" s="255" t="s">
        <v>178</v>
      </c>
      <c r="D47" s="195"/>
      <c r="E47" s="195"/>
      <c r="F47" s="195"/>
      <c r="G47" s="194"/>
      <c r="H47" s="194"/>
      <c r="I47" s="194"/>
      <c r="J47" s="194"/>
      <c r="K47" s="266"/>
      <c r="L47" s="194"/>
      <c r="M47" s="194"/>
      <c r="N47" s="194"/>
      <c r="O47" s="194"/>
      <c r="P47" s="194"/>
      <c r="Q47" s="194"/>
      <c r="R47" s="194"/>
      <c r="S47" s="194"/>
      <c r="T47" s="194"/>
      <c r="U47" s="194"/>
      <c r="V47" s="194"/>
      <c r="W47" s="194"/>
      <c r="X47" s="194"/>
      <c r="Y47" s="194"/>
      <c r="Z47" s="194"/>
      <c r="AA47" s="194"/>
      <c r="AB47" s="194"/>
      <c r="AC47" s="194"/>
      <c r="AD47" s="194"/>
      <c r="AE47" s="194"/>
      <c r="AF47" s="194"/>
      <c r="AG47" s="194"/>
      <c r="AH47" s="194"/>
      <c r="AI47" s="113"/>
      <c r="AJ47" s="113"/>
      <c r="AK47" s="114"/>
      <c r="AL47" s="202"/>
      <c r="AM47" s="85"/>
    </row>
    <row r="48" spans="1:513" ht="41.4" customHeight="1" x14ac:dyDescent="0.25">
      <c r="A48" s="211"/>
      <c r="B48" s="212"/>
      <c r="C48" s="255" t="s">
        <v>179</v>
      </c>
      <c r="D48" s="195">
        <v>1</v>
      </c>
      <c r="E48" s="195">
        <f>3300000/AO1</f>
        <v>1100000</v>
      </c>
      <c r="F48" s="195">
        <f>E48*D48</f>
        <v>1100000</v>
      </c>
      <c r="G48" s="204" t="s">
        <v>60</v>
      </c>
      <c r="H48" s="194"/>
      <c r="I48" s="194"/>
      <c r="J48" s="194"/>
      <c r="K48" s="266"/>
      <c r="L48" s="194"/>
      <c r="M48" s="194"/>
      <c r="N48" s="194"/>
      <c r="O48" s="194"/>
      <c r="P48" s="194"/>
      <c r="Q48" s="194"/>
      <c r="R48" s="194"/>
      <c r="S48" s="194"/>
      <c r="T48" s="194"/>
      <c r="U48" s="194"/>
      <c r="V48" s="194"/>
      <c r="W48" s="194"/>
      <c r="X48" s="194"/>
      <c r="Y48" s="194"/>
      <c r="Z48" s="194"/>
      <c r="AA48" s="194"/>
      <c r="AB48" s="194"/>
      <c r="AC48" s="194"/>
      <c r="AD48" s="194"/>
      <c r="AE48" s="194"/>
      <c r="AF48" s="194"/>
      <c r="AG48" s="194"/>
      <c r="AH48" s="194"/>
      <c r="AI48" s="113"/>
      <c r="AJ48" s="113"/>
      <c r="AK48" s="114"/>
      <c r="AL48" s="202"/>
      <c r="AM48" s="7" t="s">
        <v>175</v>
      </c>
    </row>
    <row r="49" spans="1:513" ht="41.4" customHeight="1" x14ac:dyDescent="0.25">
      <c r="A49" s="211"/>
      <c r="B49" s="212"/>
      <c r="C49" s="257"/>
      <c r="D49" s="195"/>
      <c r="E49" s="195"/>
      <c r="F49" s="195"/>
      <c r="G49" s="194"/>
      <c r="H49" s="194"/>
      <c r="I49" s="194"/>
      <c r="J49" s="194"/>
      <c r="K49" s="266"/>
      <c r="L49" s="194"/>
      <c r="M49" s="194"/>
      <c r="N49" s="194"/>
      <c r="O49" s="194"/>
      <c r="P49" s="194"/>
      <c r="Q49" s="194"/>
      <c r="R49" s="194"/>
      <c r="S49" s="194"/>
      <c r="T49" s="194"/>
      <c r="U49" s="194"/>
      <c r="V49" s="194"/>
      <c r="W49" s="194"/>
      <c r="X49" s="194"/>
      <c r="Y49" s="194"/>
      <c r="Z49" s="194"/>
      <c r="AA49" s="194"/>
      <c r="AB49" s="194"/>
      <c r="AC49" s="194"/>
      <c r="AD49" s="194"/>
      <c r="AE49" s="194"/>
      <c r="AF49" s="194"/>
      <c r="AG49" s="194"/>
      <c r="AH49" s="194"/>
      <c r="AI49" s="113"/>
      <c r="AJ49" s="113"/>
      <c r="AK49" s="114"/>
      <c r="AL49" s="202"/>
      <c r="AM49" s="85"/>
    </row>
    <row r="50" spans="1:513" ht="41.4" customHeight="1" x14ac:dyDescent="0.25">
      <c r="A50" s="211"/>
      <c r="B50" s="212"/>
      <c r="C50" s="257"/>
      <c r="D50" s="195"/>
      <c r="E50" s="195"/>
      <c r="F50" s="195"/>
      <c r="G50" s="194"/>
      <c r="H50" s="194"/>
      <c r="I50" s="194"/>
      <c r="J50" s="194"/>
      <c r="K50" s="266"/>
      <c r="L50" s="194"/>
      <c r="M50" s="194"/>
      <c r="N50" s="194"/>
      <c r="O50" s="194"/>
      <c r="P50" s="194"/>
      <c r="Q50" s="194"/>
      <c r="R50" s="194"/>
      <c r="S50" s="194"/>
      <c r="T50" s="194"/>
      <c r="U50" s="194"/>
      <c r="V50" s="194"/>
      <c r="W50" s="194"/>
      <c r="X50" s="194"/>
      <c r="Y50" s="194"/>
      <c r="Z50" s="194"/>
      <c r="AA50" s="194"/>
      <c r="AB50" s="194"/>
      <c r="AC50" s="194"/>
      <c r="AD50" s="194"/>
      <c r="AE50" s="194"/>
      <c r="AF50" s="194"/>
      <c r="AG50" s="194"/>
      <c r="AH50" s="194"/>
      <c r="AI50" s="113"/>
      <c r="AJ50" s="113"/>
      <c r="AK50" s="114"/>
      <c r="AL50" s="202"/>
      <c r="AM50" s="85"/>
    </row>
    <row r="51" spans="1:513" s="6" customFormat="1" ht="41.4" customHeight="1" x14ac:dyDescent="0.25">
      <c r="A51" s="214"/>
      <c r="B51" s="215"/>
      <c r="C51" s="181" t="s">
        <v>86</v>
      </c>
      <c r="D51" s="195"/>
      <c r="E51" s="195"/>
      <c r="F51" s="195"/>
      <c r="G51" s="196"/>
      <c r="H51" s="196"/>
      <c r="I51" s="196"/>
      <c r="J51" s="196"/>
      <c r="K51" s="262"/>
      <c r="L51" s="196"/>
      <c r="M51" s="196"/>
      <c r="N51" s="196"/>
      <c r="O51" s="196"/>
      <c r="P51" s="196"/>
      <c r="Q51" s="196"/>
      <c r="R51" s="196"/>
      <c r="S51" s="196"/>
      <c r="T51" s="196"/>
      <c r="U51" s="196"/>
      <c r="V51" s="196"/>
      <c r="W51" s="196"/>
      <c r="X51" s="196"/>
      <c r="Y51" s="196"/>
      <c r="Z51" s="196"/>
      <c r="AA51" s="196"/>
      <c r="AB51" s="196"/>
      <c r="AC51" s="196"/>
      <c r="AD51" s="196"/>
      <c r="AE51" s="196"/>
      <c r="AF51" s="196"/>
      <c r="AG51" s="196"/>
      <c r="AH51" s="196"/>
      <c r="AI51" s="112">
        <f>'PEP Av. Fin.'!T22</f>
        <v>0</v>
      </c>
      <c r="AJ51" s="112">
        <f>'PEP Av. Fin.'!U22</f>
        <v>0</v>
      </c>
      <c r="AK51" s="101">
        <f>'PEP Av. Fin.'!V22</f>
        <v>0</v>
      </c>
      <c r="AL51" s="197">
        <f>'PEP Av. Fin.'!W22</f>
        <v>0</v>
      </c>
      <c r="AM51" s="4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  <c r="IX51" s="5"/>
      <c r="IY51" s="5"/>
      <c r="IZ51" s="5"/>
      <c r="JA51" s="5"/>
      <c r="JB51" s="5"/>
      <c r="JC51" s="5"/>
      <c r="JD51" s="5"/>
      <c r="JE51" s="5"/>
      <c r="JF51" s="5"/>
      <c r="JG51" s="5"/>
      <c r="JH51" s="5"/>
      <c r="JI51" s="5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LG51" s="5"/>
      <c r="LH51" s="5"/>
      <c r="LI51" s="5"/>
      <c r="LJ51" s="5"/>
      <c r="LK51" s="5"/>
      <c r="LL51" s="5"/>
      <c r="LM51" s="5"/>
      <c r="LN51" s="5"/>
      <c r="LO51" s="5"/>
      <c r="LP51" s="5"/>
      <c r="LQ51" s="5"/>
      <c r="LR51" s="5"/>
      <c r="LS51" s="5"/>
      <c r="LT51" s="5"/>
      <c r="LU51" s="5"/>
      <c r="LV51" s="5"/>
      <c r="LW51" s="5"/>
      <c r="LX51" s="5"/>
      <c r="LY51" s="5"/>
      <c r="LZ51" s="5"/>
      <c r="MA51" s="5"/>
      <c r="MB51" s="5"/>
      <c r="MC51" s="5"/>
      <c r="MD51" s="5"/>
      <c r="ME51" s="5"/>
      <c r="MF51" s="5"/>
      <c r="MG51" s="5"/>
      <c r="MH51" s="5"/>
      <c r="MI51" s="5"/>
      <c r="MJ51" s="5"/>
      <c r="MK51" s="5"/>
      <c r="ML51" s="5"/>
      <c r="MM51" s="5"/>
      <c r="MN51" s="5"/>
      <c r="MO51" s="5"/>
      <c r="MP51" s="5"/>
      <c r="MQ51" s="5"/>
      <c r="MR51" s="5"/>
      <c r="MS51" s="5"/>
      <c r="MT51" s="5"/>
      <c r="MU51" s="5"/>
      <c r="MV51" s="5"/>
      <c r="MW51" s="5"/>
      <c r="MX51" s="5"/>
      <c r="MY51" s="5"/>
      <c r="MZ51" s="5"/>
      <c r="NA51" s="5"/>
      <c r="NB51" s="5"/>
      <c r="NC51" s="5"/>
      <c r="ND51" s="5"/>
      <c r="NE51" s="5"/>
      <c r="NF51" s="5"/>
      <c r="NG51" s="5"/>
      <c r="NH51" s="5"/>
      <c r="NI51" s="5"/>
      <c r="NJ51" s="5"/>
      <c r="NK51" s="5"/>
      <c r="NL51" s="5"/>
      <c r="NM51" s="5"/>
      <c r="NN51" s="5"/>
      <c r="NO51" s="5"/>
      <c r="NP51" s="5"/>
      <c r="NQ51" s="5"/>
      <c r="NR51" s="5"/>
      <c r="NS51" s="5"/>
      <c r="NT51" s="5"/>
      <c r="NU51" s="5"/>
      <c r="NV51" s="5"/>
      <c r="NW51" s="5"/>
      <c r="NX51" s="5"/>
      <c r="NY51" s="5"/>
      <c r="NZ51" s="5"/>
      <c r="OA51" s="5"/>
      <c r="OB51" s="5"/>
      <c r="OC51" s="5"/>
      <c r="OD51" s="5"/>
      <c r="OE51" s="5"/>
      <c r="OF51" s="5"/>
      <c r="OG51" s="5"/>
      <c r="OH51" s="5"/>
      <c r="OI51" s="5"/>
      <c r="OJ51" s="5"/>
      <c r="OK51" s="5"/>
      <c r="OL51" s="5"/>
      <c r="OM51" s="5"/>
      <c r="ON51" s="5"/>
      <c r="OO51" s="5"/>
      <c r="OP51" s="5"/>
      <c r="OQ51" s="5"/>
      <c r="OR51" s="5"/>
      <c r="OS51" s="5"/>
      <c r="OT51" s="5"/>
      <c r="OU51" s="5"/>
      <c r="OV51" s="5"/>
      <c r="OW51" s="5"/>
      <c r="OX51" s="5"/>
      <c r="OY51" s="5"/>
      <c r="OZ51" s="5"/>
      <c r="PA51" s="5"/>
      <c r="PB51" s="5"/>
      <c r="PC51" s="5"/>
      <c r="PD51" s="5"/>
      <c r="PE51" s="5"/>
      <c r="PF51" s="5"/>
      <c r="PG51" s="5"/>
      <c r="PH51" s="5"/>
      <c r="PI51" s="5"/>
      <c r="PJ51" s="5"/>
      <c r="PK51" s="5"/>
      <c r="PL51" s="5"/>
      <c r="PM51" s="5"/>
      <c r="PN51" s="5"/>
      <c r="PO51" s="5"/>
      <c r="PP51" s="5"/>
      <c r="PQ51" s="5"/>
      <c r="PR51" s="5"/>
      <c r="PS51" s="5"/>
      <c r="PT51" s="5"/>
      <c r="PU51" s="5"/>
      <c r="PV51" s="5"/>
      <c r="PW51" s="5"/>
      <c r="PX51" s="5"/>
      <c r="PY51" s="5"/>
      <c r="PZ51" s="5"/>
      <c r="QA51" s="5"/>
      <c r="QB51" s="5"/>
      <c r="QC51" s="5"/>
      <c r="QD51" s="5"/>
      <c r="QE51" s="5"/>
      <c r="QF51" s="5"/>
      <c r="QG51" s="5"/>
      <c r="QH51" s="5"/>
      <c r="QI51" s="5"/>
      <c r="QJ51" s="5"/>
      <c r="QK51" s="5"/>
      <c r="QL51" s="5"/>
      <c r="QM51" s="5"/>
      <c r="QN51" s="5"/>
      <c r="QO51" s="5"/>
      <c r="QP51" s="5"/>
      <c r="QQ51" s="5"/>
      <c r="QR51" s="5"/>
      <c r="QS51" s="5"/>
      <c r="QT51" s="5"/>
      <c r="QU51" s="5"/>
      <c r="QV51" s="5"/>
      <c r="QW51" s="5"/>
      <c r="QX51" s="5"/>
      <c r="QY51" s="5"/>
      <c r="QZ51" s="5"/>
      <c r="RA51" s="5"/>
      <c r="RB51" s="5"/>
      <c r="RC51" s="5"/>
      <c r="RD51" s="5"/>
      <c r="RE51" s="5"/>
      <c r="RF51" s="5"/>
      <c r="RG51" s="5"/>
      <c r="RH51" s="5"/>
      <c r="RI51" s="5"/>
      <c r="RJ51" s="5"/>
      <c r="RK51" s="5"/>
      <c r="RL51" s="5"/>
      <c r="RM51" s="5"/>
      <c r="RN51" s="5"/>
      <c r="RO51" s="5"/>
      <c r="RP51" s="5"/>
      <c r="RQ51" s="5"/>
      <c r="RR51" s="5"/>
      <c r="RS51" s="5"/>
      <c r="RT51" s="5"/>
      <c r="RU51" s="5"/>
      <c r="RV51" s="5"/>
      <c r="RW51" s="5"/>
      <c r="RX51" s="5"/>
      <c r="RY51" s="5"/>
      <c r="RZ51" s="5"/>
      <c r="SA51" s="5"/>
      <c r="SB51" s="5"/>
      <c r="SC51" s="5"/>
      <c r="SD51" s="5"/>
      <c r="SE51" s="5"/>
      <c r="SF51" s="5"/>
      <c r="SG51" s="5"/>
      <c r="SH51" s="5"/>
      <c r="SI51" s="5"/>
      <c r="SJ51" s="5"/>
      <c r="SK51" s="5"/>
      <c r="SL51" s="5"/>
      <c r="SM51" s="5"/>
      <c r="SN51" s="5"/>
      <c r="SO51" s="5"/>
      <c r="SP51" s="5"/>
      <c r="SQ51" s="5"/>
      <c r="SR51" s="5"/>
      <c r="SS51" s="5"/>
    </row>
    <row r="52" spans="1:513" ht="41.4" customHeight="1" x14ac:dyDescent="0.25">
      <c r="A52" s="211"/>
      <c r="B52" s="212"/>
      <c r="C52" s="183" t="s">
        <v>87</v>
      </c>
      <c r="D52" s="195"/>
      <c r="E52" s="195"/>
      <c r="F52" s="195"/>
      <c r="G52" s="194"/>
      <c r="H52" s="194"/>
      <c r="I52" s="194"/>
      <c r="J52" s="194"/>
      <c r="K52" s="266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4"/>
      <c r="Y52" s="194"/>
      <c r="Z52" s="194"/>
      <c r="AA52" s="194"/>
      <c r="AB52" s="194"/>
      <c r="AC52" s="194"/>
      <c r="AD52" s="194"/>
      <c r="AE52" s="194"/>
      <c r="AF52" s="194"/>
      <c r="AG52" s="194"/>
      <c r="AH52" s="194"/>
      <c r="AI52" s="113">
        <f>'PEP Av. Fin.'!T23</f>
        <v>0</v>
      </c>
      <c r="AJ52" s="113">
        <f>'PEP Av. Fin.'!U23</f>
        <v>0</v>
      </c>
      <c r="AK52" s="114">
        <f>'PEP Av. Fin.'!V23</f>
        <v>0</v>
      </c>
      <c r="AL52" s="202">
        <f>'PEP Av. Fin.'!W23</f>
        <v>0</v>
      </c>
      <c r="AM52" s="85"/>
    </row>
    <row r="53" spans="1:513" ht="41.4" customHeight="1" x14ac:dyDescent="0.25">
      <c r="A53" s="211"/>
      <c r="B53" s="212"/>
      <c r="C53" s="183" t="s">
        <v>89</v>
      </c>
      <c r="D53" s="195"/>
      <c r="E53" s="195"/>
      <c r="F53" s="195"/>
      <c r="G53" s="194"/>
      <c r="H53" s="194"/>
      <c r="I53" s="194"/>
      <c r="J53" s="194"/>
      <c r="K53" s="266"/>
      <c r="L53" s="194"/>
      <c r="M53" s="194"/>
      <c r="N53" s="194"/>
      <c r="O53" s="194"/>
      <c r="P53" s="194"/>
      <c r="Q53" s="194"/>
      <c r="R53" s="194"/>
      <c r="S53" s="194"/>
      <c r="T53" s="194"/>
      <c r="U53" s="194"/>
      <c r="V53" s="194"/>
      <c r="W53" s="194"/>
      <c r="X53" s="194"/>
      <c r="Y53" s="194"/>
      <c r="Z53" s="194"/>
      <c r="AA53" s="194"/>
      <c r="AB53" s="194"/>
      <c r="AC53" s="194"/>
      <c r="AD53" s="194"/>
      <c r="AE53" s="194"/>
      <c r="AF53" s="194"/>
      <c r="AG53" s="194"/>
      <c r="AH53" s="194"/>
      <c r="AI53" s="113">
        <f>'PEP Av. Fin.'!T24</f>
        <v>0</v>
      </c>
      <c r="AJ53" s="113">
        <f>'PEP Av. Fin.'!U24</f>
        <v>0</v>
      </c>
      <c r="AK53" s="114">
        <f>'PEP Av. Fin.'!V24</f>
        <v>0</v>
      </c>
      <c r="AL53" s="202">
        <f>'PEP Av. Fin.'!W24</f>
        <v>0</v>
      </c>
      <c r="AM53" s="85"/>
    </row>
    <row r="54" spans="1:513" ht="41.4" customHeight="1" x14ac:dyDescent="0.25">
      <c r="A54" s="211"/>
      <c r="B54" s="212"/>
      <c r="C54" s="183" t="s">
        <v>88</v>
      </c>
      <c r="D54" s="195"/>
      <c r="E54" s="195"/>
      <c r="F54" s="195"/>
      <c r="G54" s="194"/>
      <c r="H54" s="194"/>
      <c r="I54" s="194"/>
      <c r="J54" s="194"/>
      <c r="K54" s="266"/>
      <c r="L54" s="194"/>
      <c r="M54" s="194"/>
      <c r="N54" s="194"/>
      <c r="O54" s="194"/>
      <c r="P54" s="194"/>
      <c r="Q54" s="194"/>
      <c r="R54" s="194"/>
      <c r="S54" s="194"/>
      <c r="T54" s="194"/>
      <c r="U54" s="194"/>
      <c r="V54" s="194"/>
      <c r="W54" s="194"/>
      <c r="X54" s="194"/>
      <c r="Y54" s="194"/>
      <c r="Z54" s="194"/>
      <c r="AA54" s="194"/>
      <c r="AB54" s="194"/>
      <c r="AC54" s="194"/>
      <c r="AD54" s="194"/>
      <c r="AE54" s="194"/>
      <c r="AF54" s="194"/>
      <c r="AG54" s="194"/>
      <c r="AH54" s="194"/>
      <c r="AI54" s="113">
        <f>'PEP Av. Fin.'!T25</f>
        <v>0</v>
      </c>
      <c r="AJ54" s="113">
        <f>'PEP Av. Fin.'!U25</f>
        <v>0</v>
      </c>
      <c r="AK54" s="114">
        <f>'PEP Av. Fin.'!V25</f>
        <v>0</v>
      </c>
      <c r="AL54" s="202">
        <f>'PEP Av. Fin.'!W25</f>
        <v>0</v>
      </c>
      <c r="AM54" s="85"/>
    </row>
    <row r="55" spans="1:513" s="6" customFormat="1" ht="41.4" customHeight="1" x14ac:dyDescent="0.25">
      <c r="A55" s="803" t="s">
        <v>62</v>
      </c>
      <c r="B55" s="804"/>
      <c r="C55" s="804"/>
      <c r="D55" s="804"/>
      <c r="E55" s="804"/>
      <c r="F55" s="804"/>
      <c r="G55" s="804"/>
      <c r="H55" s="804"/>
      <c r="I55" s="804"/>
      <c r="J55" s="805"/>
      <c r="K55" s="269"/>
      <c r="L55" s="269"/>
      <c r="M55" s="269"/>
      <c r="N55" s="269"/>
      <c r="O55" s="269"/>
      <c r="P55" s="269"/>
      <c r="Q55" s="269"/>
      <c r="R55" s="269"/>
      <c r="S55" s="269"/>
      <c r="T55" s="269"/>
      <c r="U55" s="269"/>
      <c r="V55" s="269"/>
      <c r="W55" s="269"/>
      <c r="X55" s="269"/>
      <c r="Y55" s="269"/>
      <c r="Z55" s="269"/>
      <c r="AA55" s="269"/>
      <c r="AB55" s="269"/>
      <c r="AC55" s="269"/>
      <c r="AD55" s="269"/>
      <c r="AE55" s="269"/>
      <c r="AF55" s="269"/>
      <c r="AG55" s="269"/>
      <c r="AH55" s="269"/>
      <c r="AI55" s="115">
        <f>'PEP Av. Fin.'!T26</f>
        <v>3903399.85</v>
      </c>
      <c r="AJ55" s="115">
        <f>'PEP Av. Fin.'!U26</f>
        <v>531375</v>
      </c>
      <c r="AK55" s="115">
        <f>'PEP Av. Fin.'!V26</f>
        <v>4434774.8500000006</v>
      </c>
      <c r="AL55" s="206">
        <f>'PEP Av. Fin.'!W26</f>
        <v>0.26</v>
      </c>
      <c r="AM55" s="4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5"/>
      <c r="IV55" s="5"/>
      <c r="IW55" s="5"/>
      <c r="IX55" s="5"/>
      <c r="IY55" s="5"/>
      <c r="IZ55" s="5"/>
      <c r="JA55" s="5"/>
      <c r="JB55" s="5"/>
      <c r="JC55" s="5"/>
      <c r="JD55" s="5"/>
      <c r="JE55" s="5"/>
      <c r="JF55" s="5"/>
      <c r="JG55" s="5"/>
      <c r="JH55" s="5"/>
      <c r="JI55" s="5"/>
      <c r="JJ55" s="5"/>
      <c r="JK55" s="5"/>
      <c r="JL55" s="5"/>
      <c r="JM55" s="5"/>
      <c r="JN55" s="5"/>
      <c r="JO55" s="5"/>
      <c r="JP55" s="5"/>
      <c r="JQ55" s="5"/>
      <c r="JR55" s="5"/>
      <c r="JS55" s="5"/>
      <c r="JT55" s="5"/>
      <c r="JU55" s="5"/>
      <c r="JV55" s="5"/>
      <c r="JW55" s="5"/>
      <c r="JX55" s="5"/>
      <c r="JY55" s="5"/>
      <c r="JZ55" s="5"/>
      <c r="KA55" s="5"/>
      <c r="KB55" s="5"/>
      <c r="KC55" s="5"/>
      <c r="KD55" s="5"/>
      <c r="KE55" s="5"/>
      <c r="KF55" s="5"/>
      <c r="KG55" s="5"/>
      <c r="KH55" s="5"/>
      <c r="KI55" s="5"/>
      <c r="KJ55" s="5"/>
      <c r="KK55" s="5"/>
      <c r="KL55" s="5"/>
      <c r="KM55" s="5"/>
      <c r="KN55" s="5"/>
      <c r="KO55" s="5"/>
      <c r="KP55" s="5"/>
      <c r="KQ55" s="5"/>
      <c r="KR55" s="5"/>
      <c r="KS55" s="5"/>
      <c r="KT55" s="5"/>
      <c r="KU55" s="5"/>
      <c r="KV55" s="5"/>
      <c r="KW55" s="5"/>
      <c r="KX55" s="5"/>
      <c r="KY55" s="5"/>
      <c r="KZ55" s="5"/>
      <c r="LA55" s="5"/>
      <c r="LB55" s="5"/>
      <c r="LC55" s="5"/>
      <c r="LD55" s="5"/>
      <c r="LE55" s="5"/>
      <c r="LF55" s="5"/>
      <c r="LG55" s="5"/>
      <c r="LH55" s="5"/>
      <c r="LI55" s="5"/>
      <c r="LJ55" s="5"/>
      <c r="LK55" s="5"/>
      <c r="LL55" s="5"/>
      <c r="LM55" s="5"/>
      <c r="LN55" s="5"/>
      <c r="LO55" s="5"/>
      <c r="LP55" s="5"/>
      <c r="LQ55" s="5"/>
      <c r="LR55" s="5"/>
      <c r="LS55" s="5"/>
      <c r="LT55" s="5"/>
      <c r="LU55" s="5"/>
      <c r="LV55" s="5"/>
      <c r="LW55" s="5"/>
      <c r="LX55" s="5"/>
      <c r="LY55" s="5"/>
      <c r="LZ55" s="5"/>
      <c r="MA55" s="5"/>
      <c r="MB55" s="5"/>
      <c r="MC55" s="5"/>
      <c r="MD55" s="5"/>
      <c r="ME55" s="5"/>
      <c r="MF55" s="5"/>
      <c r="MG55" s="5"/>
      <c r="MH55" s="5"/>
      <c r="MI55" s="5"/>
      <c r="MJ55" s="5"/>
      <c r="MK55" s="5"/>
      <c r="ML55" s="5"/>
      <c r="MM55" s="5"/>
      <c r="MN55" s="5"/>
      <c r="MO55" s="5"/>
      <c r="MP55" s="5"/>
      <c r="MQ55" s="5"/>
      <c r="MR55" s="5"/>
      <c r="MS55" s="5"/>
      <c r="MT55" s="5"/>
      <c r="MU55" s="5"/>
      <c r="MV55" s="5"/>
      <c r="MW55" s="5"/>
      <c r="MX55" s="5"/>
      <c r="MY55" s="5"/>
      <c r="MZ55" s="5"/>
      <c r="NA55" s="5"/>
      <c r="NB55" s="5"/>
      <c r="NC55" s="5"/>
      <c r="ND55" s="5"/>
      <c r="NE55" s="5"/>
      <c r="NF55" s="5"/>
      <c r="NG55" s="5"/>
      <c r="NH55" s="5"/>
      <c r="NI55" s="5"/>
      <c r="NJ55" s="5"/>
      <c r="NK55" s="5"/>
      <c r="NL55" s="5"/>
      <c r="NM55" s="5"/>
      <c r="NN55" s="5"/>
      <c r="NO55" s="5"/>
      <c r="NP55" s="5"/>
      <c r="NQ55" s="5"/>
      <c r="NR55" s="5"/>
      <c r="NS55" s="5"/>
      <c r="NT55" s="5"/>
      <c r="NU55" s="5"/>
      <c r="NV55" s="5"/>
      <c r="NW55" s="5"/>
      <c r="NX55" s="5"/>
      <c r="NY55" s="5"/>
      <c r="NZ55" s="5"/>
      <c r="OA55" s="5"/>
      <c r="OB55" s="5"/>
      <c r="OC55" s="5"/>
      <c r="OD55" s="5"/>
      <c r="OE55" s="5"/>
      <c r="OF55" s="5"/>
      <c r="OG55" s="5"/>
      <c r="OH55" s="5"/>
      <c r="OI55" s="5"/>
      <c r="OJ55" s="5"/>
      <c r="OK55" s="5"/>
      <c r="OL55" s="5"/>
      <c r="OM55" s="5"/>
      <c r="ON55" s="5"/>
      <c r="OO55" s="5"/>
      <c r="OP55" s="5"/>
      <c r="OQ55" s="5"/>
      <c r="OR55" s="5"/>
      <c r="OS55" s="5"/>
      <c r="OT55" s="5"/>
      <c r="OU55" s="5"/>
      <c r="OV55" s="5"/>
      <c r="OW55" s="5"/>
      <c r="OX55" s="5"/>
      <c r="OY55" s="5"/>
      <c r="OZ55" s="5"/>
      <c r="PA55" s="5"/>
      <c r="PB55" s="5"/>
      <c r="PC55" s="5"/>
      <c r="PD55" s="5"/>
      <c r="PE55" s="5"/>
      <c r="PF55" s="5"/>
      <c r="PG55" s="5"/>
      <c r="PH55" s="5"/>
      <c r="PI55" s="5"/>
      <c r="PJ55" s="5"/>
      <c r="PK55" s="5"/>
      <c r="PL55" s="5"/>
      <c r="PM55" s="5"/>
      <c r="PN55" s="5"/>
      <c r="PO55" s="5"/>
      <c r="PP55" s="5"/>
      <c r="PQ55" s="5"/>
      <c r="PR55" s="5"/>
      <c r="PS55" s="5"/>
      <c r="PT55" s="5"/>
      <c r="PU55" s="5"/>
      <c r="PV55" s="5"/>
      <c r="PW55" s="5"/>
      <c r="PX55" s="5"/>
      <c r="PY55" s="5"/>
      <c r="PZ55" s="5"/>
      <c r="QA55" s="5"/>
      <c r="QB55" s="5"/>
      <c r="QC55" s="5"/>
      <c r="QD55" s="5"/>
      <c r="QE55" s="5"/>
      <c r="QF55" s="5"/>
      <c r="QG55" s="5"/>
      <c r="QH55" s="5"/>
      <c r="QI55" s="5"/>
      <c r="QJ55" s="5"/>
      <c r="QK55" s="5"/>
      <c r="QL55" s="5"/>
      <c r="QM55" s="5"/>
      <c r="QN55" s="5"/>
      <c r="QO55" s="5"/>
      <c r="QP55" s="5"/>
      <c r="QQ55" s="5"/>
      <c r="QR55" s="5"/>
      <c r="QS55" s="5"/>
      <c r="QT55" s="5"/>
      <c r="QU55" s="5"/>
      <c r="QV55" s="5"/>
      <c r="QW55" s="5"/>
      <c r="QX55" s="5"/>
      <c r="QY55" s="5"/>
      <c r="QZ55" s="5"/>
      <c r="RA55" s="5"/>
      <c r="RB55" s="5"/>
      <c r="RC55" s="5"/>
      <c r="RD55" s="5"/>
      <c r="RE55" s="5"/>
      <c r="RF55" s="5"/>
      <c r="RG55" s="5"/>
      <c r="RH55" s="5"/>
      <c r="RI55" s="5"/>
      <c r="RJ55" s="5"/>
      <c r="RK55" s="5"/>
      <c r="RL55" s="5"/>
      <c r="RM55" s="5"/>
      <c r="RN55" s="5"/>
      <c r="RO55" s="5"/>
      <c r="RP55" s="5"/>
      <c r="RQ55" s="5"/>
      <c r="RR55" s="5"/>
      <c r="RS55" s="5"/>
      <c r="RT55" s="5"/>
      <c r="RU55" s="5"/>
      <c r="RV55" s="5"/>
      <c r="RW55" s="5"/>
      <c r="RX55" s="5"/>
      <c r="RY55" s="5"/>
      <c r="RZ55" s="5"/>
      <c r="SA55" s="5"/>
      <c r="SB55" s="5"/>
      <c r="SC55" s="5"/>
      <c r="SD55" s="5"/>
      <c r="SE55" s="5"/>
      <c r="SF55" s="5"/>
      <c r="SG55" s="5"/>
      <c r="SH55" s="5"/>
      <c r="SI55" s="5"/>
      <c r="SJ55" s="5"/>
      <c r="SK55" s="5"/>
      <c r="SL55" s="5"/>
      <c r="SM55" s="5"/>
      <c r="SN55" s="5"/>
      <c r="SO55" s="5"/>
      <c r="SP55" s="5"/>
      <c r="SQ55" s="5"/>
      <c r="SR55" s="5"/>
      <c r="SS55" s="5"/>
    </row>
    <row r="56" spans="1:513" s="6" customFormat="1" ht="41.4" customHeight="1" x14ac:dyDescent="0.25">
      <c r="A56" s="795" t="s">
        <v>90</v>
      </c>
      <c r="B56" s="783"/>
      <c r="C56" s="784"/>
      <c r="D56" s="195"/>
      <c r="E56" s="195"/>
      <c r="F56" s="195"/>
      <c r="G56" s="196"/>
      <c r="H56" s="196"/>
      <c r="I56" s="196"/>
      <c r="J56" s="196"/>
      <c r="K56" s="262"/>
      <c r="L56" s="196"/>
      <c r="M56" s="196"/>
      <c r="N56" s="196"/>
      <c r="O56" s="196"/>
      <c r="P56" s="196"/>
      <c r="Q56" s="196"/>
      <c r="R56" s="196"/>
      <c r="S56" s="196"/>
      <c r="T56" s="196"/>
      <c r="U56" s="196"/>
      <c r="V56" s="196"/>
      <c r="W56" s="196"/>
      <c r="X56" s="196"/>
      <c r="Y56" s="196"/>
      <c r="Z56" s="196"/>
      <c r="AA56" s="196"/>
      <c r="AB56" s="196"/>
      <c r="AC56" s="196"/>
      <c r="AD56" s="196"/>
      <c r="AE56" s="196"/>
      <c r="AF56" s="196"/>
      <c r="AG56" s="196"/>
      <c r="AH56" s="196"/>
      <c r="AI56" s="97">
        <f>'PEP Av. Fin.'!T27</f>
        <v>0</v>
      </c>
      <c r="AJ56" s="97">
        <f>'PEP Av. Fin.'!U27</f>
        <v>0</v>
      </c>
      <c r="AK56" s="97">
        <f>'PEP Av. Fin.'!V27</f>
        <v>0</v>
      </c>
      <c r="AL56" s="197">
        <f>'PEP Av. Fin.'!W27</f>
        <v>0</v>
      </c>
      <c r="AM56" s="4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  <c r="IX56" s="5"/>
      <c r="IY56" s="5"/>
      <c r="IZ56" s="5"/>
      <c r="JA56" s="5"/>
      <c r="JB56" s="5"/>
      <c r="JC56" s="5"/>
      <c r="JD56" s="5"/>
      <c r="JE56" s="5"/>
      <c r="JF56" s="5"/>
      <c r="JG56" s="5"/>
      <c r="JH56" s="5"/>
      <c r="JI56" s="5"/>
      <c r="JJ56" s="5"/>
      <c r="JK56" s="5"/>
      <c r="JL56" s="5"/>
      <c r="JM56" s="5"/>
      <c r="JN56" s="5"/>
      <c r="JO56" s="5"/>
      <c r="JP56" s="5"/>
      <c r="JQ56" s="5"/>
      <c r="JR56" s="5"/>
      <c r="JS56" s="5"/>
      <c r="JT56" s="5"/>
      <c r="JU56" s="5"/>
      <c r="JV56" s="5"/>
      <c r="JW56" s="5"/>
      <c r="JX56" s="5"/>
      <c r="JY56" s="5"/>
      <c r="JZ56" s="5"/>
      <c r="KA56" s="5"/>
      <c r="KB56" s="5"/>
      <c r="KC56" s="5"/>
      <c r="KD56" s="5"/>
      <c r="KE56" s="5"/>
      <c r="KF56" s="5"/>
      <c r="KG56" s="5"/>
      <c r="KH56" s="5"/>
      <c r="KI56" s="5"/>
      <c r="KJ56" s="5"/>
      <c r="KK56" s="5"/>
      <c r="KL56" s="5"/>
      <c r="KM56" s="5"/>
      <c r="KN56" s="5"/>
      <c r="KO56" s="5"/>
      <c r="KP56" s="5"/>
      <c r="KQ56" s="5"/>
      <c r="KR56" s="5"/>
      <c r="KS56" s="5"/>
      <c r="KT56" s="5"/>
      <c r="KU56" s="5"/>
      <c r="KV56" s="5"/>
      <c r="KW56" s="5"/>
      <c r="KX56" s="5"/>
      <c r="KY56" s="5"/>
      <c r="KZ56" s="5"/>
      <c r="LA56" s="5"/>
      <c r="LB56" s="5"/>
      <c r="LC56" s="5"/>
      <c r="LD56" s="5"/>
      <c r="LE56" s="5"/>
      <c r="LF56" s="5"/>
      <c r="LG56" s="5"/>
      <c r="LH56" s="5"/>
      <c r="LI56" s="5"/>
      <c r="LJ56" s="5"/>
      <c r="LK56" s="5"/>
      <c r="LL56" s="5"/>
      <c r="LM56" s="5"/>
      <c r="LN56" s="5"/>
      <c r="LO56" s="5"/>
      <c r="LP56" s="5"/>
      <c r="LQ56" s="5"/>
      <c r="LR56" s="5"/>
      <c r="LS56" s="5"/>
      <c r="LT56" s="5"/>
      <c r="LU56" s="5"/>
      <c r="LV56" s="5"/>
      <c r="LW56" s="5"/>
      <c r="LX56" s="5"/>
      <c r="LY56" s="5"/>
      <c r="LZ56" s="5"/>
      <c r="MA56" s="5"/>
      <c r="MB56" s="5"/>
      <c r="MC56" s="5"/>
      <c r="MD56" s="5"/>
      <c r="ME56" s="5"/>
      <c r="MF56" s="5"/>
      <c r="MG56" s="5"/>
      <c r="MH56" s="5"/>
      <c r="MI56" s="5"/>
      <c r="MJ56" s="5"/>
      <c r="MK56" s="5"/>
      <c r="ML56" s="5"/>
      <c r="MM56" s="5"/>
      <c r="MN56" s="5"/>
      <c r="MO56" s="5"/>
      <c r="MP56" s="5"/>
      <c r="MQ56" s="5"/>
      <c r="MR56" s="5"/>
      <c r="MS56" s="5"/>
      <c r="MT56" s="5"/>
      <c r="MU56" s="5"/>
      <c r="MV56" s="5"/>
      <c r="MW56" s="5"/>
      <c r="MX56" s="5"/>
      <c r="MY56" s="5"/>
      <c r="MZ56" s="5"/>
      <c r="NA56" s="5"/>
      <c r="NB56" s="5"/>
      <c r="NC56" s="5"/>
      <c r="ND56" s="5"/>
      <c r="NE56" s="5"/>
      <c r="NF56" s="5"/>
      <c r="NG56" s="5"/>
      <c r="NH56" s="5"/>
      <c r="NI56" s="5"/>
      <c r="NJ56" s="5"/>
      <c r="NK56" s="5"/>
      <c r="NL56" s="5"/>
      <c r="NM56" s="5"/>
      <c r="NN56" s="5"/>
      <c r="NO56" s="5"/>
      <c r="NP56" s="5"/>
      <c r="NQ56" s="5"/>
      <c r="NR56" s="5"/>
      <c r="NS56" s="5"/>
      <c r="NT56" s="5"/>
      <c r="NU56" s="5"/>
      <c r="NV56" s="5"/>
      <c r="NW56" s="5"/>
      <c r="NX56" s="5"/>
      <c r="NY56" s="5"/>
      <c r="NZ56" s="5"/>
      <c r="OA56" s="5"/>
      <c r="OB56" s="5"/>
      <c r="OC56" s="5"/>
      <c r="OD56" s="5"/>
      <c r="OE56" s="5"/>
      <c r="OF56" s="5"/>
      <c r="OG56" s="5"/>
      <c r="OH56" s="5"/>
      <c r="OI56" s="5"/>
      <c r="OJ56" s="5"/>
      <c r="OK56" s="5"/>
      <c r="OL56" s="5"/>
      <c r="OM56" s="5"/>
      <c r="ON56" s="5"/>
      <c r="OO56" s="5"/>
      <c r="OP56" s="5"/>
      <c r="OQ56" s="5"/>
      <c r="OR56" s="5"/>
      <c r="OS56" s="5"/>
      <c r="OT56" s="5"/>
      <c r="OU56" s="5"/>
      <c r="OV56" s="5"/>
      <c r="OW56" s="5"/>
      <c r="OX56" s="5"/>
      <c r="OY56" s="5"/>
      <c r="OZ56" s="5"/>
      <c r="PA56" s="5"/>
      <c r="PB56" s="5"/>
      <c r="PC56" s="5"/>
      <c r="PD56" s="5"/>
      <c r="PE56" s="5"/>
      <c r="PF56" s="5"/>
      <c r="PG56" s="5"/>
      <c r="PH56" s="5"/>
      <c r="PI56" s="5"/>
      <c r="PJ56" s="5"/>
      <c r="PK56" s="5"/>
      <c r="PL56" s="5"/>
      <c r="PM56" s="5"/>
      <c r="PN56" s="5"/>
      <c r="PO56" s="5"/>
      <c r="PP56" s="5"/>
      <c r="PQ56" s="5"/>
      <c r="PR56" s="5"/>
      <c r="PS56" s="5"/>
      <c r="PT56" s="5"/>
      <c r="PU56" s="5"/>
      <c r="PV56" s="5"/>
      <c r="PW56" s="5"/>
      <c r="PX56" s="5"/>
      <c r="PY56" s="5"/>
      <c r="PZ56" s="5"/>
      <c r="QA56" s="5"/>
      <c r="QB56" s="5"/>
      <c r="QC56" s="5"/>
      <c r="QD56" s="5"/>
      <c r="QE56" s="5"/>
      <c r="QF56" s="5"/>
      <c r="QG56" s="5"/>
      <c r="QH56" s="5"/>
      <c r="QI56" s="5"/>
      <c r="QJ56" s="5"/>
      <c r="QK56" s="5"/>
      <c r="QL56" s="5"/>
      <c r="QM56" s="5"/>
      <c r="QN56" s="5"/>
      <c r="QO56" s="5"/>
      <c r="QP56" s="5"/>
      <c r="QQ56" s="5"/>
      <c r="QR56" s="5"/>
      <c r="QS56" s="5"/>
      <c r="QT56" s="5"/>
      <c r="QU56" s="5"/>
      <c r="QV56" s="5"/>
      <c r="QW56" s="5"/>
      <c r="QX56" s="5"/>
      <c r="QY56" s="5"/>
      <c r="QZ56" s="5"/>
      <c r="RA56" s="5"/>
      <c r="RB56" s="5"/>
      <c r="RC56" s="5"/>
      <c r="RD56" s="5"/>
      <c r="RE56" s="5"/>
      <c r="RF56" s="5"/>
      <c r="RG56" s="5"/>
      <c r="RH56" s="5"/>
      <c r="RI56" s="5"/>
      <c r="RJ56" s="5"/>
      <c r="RK56" s="5"/>
      <c r="RL56" s="5"/>
      <c r="RM56" s="5"/>
      <c r="RN56" s="5"/>
      <c r="RO56" s="5"/>
      <c r="RP56" s="5"/>
      <c r="RQ56" s="5"/>
      <c r="RR56" s="5"/>
      <c r="RS56" s="5"/>
      <c r="RT56" s="5"/>
      <c r="RU56" s="5"/>
      <c r="RV56" s="5"/>
      <c r="RW56" s="5"/>
      <c r="RX56" s="5"/>
      <c r="RY56" s="5"/>
      <c r="RZ56" s="5"/>
      <c r="SA56" s="5"/>
      <c r="SB56" s="5"/>
      <c r="SC56" s="5"/>
      <c r="SD56" s="5"/>
      <c r="SE56" s="5"/>
      <c r="SF56" s="5"/>
      <c r="SG56" s="5"/>
      <c r="SH56" s="5"/>
      <c r="SI56" s="5"/>
      <c r="SJ56" s="5"/>
      <c r="SK56" s="5"/>
      <c r="SL56" s="5"/>
      <c r="SM56" s="5"/>
      <c r="SN56" s="5"/>
      <c r="SO56" s="5"/>
      <c r="SP56" s="5"/>
      <c r="SQ56" s="5"/>
      <c r="SR56" s="5"/>
      <c r="SS56" s="5"/>
    </row>
    <row r="57" spans="1:513" s="3" customFormat="1" ht="41.4" customHeight="1" x14ac:dyDescent="0.25">
      <c r="A57" s="213"/>
      <c r="B57" s="791" t="s">
        <v>91</v>
      </c>
      <c r="C57" s="792"/>
      <c r="D57" s="195"/>
      <c r="E57" s="195"/>
      <c r="F57" s="195"/>
      <c r="G57" s="204"/>
      <c r="H57" s="204"/>
      <c r="I57" s="204"/>
      <c r="J57" s="204"/>
      <c r="K57" s="261"/>
      <c r="L57" s="204"/>
      <c r="M57" s="204"/>
      <c r="N57" s="204"/>
      <c r="O57" s="204"/>
      <c r="P57" s="204"/>
      <c r="Q57" s="204"/>
      <c r="R57" s="204"/>
      <c r="S57" s="204"/>
      <c r="T57" s="204"/>
      <c r="U57" s="204"/>
      <c r="V57" s="204"/>
      <c r="W57" s="204"/>
      <c r="X57" s="204"/>
      <c r="Y57" s="204"/>
      <c r="Z57" s="204"/>
      <c r="AA57" s="204"/>
      <c r="AB57" s="204"/>
      <c r="AC57" s="204"/>
      <c r="AD57" s="204"/>
      <c r="AE57" s="204"/>
      <c r="AF57" s="204"/>
      <c r="AG57" s="204"/>
      <c r="AH57" s="204"/>
      <c r="AI57" s="99">
        <f>'PEP Av. Fin.'!T28</f>
        <v>0</v>
      </c>
      <c r="AJ57" s="99">
        <f>'PEP Av. Fin.'!U28</f>
        <v>0</v>
      </c>
      <c r="AK57" s="103">
        <f>'PEP Av. Fin.'!V28</f>
        <v>0</v>
      </c>
      <c r="AL57" s="205">
        <f>'PEP Av. Fin.'!W28</f>
        <v>0</v>
      </c>
      <c r="AM57" s="7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</row>
    <row r="58" spans="1:513" s="3" customFormat="1" ht="41.4" customHeight="1" x14ac:dyDescent="0.25">
      <c r="A58" s="213"/>
      <c r="B58" s="791" t="s">
        <v>92</v>
      </c>
      <c r="C58" s="792"/>
      <c r="D58" s="195"/>
      <c r="E58" s="195"/>
      <c r="F58" s="195"/>
      <c r="G58" s="204"/>
      <c r="H58" s="204"/>
      <c r="I58" s="204"/>
      <c r="J58" s="204"/>
      <c r="K58" s="261"/>
      <c r="L58" s="204"/>
      <c r="M58" s="204"/>
      <c r="N58" s="204"/>
      <c r="O58" s="204"/>
      <c r="P58" s="204"/>
      <c r="Q58" s="204"/>
      <c r="R58" s="204"/>
      <c r="S58" s="204"/>
      <c r="T58" s="204"/>
      <c r="U58" s="204"/>
      <c r="V58" s="204"/>
      <c r="W58" s="204"/>
      <c r="X58" s="204"/>
      <c r="Y58" s="204"/>
      <c r="Z58" s="204"/>
      <c r="AA58" s="204"/>
      <c r="AB58" s="204"/>
      <c r="AC58" s="204"/>
      <c r="AD58" s="204"/>
      <c r="AE58" s="204"/>
      <c r="AF58" s="204"/>
      <c r="AG58" s="204"/>
      <c r="AH58" s="204"/>
      <c r="AI58" s="99">
        <f>'PEP Av. Fin.'!T29</f>
        <v>0</v>
      </c>
      <c r="AJ58" s="99">
        <f>'PEP Av. Fin.'!U29</f>
        <v>0</v>
      </c>
      <c r="AK58" s="103">
        <f>'PEP Av. Fin.'!V29</f>
        <v>0</v>
      </c>
      <c r="AL58" s="205">
        <f>'PEP Av. Fin.'!W29</f>
        <v>0</v>
      </c>
      <c r="AM58" s="7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</row>
    <row r="59" spans="1:513" s="3" customFormat="1" ht="41.4" customHeight="1" x14ac:dyDescent="0.25">
      <c r="A59" s="213"/>
      <c r="B59" s="791" t="s">
        <v>93</v>
      </c>
      <c r="C59" s="792"/>
      <c r="D59" s="195"/>
      <c r="E59" s="195"/>
      <c r="F59" s="195"/>
      <c r="G59" s="204"/>
      <c r="H59" s="204"/>
      <c r="I59" s="204"/>
      <c r="J59" s="204"/>
      <c r="K59" s="261"/>
      <c r="L59" s="204"/>
      <c r="M59" s="204"/>
      <c r="N59" s="204"/>
      <c r="O59" s="204"/>
      <c r="P59" s="204"/>
      <c r="Q59" s="204"/>
      <c r="R59" s="204"/>
      <c r="S59" s="204"/>
      <c r="T59" s="204"/>
      <c r="U59" s="204"/>
      <c r="V59" s="204"/>
      <c r="W59" s="204"/>
      <c r="X59" s="204"/>
      <c r="Y59" s="204"/>
      <c r="Z59" s="204"/>
      <c r="AA59" s="204"/>
      <c r="AB59" s="204"/>
      <c r="AC59" s="204"/>
      <c r="AD59" s="204"/>
      <c r="AE59" s="204"/>
      <c r="AF59" s="204"/>
      <c r="AG59" s="204"/>
      <c r="AH59" s="204"/>
      <c r="AI59" s="99">
        <f>'PEP Av. Fin.'!T30</f>
        <v>0</v>
      </c>
      <c r="AJ59" s="99">
        <f>'PEP Av. Fin.'!U30</f>
        <v>0</v>
      </c>
      <c r="AK59" s="103">
        <f>'PEP Av. Fin.'!V30</f>
        <v>0</v>
      </c>
      <c r="AL59" s="205">
        <f>'PEP Av. Fin.'!W30</f>
        <v>0</v>
      </c>
      <c r="AM59" s="7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</row>
    <row r="60" spans="1:513" s="6" customFormat="1" ht="41.4" customHeight="1" x14ac:dyDescent="0.25">
      <c r="A60" s="795" t="s">
        <v>97</v>
      </c>
      <c r="B60" s="783"/>
      <c r="C60" s="784"/>
      <c r="D60" s="195"/>
      <c r="E60" s="195"/>
      <c r="F60" s="195"/>
      <c r="G60" s="196"/>
      <c r="H60" s="196"/>
      <c r="I60" s="196"/>
      <c r="J60" s="196"/>
      <c r="K60" s="262"/>
      <c r="L60" s="196"/>
      <c r="M60" s="196"/>
      <c r="N60" s="196"/>
      <c r="O60" s="196"/>
      <c r="P60" s="196"/>
      <c r="Q60" s="196"/>
      <c r="R60" s="196"/>
      <c r="S60" s="196"/>
      <c r="T60" s="196"/>
      <c r="U60" s="196"/>
      <c r="V60" s="196"/>
      <c r="W60" s="196"/>
      <c r="X60" s="196"/>
      <c r="Y60" s="196"/>
      <c r="Z60" s="196"/>
      <c r="AA60" s="196"/>
      <c r="AB60" s="196"/>
      <c r="AC60" s="196"/>
      <c r="AD60" s="196"/>
      <c r="AE60" s="196"/>
      <c r="AF60" s="196"/>
      <c r="AG60" s="196"/>
      <c r="AH60" s="196"/>
      <c r="AI60" s="97">
        <f>'PEP Av. Fin.'!T31</f>
        <v>2914500</v>
      </c>
      <c r="AJ60" s="97">
        <f>'PEP Av. Fin.'!U31</f>
        <v>84000</v>
      </c>
      <c r="AK60" s="97">
        <f>'PEP Av. Fin.'!V31</f>
        <v>2998500</v>
      </c>
      <c r="AL60" s="197">
        <f>'PEP Av. Fin.'!W31</f>
        <v>0.3</v>
      </c>
      <c r="AM60" s="4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  <c r="IS60" s="5"/>
      <c r="IT60" s="5"/>
      <c r="IU60" s="5"/>
      <c r="IV60" s="5"/>
      <c r="IW60" s="5"/>
      <c r="IX60" s="5"/>
      <c r="IY60" s="5"/>
      <c r="IZ60" s="5"/>
      <c r="JA60" s="5"/>
      <c r="JB60" s="5"/>
      <c r="JC60" s="5"/>
      <c r="JD60" s="5"/>
      <c r="JE60" s="5"/>
      <c r="JF60" s="5"/>
      <c r="JG60" s="5"/>
      <c r="JH60" s="5"/>
      <c r="JI60" s="5"/>
      <c r="JJ60" s="5"/>
      <c r="JK60" s="5"/>
      <c r="JL60" s="5"/>
      <c r="JM60" s="5"/>
      <c r="JN60" s="5"/>
      <c r="JO60" s="5"/>
      <c r="JP60" s="5"/>
      <c r="JQ60" s="5"/>
      <c r="JR60" s="5"/>
      <c r="JS60" s="5"/>
      <c r="JT60" s="5"/>
      <c r="JU60" s="5"/>
      <c r="JV60" s="5"/>
      <c r="JW60" s="5"/>
      <c r="JX60" s="5"/>
      <c r="JY60" s="5"/>
      <c r="JZ60" s="5"/>
      <c r="KA60" s="5"/>
      <c r="KB60" s="5"/>
      <c r="KC60" s="5"/>
      <c r="KD60" s="5"/>
      <c r="KE60" s="5"/>
      <c r="KF60" s="5"/>
      <c r="KG60" s="5"/>
      <c r="KH60" s="5"/>
      <c r="KI60" s="5"/>
      <c r="KJ60" s="5"/>
      <c r="KK60" s="5"/>
      <c r="KL60" s="5"/>
      <c r="KM60" s="5"/>
      <c r="KN60" s="5"/>
      <c r="KO60" s="5"/>
      <c r="KP60" s="5"/>
      <c r="KQ60" s="5"/>
      <c r="KR60" s="5"/>
      <c r="KS60" s="5"/>
      <c r="KT60" s="5"/>
      <c r="KU60" s="5"/>
      <c r="KV60" s="5"/>
      <c r="KW60" s="5"/>
      <c r="KX60" s="5"/>
      <c r="KY60" s="5"/>
      <c r="KZ60" s="5"/>
      <c r="LA60" s="5"/>
      <c r="LB60" s="5"/>
      <c r="LC60" s="5"/>
      <c r="LD60" s="5"/>
      <c r="LE60" s="5"/>
      <c r="LF60" s="5"/>
      <c r="LG60" s="5"/>
      <c r="LH60" s="5"/>
      <c r="LI60" s="5"/>
      <c r="LJ60" s="5"/>
      <c r="LK60" s="5"/>
      <c r="LL60" s="5"/>
      <c r="LM60" s="5"/>
      <c r="LN60" s="5"/>
      <c r="LO60" s="5"/>
      <c r="LP60" s="5"/>
      <c r="LQ60" s="5"/>
      <c r="LR60" s="5"/>
      <c r="LS60" s="5"/>
      <c r="LT60" s="5"/>
      <c r="LU60" s="5"/>
      <c r="LV60" s="5"/>
      <c r="LW60" s="5"/>
      <c r="LX60" s="5"/>
      <c r="LY60" s="5"/>
      <c r="LZ60" s="5"/>
      <c r="MA60" s="5"/>
      <c r="MB60" s="5"/>
      <c r="MC60" s="5"/>
      <c r="MD60" s="5"/>
      <c r="ME60" s="5"/>
      <c r="MF60" s="5"/>
      <c r="MG60" s="5"/>
      <c r="MH60" s="5"/>
      <c r="MI60" s="5"/>
      <c r="MJ60" s="5"/>
      <c r="MK60" s="5"/>
      <c r="ML60" s="5"/>
      <c r="MM60" s="5"/>
      <c r="MN60" s="5"/>
      <c r="MO60" s="5"/>
      <c r="MP60" s="5"/>
      <c r="MQ60" s="5"/>
      <c r="MR60" s="5"/>
      <c r="MS60" s="5"/>
      <c r="MT60" s="5"/>
      <c r="MU60" s="5"/>
      <c r="MV60" s="5"/>
      <c r="MW60" s="5"/>
      <c r="MX60" s="5"/>
      <c r="MY60" s="5"/>
      <c r="MZ60" s="5"/>
      <c r="NA60" s="5"/>
      <c r="NB60" s="5"/>
      <c r="NC60" s="5"/>
      <c r="ND60" s="5"/>
      <c r="NE60" s="5"/>
      <c r="NF60" s="5"/>
      <c r="NG60" s="5"/>
      <c r="NH60" s="5"/>
      <c r="NI60" s="5"/>
      <c r="NJ60" s="5"/>
      <c r="NK60" s="5"/>
      <c r="NL60" s="5"/>
      <c r="NM60" s="5"/>
      <c r="NN60" s="5"/>
      <c r="NO60" s="5"/>
      <c r="NP60" s="5"/>
      <c r="NQ60" s="5"/>
      <c r="NR60" s="5"/>
      <c r="NS60" s="5"/>
      <c r="NT60" s="5"/>
      <c r="NU60" s="5"/>
      <c r="NV60" s="5"/>
      <c r="NW60" s="5"/>
      <c r="NX60" s="5"/>
      <c r="NY60" s="5"/>
      <c r="NZ60" s="5"/>
      <c r="OA60" s="5"/>
      <c r="OB60" s="5"/>
      <c r="OC60" s="5"/>
      <c r="OD60" s="5"/>
      <c r="OE60" s="5"/>
      <c r="OF60" s="5"/>
      <c r="OG60" s="5"/>
      <c r="OH60" s="5"/>
      <c r="OI60" s="5"/>
      <c r="OJ60" s="5"/>
      <c r="OK60" s="5"/>
      <c r="OL60" s="5"/>
      <c r="OM60" s="5"/>
      <c r="ON60" s="5"/>
      <c r="OO60" s="5"/>
      <c r="OP60" s="5"/>
      <c r="OQ60" s="5"/>
      <c r="OR60" s="5"/>
      <c r="OS60" s="5"/>
      <c r="OT60" s="5"/>
      <c r="OU60" s="5"/>
      <c r="OV60" s="5"/>
      <c r="OW60" s="5"/>
      <c r="OX60" s="5"/>
      <c r="OY60" s="5"/>
      <c r="OZ60" s="5"/>
      <c r="PA60" s="5"/>
      <c r="PB60" s="5"/>
      <c r="PC60" s="5"/>
      <c r="PD60" s="5"/>
      <c r="PE60" s="5"/>
      <c r="PF60" s="5"/>
      <c r="PG60" s="5"/>
      <c r="PH60" s="5"/>
      <c r="PI60" s="5"/>
      <c r="PJ60" s="5"/>
      <c r="PK60" s="5"/>
      <c r="PL60" s="5"/>
      <c r="PM60" s="5"/>
      <c r="PN60" s="5"/>
      <c r="PO60" s="5"/>
      <c r="PP60" s="5"/>
      <c r="PQ60" s="5"/>
      <c r="PR60" s="5"/>
      <c r="PS60" s="5"/>
      <c r="PT60" s="5"/>
      <c r="PU60" s="5"/>
      <c r="PV60" s="5"/>
      <c r="PW60" s="5"/>
      <c r="PX60" s="5"/>
      <c r="PY60" s="5"/>
      <c r="PZ60" s="5"/>
      <c r="QA60" s="5"/>
      <c r="QB60" s="5"/>
      <c r="QC60" s="5"/>
      <c r="QD60" s="5"/>
      <c r="QE60" s="5"/>
      <c r="QF60" s="5"/>
      <c r="QG60" s="5"/>
      <c r="QH60" s="5"/>
      <c r="QI60" s="5"/>
      <c r="QJ60" s="5"/>
      <c r="QK60" s="5"/>
      <c r="QL60" s="5"/>
      <c r="QM60" s="5"/>
      <c r="QN60" s="5"/>
      <c r="QO60" s="5"/>
      <c r="QP60" s="5"/>
      <c r="QQ60" s="5"/>
      <c r="QR60" s="5"/>
      <c r="QS60" s="5"/>
      <c r="QT60" s="5"/>
      <c r="QU60" s="5"/>
      <c r="QV60" s="5"/>
      <c r="QW60" s="5"/>
      <c r="QX60" s="5"/>
      <c r="QY60" s="5"/>
      <c r="QZ60" s="5"/>
      <c r="RA60" s="5"/>
      <c r="RB60" s="5"/>
      <c r="RC60" s="5"/>
      <c r="RD60" s="5"/>
      <c r="RE60" s="5"/>
      <c r="RF60" s="5"/>
      <c r="RG60" s="5"/>
      <c r="RH60" s="5"/>
      <c r="RI60" s="5"/>
      <c r="RJ60" s="5"/>
      <c r="RK60" s="5"/>
      <c r="RL60" s="5"/>
      <c r="RM60" s="5"/>
      <c r="RN60" s="5"/>
      <c r="RO60" s="5"/>
      <c r="RP60" s="5"/>
      <c r="RQ60" s="5"/>
      <c r="RR60" s="5"/>
      <c r="RS60" s="5"/>
      <c r="RT60" s="5"/>
      <c r="RU60" s="5"/>
      <c r="RV60" s="5"/>
      <c r="RW60" s="5"/>
      <c r="RX60" s="5"/>
      <c r="RY60" s="5"/>
      <c r="RZ60" s="5"/>
      <c r="SA60" s="5"/>
      <c r="SB60" s="5"/>
      <c r="SC60" s="5"/>
      <c r="SD60" s="5"/>
      <c r="SE60" s="5"/>
      <c r="SF60" s="5"/>
      <c r="SG60" s="5"/>
      <c r="SH60" s="5"/>
      <c r="SI60" s="5"/>
      <c r="SJ60" s="5"/>
      <c r="SK60" s="5"/>
      <c r="SL60" s="5"/>
      <c r="SM60" s="5"/>
      <c r="SN60" s="5"/>
      <c r="SO60" s="5"/>
      <c r="SP60" s="5"/>
      <c r="SQ60" s="5"/>
      <c r="SR60" s="5"/>
      <c r="SS60" s="5"/>
    </row>
    <row r="61" spans="1:513" s="3" customFormat="1" ht="41.4" customHeight="1" x14ac:dyDescent="0.25">
      <c r="A61" s="213"/>
      <c r="B61" s="791" t="s">
        <v>94</v>
      </c>
      <c r="C61" s="792"/>
      <c r="D61" s="195"/>
      <c r="E61" s="195"/>
      <c r="F61" s="195"/>
      <c r="G61" s="204"/>
      <c r="H61" s="204"/>
      <c r="I61" s="204"/>
      <c r="J61" s="204"/>
      <c r="K61" s="261"/>
      <c r="L61" s="204"/>
      <c r="M61" s="204"/>
      <c r="N61" s="204"/>
      <c r="O61" s="204"/>
      <c r="P61" s="204"/>
      <c r="Q61" s="204"/>
      <c r="R61" s="204"/>
      <c r="S61" s="204"/>
      <c r="T61" s="204"/>
      <c r="U61" s="204"/>
      <c r="V61" s="204"/>
      <c r="W61" s="204"/>
      <c r="X61" s="204"/>
      <c r="Y61" s="204"/>
      <c r="Z61" s="204"/>
      <c r="AA61" s="204"/>
      <c r="AB61" s="204"/>
      <c r="AC61" s="204"/>
      <c r="AD61" s="204"/>
      <c r="AE61" s="204"/>
      <c r="AF61" s="204"/>
      <c r="AG61" s="204"/>
      <c r="AH61" s="204"/>
      <c r="AI61" s="99">
        <f>'PEP Av. Fin.'!T32</f>
        <v>15750</v>
      </c>
      <c r="AJ61" s="99">
        <f>'PEP Av. Fin.'!U32</f>
        <v>0</v>
      </c>
      <c r="AK61" s="103">
        <f>'PEP Av. Fin.'!V32</f>
        <v>15750</v>
      </c>
      <c r="AL61" s="205">
        <f>'PEP Av. Fin.'!W32</f>
        <v>5.2526263131565786E-3</v>
      </c>
      <c r="AM61" s="7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</row>
    <row r="62" spans="1:513" s="3" customFormat="1" ht="41.4" customHeight="1" x14ac:dyDescent="0.25">
      <c r="A62" s="213"/>
      <c r="B62" s="791" t="s">
        <v>95</v>
      </c>
      <c r="C62" s="792"/>
      <c r="D62" s="195"/>
      <c r="E62" s="195"/>
      <c r="F62" s="195"/>
      <c r="G62" s="204"/>
      <c r="H62" s="204"/>
      <c r="I62" s="204"/>
      <c r="J62" s="204"/>
      <c r="K62" s="261"/>
      <c r="L62" s="204"/>
      <c r="M62" s="204"/>
      <c r="N62" s="204"/>
      <c r="O62" s="204"/>
      <c r="P62" s="204"/>
      <c r="Q62" s="204"/>
      <c r="R62" s="204"/>
      <c r="S62" s="204"/>
      <c r="T62" s="204"/>
      <c r="U62" s="204"/>
      <c r="V62" s="204"/>
      <c r="W62" s="204"/>
      <c r="X62" s="204"/>
      <c r="Y62" s="204"/>
      <c r="Z62" s="204"/>
      <c r="AA62" s="204"/>
      <c r="AB62" s="204"/>
      <c r="AC62" s="204"/>
      <c r="AD62" s="204"/>
      <c r="AE62" s="204"/>
      <c r="AF62" s="204"/>
      <c r="AG62" s="204"/>
      <c r="AH62" s="204"/>
      <c r="AI62" s="99">
        <f>'PEP Av. Fin.'!T33</f>
        <v>87000</v>
      </c>
      <c r="AJ62" s="99">
        <f>'PEP Av. Fin.'!U33</f>
        <v>0</v>
      </c>
      <c r="AK62" s="103">
        <f>'PEP Av. Fin.'!V33</f>
        <v>87000</v>
      </c>
      <c r="AL62" s="205">
        <f>'PEP Av. Fin.'!W33</f>
        <v>2.9014507253626812E-2</v>
      </c>
      <c r="AM62" s="7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</row>
    <row r="63" spans="1:513" s="3" customFormat="1" ht="41.4" customHeight="1" x14ac:dyDescent="0.25">
      <c r="A63" s="213"/>
      <c r="B63" s="791" t="s">
        <v>96</v>
      </c>
      <c r="C63" s="792"/>
      <c r="D63" s="195"/>
      <c r="E63" s="195"/>
      <c r="F63" s="195"/>
      <c r="G63" s="204"/>
      <c r="H63" s="204"/>
      <c r="I63" s="204"/>
      <c r="J63" s="204"/>
      <c r="K63" s="261"/>
      <c r="L63" s="204"/>
      <c r="M63" s="204"/>
      <c r="N63" s="204"/>
      <c r="O63" s="204"/>
      <c r="P63" s="204"/>
      <c r="Q63" s="204"/>
      <c r="R63" s="204"/>
      <c r="S63" s="204"/>
      <c r="T63" s="204"/>
      <c r="U63" s="204"/>
      <c r="V63" s="204"/>
      <c r="W63" s="204"/>
      <c r="X63" s="204"/>
      <c r="Y63" s="204"/>
      <c r="Z63" s="204"/>
      <c r="AA63" s="204"/>
      <c r="AB63" s="204"/>
      <c r="AC63" s="204"/>
      <c r="AD63" s="204"/>
      <c r="AE63" s="204"/>
      <c r="AF63" s="204"/>
      <c r="AG63" s="204"/>
      <c r="AH63" s="204"/>
      <c r="AI63" s="99">
        <f>'PEP Av. Fin.'!T34</f>
        <v>2130000</v>
      </c>
      <c r="AJ63" s="99">
        <f>'PEP Av. Fin.'!U34</f>
        <v>84000</v>
      </c>
      <c r="AK63" s="103">
        <f>'PEP Av. Fin.'!V34</f>
        <v>2214000</v>
      </c>
      <c r="AL63" s="205">
        <f>'PEP Av. Fin.'!W34</f>
        <v>0.73836918459229617</v>
      </c>
      <c r="AM63" s="7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</row>
    <row r="64" spans="1:513" s="3" customFormat="1" ht="41.4" customHeight="1" x14ac:dyDescent="0.25">
      <c r="A64" s="213"/>
      <c r="B64" s="791" t="s">
        <v>98</v>
      </c>
      <c r="C64" s="792"/>
      <c r="D64" s="195"/>
      <c r="E64" s="195"/>
      <c r="F64" s="195"/>
      <c r="G64" s="204"/>
      <c r="H64" s="204"/>
      <c r="I64" s="204"/>
      <c r="J64" s="204"/>
      <c r="K64" s="261"/>
      <c r="L64" s="204"/>
      <c r="M64" s="204"/>
      <c r="N64" s="204"/>
      <c r="O64" s="204"/>
      <c r="P64" s="204"/>
      <c r="Q64" s="204"/>
      <c r="R64" s="204"/>
      <c r="S64" s="204"/>
      <c r="T64" s="204"/>
      <c r="U64" s="204"/>
      <c r="V64" s="204"/>
      <c r="W64" s="204"/>
      <c r="X64" s="204"/>
      <c r="Y64" s="204"/>
      <c r="Z64" s="204"/>
      <c r="AA64" s="204"/>
      <c r="AB64" s="204"/>
      <c r="AC64" s="204"/>
      <c r="AD64" s="204"/>
      <c r="AE64" s="204"/>
      <c r="AF64" s="204"/>
      <c r="AG64" s="204"/>
      <c r="AH64" s="204"/>
      <c r="AI64" s="99">
        <f>'PEP Av. Fin.'!T35</f>
        <v>681750</v>
      </c>
      <c r="AJ64" s="99">
        <f>'PEP Av. Fin.'!U35</f>
        <v>0</v>
      </c>
      <c r="AK64" s="103">
        <f>'PEP Av. Fin.'!V35</f>
        <v>681750</v>
      </c>
      <c r="AL64" s="205">
        <f>'PEP Av. Fin.'!W35</f>
        <v>0.22736368184092046</v>
      </c>
      <c r="AM64" s="7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</row>
    <row r="65" spans="1:513" s="6" customFormat="1" ht="41.4" customHeight="1" x14ac:dyDescent="0.25">
      <c r="A65" s="795" t="s">
        <v>102</v>
      </c>
      <c r="B65" s="783"/>
      <c r="C65" s="784"/>
      <c r="D65" s="195"/>
      <c r="E65" s="195"/>
      <c r="F65" s="195"/>
      <c r="G65" s="196"/>
      <c r="H65" s="196"/>
      <c r="I65" s="196"/>
      <c r="J65" s="196"/>
      <c r="K65" s="262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  <c r="AE65" s="196"/>
      <c r="AF65" s="196"/>
      <c r="AG65" s="196"/>
      <c r="AH65" s="196"/>
      <c r="AI65" s="97">
        <f>'PEP Av. Fin.'!T36</f>
        <v>178899.9</v>
      </c>
      <c r="AJ65" s="97">
        <f>'PEP Av. Fin.'!U36</f>
        <v>0</v>
      </c>
      <c r="AK65" s="97">
        <f>'PEP Av. Fin.'!V36</f>
        <v>178899.9</v>
      </c>
      <c r="AL65" s="197">
        <f>'PEP Av. Fin.'!W36</f>
        <v>0.3</v>
      </c>
      <c r="AM65" s="4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  <c r="IY65" s="5"/>
      <c r="IZ65" s="5"/>
      <c r="JA65" s="5"/>
      <c r="JB65" s="5"/>
      <c r="JC65" s="5"/>
      <c r="JD65" s="5"/>
      <c r="JE65" s="5"/>
      <c r="JF65" s="5"/>
      <c r="JG65" s="5"/>
      <c r="JH65" s="5"/>
      <c r="JI65" s="5"/>
      <c r="JJ65" s="5"/>
      <c r="JK65" s="5"/>
      <c r="JL65" s="5"/>
      <c r="JM65" s="5"/>
      <c r="JN65" s="5"/>
      <c r="JO65" s="5"/>
      <c r="JP65" s="5"/>
      <c r="JQ65" s="5"/>
      <c r="JR65" s="5"/>
      <c r="JS65" s="5"/>
      <c r="JT65" s="5"/>
      <c r="JU65" s="5"/>
      <c r="JV65" s="5"/>
      <c r="JW65" s="5"/>
      <c r="JX65" s="5"/>
      <c r="JY65" s="5"/>
      <c r="JZ65" s="5"/>
      <c r="KA65" s="5"/>
      <c r="KB65" s="5"/>
      <c r="KC65" s="5"/>
      <c r="KD65" s="5"/>
      <c r="KE65" s="5"/>
      <c r="KF65" s="5"/>
      <c r="KG65" s="5"/>
      <c r="KH65" s="5"/>
      <c r="KI65" s="5"/>
      <c r="KJ65" s="5"/>
      <c r="KK65" s="5"/>
      <c r="KL65" s="5"/>
      <c r="KM65" s="5"/>
      <c r="KN65" s="5"/>
      <c r="KO65" s="5"/>
      <c r="KP65" s="5"/>
      <c r="KQ65" s="5"/>
      <c r="KR65" s="5"/>
      <c r="KS65" s="5"/>
      <c r="KT65" s="5"/>
      <c r="KU65" s="5"/>
      <c r="KV65" s="5"/>
      <c r="KW65" s="5"/>
      <c r="KX65" s="5"/>
      <c r="KY65" s="5"/>
      <c r="KZ65" s="5"/>
      <c r="LA65" s="5"/>
      <c r="LB65" s="5"/>
      <c r="LC65" s="5"/>
      <c r="LD65" s="5"/>
      <c r="LE65" s="5"/>
      <c r="LF65" s="5"/>
      <c r="LG65" s="5"/>
      <c r="LH65" s="5"/>
      <c r="LI65" s="5"/>
      <c r="LJ65" s="5"/>
      <c r="LK65" s="5"/>
      <c r="LL65" s="5"/>
      <c r="LM65" s="5"/>
      <c r="LN65" s="5"/>
      <c r="LO65" s="5"/>
      <c r="LP65" s="5"/>
      <c r="LQ65" s="5"/>
      <c r="LR65" s="5"/>
      <c r="LS65" s="5"/>
      <c r="LT65" s="5"/>
      <c r="LU65" s="5"/>
      <c r="LV65" s="5"/>
      <c r="LW65" s="5"/>
      <c r="LX65" s="5"/>
      <c r="LY65" s="5"/>
      <c r="LZ65" s="5"/>
      <c r="MA65" s="5"/>
      <c r="MB65" s="5"/>
      <c r="MC65" s="5"/>
      <c r="MD65" s="5"/>
      <c r="ME65" s="5"/>
      <c r="MF65" s="5"/>
      <c r="MG65" s="5"/>
      <c r="MH65" s="5"/>
      <c r="MI65" s="5"/>
      <c r="MJ65" s="5"/>
      <c r="MK65" s="5"/>
      <c r="ML65" s="5"/>
      <c r="MM65" s="5"/>
      <c r="MN65" s="5"/>
      <c r="MO65" s="5"/>
      <c r="MP65" s="5"/>
      <c r="MQ65" s="5"/>
      <c r="MR65" s="5"/>
      <c r="MS65" s="5"/>
      <c r="MT65" s="5"/>
      <c r="MU65" s="5"/>
      <c r="MV65" s="5"/>
      <c r="MW65" s="5"/>
      <c r="MX65" s="5"/>
      <c r="MY65" s="5"/>
      <c r="MZ65" s="5"/>
      <c r="NA65" s="5"/>
      <c r="NB65" s="5"/>
      <c r="NC65" s="5"/>
      <c r="ND65" s="5"/>
      <c r="NE65" s="5"/>
      <c r="NF65" s="5"/>
      <c r="NG65" s="5"/>
      <c r="NH65" s="5"/>
      <c r="NI65" s="5"/>
      <c r="NJ65" s="5"/>
      <c r="NK65" s="5"/>
      <c r="NL65" s="5"/>
      <c r="NM65" s="5"/>
      <c r="NN65" s="5"/>
      <c r="NO65" s="5"/>
      <c r="NP65" s="5"/>
      <c r="NQ65" s="5"/>
      <c r="NR65" s="5"/>
      <c r="NS65" s="5"/>
      <c r="NT65" s="5"/>
      <c r="NU65" s="5"/>
      <c r="NV65" s="5"/>
      <c r="NW65" s="5"/>
      <c r="NX65" s="5"/>
      <c r="NY65" s="5"/>
      <c r="NZ65" s="5"/>
      <c r="OA65" s="5"/>
      <c r="OB65" s="5"/>
      <c r="OC65" s="5"/>
      <c r="OD65" s="5"/>
      <c r="OE65" s="5"/>
      <c r="OF65" s="5"/>
      <c r="OG65" s="5"/>
      <c r="OH65" s="5"/>
      <c r="OI65" s="5"/>
      <c r="OJ65" s="5"/>
      <c r="OK65" s="5"/>
      <c r="OL65" s="5"/>
      <c r="OM65" s="5"/>
      <c r="ON65" s="5"/>
      <c r="OO65" s="5"/>
      <c r="OP65" s="5"/>
      <c r="OQ65" s="5"/>
      <c r="OR65" s="5"/>
      <c r="OS65" s="5"/>
      <c r="OT65" s="5"/>
      <c r="OU65" s="5"/>
      <c r="OV65" s="5"/>
      <c r="OW65" s="5"/>
      <c r="OX65" s="5"/>
      <c r="OY65" s="5"/>
      <c r="OZ65" s="5"/>
      <c r="PA65" s="5"/>
      <c r="PB65" s="5"/>
      <c r="PC65" s="5"/>
      <c r="PD65" s="5"/>
      <c r="PE65" s="5"/>
      <c r="PF65" s="5"/>
      <c r="PG65" s="5"/>
      <c r="PH65" s="5"/>
      <c r="PI65" s="5"/>
      <c r="PJ65" s="5"/>
      <c r="PK65" s="5"/>
      <c r="PL65" s="5"/>
      <c r="PM65" s="5"/>
      <c r="PN65" s="5"/>
      <c r="PO65" s="5"/>
      <c r="PP65" s="5"/>
      <c r="PQ65" s="5"/>
      <c r="PR65" s="5"/>
      <c r="PS65" s="5"/>
      <c r="PT65" s="5"/>
      <c r="PU65" s="5"/>
      <c r="PV65" s="5"/>
      <c r="PW65" s="5"/>
      <c r="PX65" s="5"/>
      <c r="PY65" s="5"/>
      <c r="PZ65" s="5"/>
      <c r="QA65" s="5"/>
      <c r="QB65" s="5"/>
      <c r="QC65" s="5"/>
      <c r="QD65" s="5"/>
      <c r="QE65" s="5"/>
      <c r="QF65" s="5"/>
      <c r="QG65" s="5"/>
      <c r="QH65" s="5"/>
      <c r="QI65" s="5"/>
      <c r="QJ65" s="5"/>
      <c r="QK65" s="5"/>
      <c r="QL65" s="5"/>
      <c r="QM65" s="5"/>
      <c r="QN65" s="5"/>
      <c r="QO65" s="5"/>
      <c r="QP65" s="5"/>
      <c r="QQ65" s="5"/>
      <c r="QR65" s="5"/>
      <c r="QS65" s="5"/>
      <c r="QT65" s="5"/>
      <c r="QU65" s="5"/>
      <c r="QV65" s="5"/>
      <c r="QW65" s="5"/>
      <c r="QX65" s="5"/>
      <c r="QY65" s="5"/>
      <c r="QZ65" s="5"/>
      <c r="RA65" s="5"/>
      <c r="RB65" s="5"/>
      <c r="RC65" s="5"/>
      <c r="RD65" s="5"/>
      <c r="RE65" s="5"/>
      <c r="RF65" s="5"/>
      <c r="RG65" s="5"/>
      <c r="RH65" s="5"/>
      <c r="RI65" s="5"/>
      <c r="RJ65" s="5"/>
      <c r="RK65" s="5"/>
      <c r="RL65" s="5"/>
      <c r="RM65" s="5"/>
      <c r="RN65" s="5"/>
      <c r="RO65" s="5"/>
      <c r="RP65" s="5"/>
      <c r="RQ65" s="5"/>
      <c r="RR65" s="5"/>
      <c r="RS65" s="5"/>
      <c r="RT65" s="5"/>
      <c r="RU65" s="5"/>
      <c r="RV65" s="5"/>
      <c r="RW65" s="5"/>
      <c r="RX65" s="5"/>
      <c r="RY65" s="5"/>
      <c r="RZ65" s="5"/>
      <c r="SA65" s="5"/>
      <c r="SB65" s="5"/>
      <c r="SC65" s="5"/>
      <c r="SD65" s="5"/>
      <c r="SE65" s="5"/>
      <c r="SF65" s="5"/>
      <c r="SG65" s="5"/>
      <c r="SH65" s="5"/>
      <c r="SI65" s="5"/>
      <c r="SJ65" s="5"/>
      <c r="SK65" s="5"/>
      <c r="SL65" s="5"/>
      <c r="SM65" s="5"/>
      <c r="SN65" s="5"/>
      <c r="SO65" s="5"/>
      <c r="SP65" s="5"/>
      <c r="SQ65" s="5"/>
      <c r="SR65" s="5"/>
      <c r="SS65" s="5"/>
    </row>
    <row r="66" spans="1:513" s="3" customFormat="1" ht="41.4" customHeight="1" x14ac:dyDescent="0.25">
      <c r="A66" s="213"/>
      <c r="B66" s="791" t="s">
        <v>99</v>
      </c>
      <c r="C66" s="792"/>
      <c r="D66" s="195"/>
      <c r="E66" s="195"/>
      <c r="F66" s="195"/>
      <c r="G66" s="204"/>
      <c r="H66" s="204"/>
      <c r="I66" s="204"/>
      <c r="J66" s="204"/>
      <c r="K66" s="261"/>
      <c r="L66" s="204"/>
      <c r="M66" s="204"/>
      <c r="N66" s="204"/>
      <c r="O66" s="204"/>
      <c r="P66" s="204"/>
      <c r="Q66" s="204"/>
      <c r="R66" s="204"/>
      <c r="S66" s="204"/>
      <c r="T66" s="204"/>
      <c r="U66" s="204"/>
      <c r="V66" s="204"/>
      <c r="W66" s="204"/>
      <c r="X66" s="204"/>
      <c r="Y66" s="204"/>
      <c r="Z66" s="204"/>
      <c r="AA66" s="204"/>
      <c r="AB66" s="204"/>
      <c r="AC66" s="204"/>
      <c r="AD66" s="204"/>
      <c r="AE66" s="204"/>
      <c r="AF66" s="204"/>
      <c r="AG66" s="204"/>
      <c r="AH66" s="204"/>
      <c r="AI66" s="99">
        <f>'PEP Av. Fin.'!T37</f>
        <v>29499.899999999998</v>
      </c>
      <c r="AJ66" s="99">
        <f>'PEP Av. Fin.'!U37</f>
        <v>0</v>
      </c>
      <c r="AK66" s="103">
        <f>'PEP Av. Fin.'!V37</f>
        <v>29499.899999999998</v>
      </c>
      <c r="AL66" s="205">
        <f>'PEP Av. Fin.'!W37</f>
        <v>0</v>
      </c>
      <c r="AM66" s="7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</row>
    <row r="67" spans="1:513" s="3" customFormat="1" ht="41.4" customHeight="1" x14ac:dyDescent="0.25">
      <c r="A67" s="213"/>
      <c r="B67" s="791" t="s">
        <v>100</v>
      </c>
      <c r="C67" s="792"/>
      <c r="D67" s="195"/>
      <c r="E67" s="195"/>
      <c r="F67" s="195"/>
      <c r="G67" s="204"/>
      <c r="H67" s="204"/>
      <c r="I67" s="204"/>
      <c r="J67" s="204"/>
      <c r="K67" s="261"/>
      <c r="L67" s="204"/>
      <c r="M67" s="204"/>
      <c r="N67" s="204"/>
      <c r="O67" s="204"/>
      <c r="P67" s="204"/>
      <c r="Q67" s="204"/>
      <c r="R67" s="204"/>
      <c r="S67" s="204"/>
      <c r="T67" s="204"/>
      <c r="U67" s="204"/>
      <c r="V67" s="204"/>
      <c r="W67" s="204"/>
      <c r="X67" s="204"/>
      <c r="Y67" s="204"/>
      <c r="Z67" s="204"/>
      <c r="AA67" s="204"/>
      <c r="AB67" s="204"/>
      <c r="AC67" s="204"/>
      <c r="AD67" s="204"/>
      <c r="AE67" s="204"/>
      <c r="AF67" s="204"/>
      <c r="AG67" s="204"/>
      <c r="AH67" s="204"/>
      <c r="AI67" s="99">
        <f>'PEP Av. Fin.'!T38</f>
        <v>131900.1</v>
      </c>
      <c r="AJ67" s="99">
        <f>'PEP Av. Fin.'!U38</f>
        <v>0</v>
      </c>
      <c r="AK67" s="103">
        <f>'PEP Av. Fin.'!V38</f>
        <v>131900.1</v>
      </c>
      <c r="AL67" s="205">
        <f>'PEP Av. Fin.'!W38</f>
        <v>0</v>
      </c>
      <c r="AM67" s="7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</row>
    <row r="68" spans="1:513" s="3" customFormat="1" ht="41.4" customHeight="1" x14ac:dyDescent="0.25">
      <c r="A68" s="213"/>
      <c r="B68" s="791" t="s">
        <v>101</v>
      </c>
      <c r="C68" s="792"/>
      <c r="D68" s="195"/>
      <c r="E68" s="195"/>
      <c r="F68" s="195"/>
      <c r="G68" s="204"/>
      <c r="H68" s="204"/>
      <c r="I68" s="204"/>
      <c r="J68" s="204"/>
      <c r="K68" s="261"/>
      <c r="L68" s="204"/>
      <c r="M68" s="204"/>
      <c r="N68" s="204"/>
      <c r="O68" s="204"/>
      <c r="P68" s="204"/>
      <c r="Q68" s="204"/>
      <c r="R68" s="204"/>
      <c r="S68" s="204"/>
      <c r="T68" s="204"/>
      <c r="U68" s="204"/>
      <c r="V68" s="204"/>
      <c r="W68" s="204"/>
      <c r="X68" s="204"/>
      <c r="Y68" s="204"/>
      <c r="Z68" s="204"/>
      <c r="AA68" s="204"/>
      <c r="AB68" s="204"/>
      <c r="AC68" s="204"/>
      <c r="AD68" s="204"/>
      <c r="AE68" s="204"/>
      <c r="AF68" s="204"/>
      <c r="AG68" s="204"/>
      <c r="AH68" s="204"/>
      <c r="AI68" s="99">
        <f>'PEP Av. Fin.'!T39</f>
        <v>17499.899999999998</v>
      </c>
      <c r="AJ68" s="99">
        <f>'PEP Av. Fin.'!U39</f>
        <v>0</v>
      </c>
      <c r="AK68" s="103">
        <f>'PEP Av. Fin.'!V39</f>
        <v>17499.899999999998</v>
      </c>
      <c r="AL68" s="205">
        <f>'PEP Av. Fin.'!W39</f>
        <v>0</v>
      </c>
      <c r="AM68" s="7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</row>
    <row r="69" spans="1:513" s="6" customFormat="1" ht="41.4" customHeight="1" x14ac:dyDescent="0.25">
      <c r="A69" s="795" t="s">
        <v>22</v>
      </c>
      <c r="B69" s="783"/>
      <c r="C69" s="784"/>
      <c r="D69" s="195"/>
      <c r="E69" s="195"/>
      <c r="F69" s="195"/>
      <c r="G69" s="196"/>
      <c r="H69" s="196"/>
      <c r="I69" s="196"/>
      <c r="J69" s="196"/>
      <c r="K69" s="262"/>
      <c r="L69" s="196"/>
      <c r="M69" s="196"/>
      <c r="N69" s="196"/>
      <c r="O69" s="196"/>
      <c r="P69" s="196"/>
      <c r="Q69" s="196"/>
      <c r="R69" s="196"/>
      <c r="S69" s="196"/>
      <c r="T69" s="196"/>
      <c r="U69" s="196"/>
      <c r="V69" s="196"/>
      <c r="W69" s="196"/>
      <c r="X69" s="196"/>
      <c r="Y69" s="196"/>
      <c r="Z69" s="196"/>
      <c r="AA69" s="196"/>
      <c r="AB69" s="196"/>
      <c r="AC69" s="196"/>
      <c r="AD69" s="196"/>
      <c r="AE69" s="196"/>
      <c r="AF69" s="196"/>
      <c r="AG69" s="196"/>
      <c r="AH69" s="196"/>
      <c r="AI69" s="97">
        <f>'PEP Av. Fin.'!T40</f>
        <v>646666.75</v>
      </c>
      <c r="AJ69" s="97">
        <f>'PEP Av. Fin.'!U40</f>
        <v>447375</v>
      </c>
      <c r="AK69" s="97">
        <f>'PEP Av. Fin.'!V40</f>
        <v>1094041.75</v>
      </c>
      <c r="AL69" s="197">
        <f>'PEP Av. Fin.'!W40</f>
        <v>0.25</v>
      </c>
      <c r="AM69" s="4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  <c r="HY69" s="5"/>
      <c r="HZ69" s="5"/>
      <c r="IA69" s="5"/>
      <c r="IB69" s="5"/>
      <c r="IC69" s="5"/>
      <c r="ID69" s="5"/>
      <c r="IE69" s="5"/>
      <c r="IF69" s="5"/>
      <c r="IG69" s="5"/>
      <c r="IH69" s="5"/>
      <c r="II69" s="5"/>
      <c r="IJ69" s="5"/>
      <c r="IK69" s="5"/>
      <c r="IL69" s="5"/>
      <c r="IM69" s="5"/>
      <c r="IN69" s="5"/>
      <c r="IO69" s="5"/>
      <c r="IP69" s="5"/>
      <c r="IQ69" s="5"/>
      <c r="IR69" s="5"/>
      <c r="IS69" s="5"/>
      <c r="IT69" s="5"/>
      <c r="IU69" s="5"/>
      <c r="IV69" s="5"/>
      <c r="IW69" s="5"/>
      <c r="IX69" s="5"/>
      <c r="IY69" s="5"/>
      <c r="IZ69" s="5"/>
      <c r="JA69" s="5"/>
      <c r="JB69" s="5"/>
      <c r="JC69" s="5"/>
      <c r="JD69" s="5"/>
      <c r="JE69" s="5"/>
      <c r="JF69" s="5"/>
      <c r="JG69" s="5"/>
      <c r="JH69" s="5"/>
      <c r="JI69" s="5"/>
      <c r="JJ69" s="5"/>
      <c r="JK69" s="5"/>
      <c r="JL69" s="5"/>
      <c r="JM69" s="5"/>
      <c r="JN69" s="5"/>
      <c r="JO69" s="5"/>
      <c r="JP69" s="5"/>
      <c r="JQ69" s="5"/>
      <c r="JR69" s="5"/>
      <c r="JS69" s="5"/>
      <c r="JT69" s="5"/>
      <c r="JU69" s="5"/>
      <c r="JV69" s="5"/>
      <c r="JW69" s="5"/>
      <c r="JX69" s="5"/>
      <c r="JY69" s="5"/>
      <c r="JZ69" s="5"/>
      <c r="KA69" s="5"/>
      <c r="KB69" s="5"/>
      <c r="KC69" s="5"/>
      <c r="KD69" s="5"/>
      <c r="KE69" s="5"/>
      <c r="KF69" s="5"/>
      <c r="KG69" s="5"/>
      <c r="KH69" s="5"/>
      <c r="KI69" s="5"/>
      <c r="KJ69" s="5"/>
      <c r="KK69" s="5"/>
      <c r="KL69" s="5"/>
      <c r="KM69" s="5"/>
      <c r="KN69" s="5"/>
      <c r="KO69" s="5"/>
      <c r="KP69" s="5"/>
      <c r="KQ69" s="5"/>
      <c r="KR69" s="5"/>
      <c r="KS69" s="5"/>
      <c r="KT69" s="5"/>
      <c r="KU69" s="5"/>
      <c r="KV69" s="5"/>
      <c r="KW69" s="5"/>
      <c r="KX69" s="5"/>
      <c r="KY69" s="5"/>
      <c r="KZ69" s="5"/>
      <c r="LA69" s="5"/>
      <c r="LB69" s="5"/>
      <c r="LC69" s="5"/>
      <c r="LD69" s="5"/>
      <c r="LE69" s="5"/>
      <c r="LF69" s="5"/>
      <c r="LG69" s="5"/>
      <c r="LH69" s="5"/>
      <c r="LI69" s="5"/>
      <c r="LJ69" s="5"/>
      <c r="LK69" s="5"/>
      <c r="LL69" s="5"/>
      <c r="LM69" s="5"/>
      <c r="LN69" s="5"/>
      <c r="LO69" s="5"/>
      <c r="LP69" s="5"/>
      <c r="LQ69" s="5"/>
      <c r="LR69" s="5"/>
      <c r="LS69" s="5"/>
      <c r="LT69" s="5"/>
      <c r="LU69" s="5"/>
      <c r="LV69" s="5"/>
      <c r="LW69" s="5"/>
      <c r="LX69" s="5"/>
      <c r="LY69" s="5"/>
      <c r="LZ69" s="5"/>
      <c r="MA69" s="5"/>
      <c r="MB69" s="5"/>
      <c r="MC69" s="5"/>
      <c r="MD69" s="5"/>
      <c r="ME69" s="5"/>
      <c r="MF69" s="5"/>
      <c r="MG69" s="5"/>
      <c r="MH69" s="5"/>
      <c r="MI69" s="5"/>
      <c r="MJ69" s="5"/>
      <c r="MK69" s="5"/>
      <c r="ML69" s="5"/>
      <c r="MM69" s="5"/>
      <c r="MN69" s="5"/>
      <c r="MO69" s="5"/>
      <c r="MP69" s="5"/>
      <c r="MQ69" s="5"/>
      <c r="MR69" s="5"/>
      <c r="MS69" s="5"/>
      <c r="MT69" s="5"/>
      <c r="MU69" s="5"/>
      <c r="MV69" s="5"/>
      <c r="MW69" s="5"/>
      <c r="MX69" s="5"/>
      <c r="MY69" s="5"/>
      <c r="MZ69" s="5"/>
      <c r="NA69" s="5"/>
      <c r="NB69" s="5"/>
      <c r="NC69" s="5"/>
      <c r="ND69" s="5"/>
      <c r="NE69" s="5"/>
      <c r="NF69" s="5"/>
      <c r="NG69" s="5"/>
      <c r="NH69" s="5"/>
      <c r="NI69" s="5"/>
      <c r="NJ69" s="5"/>
      <c r="NK69" s="5"/>
      <c r="NL69" s="5"/>
      <c r="NM69" s="5"/>
      <c r="NN69" s="5"/>
      <c r="NO69" s="5"/>
      <c r="NP69" s="5"/>
      <c r="NQ69" s="5"/>
      <c r="NR69" s="5"/>
      <c r="NS69" s="5"/>
      <c r="NT69" s="5"/>
      <c r="NU69" s="5"/>
      <c r="NV69" s="5"/>
      <c r="NW69" s="5"/>
      <c r="NX69" s="5"/>
      <c r="NY69" s="5"/>
      <c r="NZ69" s="5"/>
      <c r="OA69" s="5"/>
      <c r="OB69" s="5"/>
      <c r="OC69" s="5"/>
      <c r="OD69" s="5"/>
      <c r="OE69" s="5"/>
      <c r="OF69" s="5"/>
      <c r="OG69" s="5"/>
      <c r="OH69" s="5"/>
      <c r="OI69" s="5"/>
      <c r="OJ69" s="5"/>
      <c r="OK69" s="5"/>
      <c r="OL69" s="5"/>
      <c r="OM69" s="5"/>
      <c r="ON69" s="5"/>
      <c r="OO69" s="5"/>
      <c r="OP69" s="5"/>
      <c r="OQ69" s="5"/>
      <c r="OR69" s="5"/>
      <c r="OS69" s="5"/>
      <c r="OT69" s="5"/>
      <c r="OU69" s="5"/>
      <c r="OV69" s="5"/>
      <c r="OW69" s="5"/>
      <c r="OX69" s="5"/>
      <c r="OY69" s="5"/>
      <c r="OZ69" s="5"/>
      <c r="PA69" s="5"/>
      <c r="PB69" s="5"/>
      <c r="PC69" s="5"/>
      <c r="PD69" s="5"/>
      <c r="PE69" s="5"/>
      <c r="PF69" s="5"/>
      <c r="PG69" s="5"/>
      <c r="PH69" s="5"/>
      <c r="PI69" s="5"/>
      <c r="PJ69" s="5"/>
      <c r="PK69" s="5"/>
      <c r="PL69" s="5"/>
      <c r="PM69" s="5"/>
      <c r="PN69" s="5"/>
      <c r="PO69" s="5"/>
      <c r="PP69" s="5"/>
      <c r="PQ69" s="5"/>
      <c r="PR69" s="5"/>
      <c r="PS69" s="5"/>
      <c r="PT69" s="5"/>
      <c r="PU69" s="5"/>
      <c r="PV69" s="5"/>
      <c r="PW69" s="5"/>
      <c r="PX69" s="5"/>
      <c r="PY69" s="5"/>
      <c r="PZ69" s="5"/>
      <c r="QA69" s="5"/>
      <c r="QB69" s="5"/>
      <c r="QC69" s="5"/>
      <c r="QD69" s="5"/>
      <c r="QE69" s="5"/>
      <c r="QF69" s="5"/>
      <c r="QG69" s="5"/>
      <c r="QH69" s="5"/>
      <c r="QI69" s="5"/>
      <c r="QJ69" s="5"/>
      <c r="QK69" s="5"/>
      <c r="QL69" s="5"/>
      <c r="QM69" s="5"/>
      <c r="QN69" s="5"/>
      <c r="QO69" s="5"/>
      <c r="QP69" s="5"/>
      <c r="QQ69" s="5"/>
      <c r="QR69" s="5"/>
      <c r="QS69" s="5"/>
      <c r="QT69" s="5"/>
      <c r="QU69" s="5"/>
      <c r="QV69" s="5"/>
      <c r="QW69" s="5"/>
      <c r="QX69" s="5"/>
      <c r="QY69" s="5"/>
      <c r="QZ69" s="5"/>
      <c r="RA69" s="5"/>
      <c r="RB69" s="5"/>
      <c r="RC69" s="5"/>
      <c r="RD69" s="5"/>
      <c r="RE69" s="5"/>
      <c r="RF69" s="5"/>
      <c r="RG69" s="5"/>
      <c r="RH69" s="5"/>
      <c r="RI69" s="5"/>
      <c r="RJ69" s="5"/>
      <c r="RK69" s="5"/>
      <c r="RL69" s="5"/>
      <c r="RM69" s="5"/>
      <c r="RN69" s="5"/>
      <c r="RO69" s="5"/>
      <c r="RP69" s="5"/>
      <c r="RQ69" s="5"/>
      <c r="RR69" s="5"/>
      <c r="RS69" s="5"/>
      <c r="RT69" s="5"/>
      <c r="RU69" s="5"/>
      <c r="RV69" s="5"/>
      <c r="RW69" s="5"/>
      <c r="RX69" s="5"/>
      <c r="RY69" s="5"/>
      <c r="RZ69" s="5"/>
      <c r="SA69" s="5"/>
      <c r="SB69" s="5"/>
      <c r="SC69" s="5"/>
      <c r="SD69" s="5"/>
      <c r="SE69" s="5"/>
      <c r="SF69" s="5"/>
      <c r="SG69" s="5"/>
      <c r="SH69" s="5"/>
      <c r="SI69" s="5"/>
      <c r="SJ69" s="5"/>
      <c r="SK69" s="5"/>
      <c r="SL69" s="5"/>
      <c r="SM69" s="5"/>
      <c r="SN69" s="5"/>
      <c r="SO69" s="5"/>
      <c r="SP69" s="5"/>
      <c r="SQ69" s="5"/>
      <c r="SR69" s="5"/>
      <c r="SS69" s="5"/>
    </row>
    <row r="70" spans="1:513" s="3" customFormat="1" ht="41.4" customHeight="1" x14ac:dyDescent="0.25">
      <c r="A70" s="213"/>
      <c r="B70" s="791" t="s">
        <v>103</v>
      </c>
      <c r="C70" s="792"/>
      <c r="D70" s="195"/>
      <c r="E70" s="195"/>
      <c r="F70" s="195"/>
      <c r="G70" s="204"/>
      <c r="H70" s="204"/>
      <c r="I70" s="204"/>
      <c r="J70" s="204"/>
      <c r="K70" s="261"/>
      <c r="L70" s="204"/>
      <c r="M70" s="204"/>
      <c r="N70" s="204"/>
      <c r="O70" s="204"/>
      <c r="P70" s="204"/>
      <c r="Q70" s="204"/>
      <c r="R70" s="204"/>
      <c r="S70" s="204"/>
      <c r="T70" s="204"/>
      <c r="U70" s="204"/>
      <c r="V70" s="204"/>
      <c r="W70" s="204"/>
      <c r="X70" s="204"/>
      <c r="Y70" s="204"/>
      <c r="Z70" s="204"/>
      <c r="AA70" s="204"/>
      <c r="AB70" s="204"/>
      <c r="AC70" s="204"/>
      <c r="AD70" s="204"/>
      <c r="AE70" s="204"/>
      <c r="AF70" s="204"/>
      <c r="AG70" s="204"/>
      <c r="AH70" s="204"/>
      <c r="AI70" s="99">
        <f>'PEP Av. Fin.'!T41</f>
        <v>51666.75</v>
      </c>
      <c r="AJ70" s="99">
        <f>'PEP Av. Fin.'!U41</f>
        <v>447375</v>
      </c>
      <c r="AK70" s="103">
        <f>'PEP Av. Fin.'!V41</f>
        <v>499041.75</v>
      </c>
      <c r="AL70" s="205">
        <f>'PEP Av. Fin.'!W41</f>
        <v>0.45614506941805466</v>
      </c>
      <c r="AM70" s="7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</row>
    <row r="71" spans="1:513" s="3" customFormat="1" ht="41.4" customHeight="1" x14ac:dyDescent="0.25">
      <c r="A71" s="213"/>
      <c r="B71" s="791" t="s">
        <v>104</v>
      </c>
      <c r="C71" s="792"/>
      <c r="D71" s="195"/>
      <c r="E71" s="195"/>
      <c r="F71" s="195"/>
      <c r="G71" s="204"/>
      <c r="H71" s="204"/>
      <c r="I71" s="204"/>
      <c r="J71" s="204"/>
      <c r="K71" s="261"/>
      <c r="L71" s="204"/>
      <c r="M71" s="204"/>
      <c r="N71" s="204"/>
      <c r="O71" s="204"/>
      <c r="P71" s="204"/>
      <c r="Q71" s="204"/>
      <c r="R71" s="204"/>
      <c r="S71" s="204"/>
      <c r="T71" s="204"/>
      <c r="U71" s="204"/>
      <c r="V71" s="204"/>
      <c r="W71" s="204"/>
      <c r="X71" s="204"/>
      <c r="Y71" s="204"/>
      <c r="Z71" s="204"/>
      <c r="AA71" s="204"/>
      <c r="AB71" s="204"/>
      <c r="AC71" s="204"/>
      <c r="AD71" s="204"/>
      <c r="AE71" s="204"/>
      <c r="AF71" s="204"/>
      <c r="AG71" s="204"/>
      <c r="AH71" s="204"/>
      <c r="AI71" s="99">
        <f>'PEP Av. Fin.'!T42</f>
        <v>595000</v>
      </c>
      <c r="AJ71" s="99">
        <f>'PEP Av. Fin.'!U42</f>
        <v>0</v>
      </c>
      <c r="AK71" s="103">
        <f>'PEP Av. Fin.'!V42</f>
        <v>595000</v>
      </c>
      <c r="AL71" s="205">
        <f>'PEP Av. Fin.'!W42</f>
        <v>0.54385493058194534</v>
      </c>
      <c r="AM71" s="7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</row>
    <row r="72" spans="1:513" s="6" customFormat="1" ht="41.4" customHeight="1" x14ac:dyDescent="0.25">
      <c r="A72" s="795" t="s">
        <v>23</v>
      </c>
      <c r="B72" s="783"/>
      <c r="C72" s="784"/>
      <c r="D72" s="195"/>
      <c r="E72" s="195"/>
      <c r="F72" s="195"/>
      <c r="G72" s="196"/>
      <c r="H72" s="196"/>
      <c r="I72" s="196"/>
      <c r="J72" s="196"/>
      <c r="K72" s="262"/>
      <c r="L72" s="196"/>
      <c r="M72" s="196"/>
      <c r="N72" s="196"/>
      <c r="O72" s="196"/>
      <c r="P72" s="196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97">
        <f>'PEP Av. Fin.'!T43</f>
        <v>0</v>
      </c>
      <c r="AJ72" s="97">
        <f>'PEP Av. Fin.'!U43</f>
        <v>0</v>
      </c>
      <c r="AK72" s="97">
        <f>'PEP Av. Fin.'!V43</f>
        <v>0</v>
      </c>
      <c r="AL72" s="197">
        <f>'PEP Av. Fin.'!W43</f>
        <v>0</v>
      </c>
      <c r="AM72" s="4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  <c r="HT72" s="5"/>
      <c r="HU72" s="5"/>
      <c r="HV72" s="5"/>
      <c r="HW72" s="5"/>
      <c r="HX72" s="5"/>
      <c r="HY72" s="5"/>
      <c r="HZ72" s="5"/>
      <c r="IA72" s="5"/>
      <c r="IB72" s="5"/>
      <c r="IC72" s="5"/>
      <c r="ID72" s="5"/>
      <c r="IE72" s="5"/>
      <c r="IF72" s="5"/>
      <c r="IG72" s="5"/>
      <c r="IH72" s="5"/>
      <c r="II72" s="5"/>
      <c r="IJ72" s="5"/>
      <c r="IK72" s="5"/>
      <c r="IL72" s="5"/>
      <c r="IM72" s="5"/>
      <c r="IN72" s="5"/>
      <c r="IO72" s="5"/>
      <c r="IP72" s="5"/>
      <c r="IQ72" s="5"/>
      <c r="IR72" s="5"/>
      <c r="IS72" s="5"/>
      <c r="IT72" s="5"/>
      <c r="IU72" s="5"/>
      <c r="IV72" s="5"/>
      <c r="IW72" s="5"/>
      <c r="IX72" s="5"/>
      <c r="IY72" s="5"/>
      <c r="IZ72" s="5"/>
      <c r="JA72" s="5"/>
      <c r="JB72" s="5"/>
      <c r="JC72" s="5"/>
      <c r="JD72" s="5"/>
      <c r="JE72" s="5"/>
      <c r="JF72" s="5"/>
      <c r="JG72" s="5"/>
      <c r="JH72" s="5"/>
      <c r="JI72" s="5"/>
      <c r="JJ72" s="5"/>
      <c r="JK72" s="5"/>
      <c r="JL72" s="5"/>
      <c r="JM72" s="5"/>
      <c r="JN72" s="5"/>
      <c r="JO72" s="5"/>
      <c r="JP72" s="5"/>
      <c r="JQ72" s="5"/>
      <c r="JR72" s="5"/>
      <c r="JS72" s="5"/>
      <c r="JT72" s="5"/>
      <c r="JU72" s="5"/>
      <c r="JV72" s="5"/>
      <c r="JW72" s="5"/>
      <c r="JX72" s="5"/>
      <c r="JY72" s="5"/>
      <c r="JZ72" s="5"/>
      <c r="KA72" s="5"/>
      <c r="KB72" s="5"/>
      <c r="KC72" s="5"/>
      <c r="KD72" s="5"/>
      <c r="KE72" s="5"/>
      <c r="KF72" s="5"/>
      <c r="KG72" s="5"/>
      <c r="KH72" s="5"/>
      <c r="KI72" s="5"/>
      <c r="KJ72" s="5"/>
      <c r="KK72" s="5"/>
      <c r="KL72" s="5"/>
      <c r="KM72" s="5"/>
      <c r="KN72" s="5"/>
      <c r="KO72" s="5"/>
      <c r="KP72" s="5"/>
      <c r="KQ72" s="5"/>
      <c r="KR72" s="5"/>
      <c r="KS72" s="5"/>
      <c r="KT72" s="5"/>
      <c r="KU72" s="5"/>
      <c r="KV72" s="5"/>
      <c r="KW72" s="5"/>
      <c r="KX72" s="5"/>
      <c r="KY72" s="5"/>
      <c r="KZ72" s="5"/>
      <c r="LA72" s="5"/>
      <c r="LB72" s="5"/>
      <c r="LC72" s="5"/>
      <c r="LD72" s="5"/>
      <c r="LE72" s="5"/>
      <c r="LF72" s="5"/>
      <c r="LG72" s="5"/>
      <c r="LH72" s="5"/>
      <c r="LI72" s="5"/>
      <c r="LJ72" s="5"/>
      <c r="LK72" s="5"/>
      <c r="LL72" s="5"/>
      <c r="LM72" s="5"/>
      <c r="LN72" s="5"/>
      <c r="LO72" s="5"/>
      <c r="LP72" s="5"/>
      <c r="LQ72" s="5"/>
      <c r="LR72" s="5"/>
      <c r="LS72" s="5"/>
      <c r="LT72" s="5"/>
      <c r="LU72" s="5"/>
      <c r="LV72" s="5"/>
      <c r="LW72" s="5"/>
      <c r="LX72" s="5"/>
      <c r="LY72" s="5"/>
      <c r="LZ72" s="5"/>
      <c r="MA72" s="5"/>
      <c r="MB72" s="5"/>
      <c r="MC72" s="5"/>
      <c r="MD72" s="5"/>
      <c r="ME72" s="5"/>
      <c r="MF72" s="5"/>
      <c r="MG72" s="5"/>
      <c r="MH72" s="5"/>
      <c r="MI72" s="5"/>
      <c r="MJ72" s="5"/>
      <c r="MK72" s="5"/>
      <c r="ML72" s="5"/>
      <c r="MM72" s="5"/>
      <c r="MN72" s="5"/>
      <c r="MO72" s="5"/>
      <c r="MP72" s="5"/>
      <c r="MQ72" s="5"/>
      <c r="MR72" s="5"/>
      <c r="MS72" s="5"/>
      <c r="MT72" s="5"/>
      <c r="MU72" s="5"/>
      <c r="MV72" s="5"/>
      <c r="MW72" s="5"/>
      <c r="MX72" s="5"/>
      <c r="MY72" s="5"/>
      <c r="MZ72" s="5"/>
      <c r="NA72" s="5"/>
      <c r="NB72" s="5"/>
      <c r="NC72" s="5"/>
      <c r="ND72" s="5"/>
      <c r="NE72" s="5"/>
      <c r="NF72" s="5"/>
      <c r="NG72" s="5"/>
      <c r="NH72" s="5"/>
      <c r="NI72" s="5"/>
      <c r="NJ72" s="5"/>
      <c r="NK72" s="5"/>
      <c r="NL72" s="5"/>
      <c r="NM72" s="5"/>
      <c r="NN72" s="5"/>
      <c r="NO72" s="5"/>
      <c r="NP72" s="5"/>
      <c r="NQ72" s="5"/>
      <c r="NR72" s="5"/>
      <c r="NS72" s="5"/>
      <c r="NT72" s="5"/>
      <c r="NU72" s="5"/>
      <c r="NV72" s="5"/>
      <c r="NW72" s="5"/>
      <c r="NX72" s="5"/>
      <c r="NY72" s="5"/>
      <c r="NZ72" s="5"/>
      <c r="OA72" s="5"/>
      <c r="OB72" s="5"/>
      <c r="OC72" s="5"/>
      <c r="OD72" s="5"/>
      <c r="OE72" s="5"/>
      <c r="OF72" s="5"/>
      <c r="OG72" s="5"/>
      <c r="OH72" s="5"/>
      <c r="OI72" s="5"/>
      <c r="OJ72" s="5"/>
      <c r="OK72" s="5"/>
      <c r="OL72" s="5"/>
      <c r="OM72" s="5"/>
      <c r="ON72" s="5"/>
      <c r="OO72" s="5"/>
      <c r="OP72" s="5"/>
      <c r="OQ72" s="5"/>
      <c r="OR72" s="5"/>
      <c r="OS72" s="5"/>
      <c r="OT72" s="5"/>
      <c r="OU72" s="5"/>
      <c r="OV72" s="5"/>
      <c r="OW72" s="5"/>
      <c r="OX72" s="5"/>
      <c r="OY72" s="5"/>
      <c r="OZ72" s="5"/>
      <c r="PA72" s="5"/>
      <c r="PB72" s="5"/>
      <c r="PC72" s="5"/>
      <c r="PD72" s="5"/>
      <c r="PE72" s="5"/>
      <c r="PF72" s="5"/>
      <c r="PG72" s="5"/>
      <c r="PH72" s="5"/>
      <c r="PI72" s="5"/>
      <c r="PJ72" s="5"/>
      <c r="PK72" s="5"/>
      <c r="PL72" s="5"/>
      <c r="PM72" s="5"/>
      <c r="PN72" s="5"/>
      <c r="PO72" s="5"/>
      <c r="PP72" s="5"/>
      <c r="PQ72" s="5"/>
      <c r="PR72" s="5"/>
      <c r="PS72" s="5"/>
      <c r="PT72" s="5"/>
      <c r="PU72" s="5"/>
      <c r="PV72" s="5"/>
      <c r="PW72" s="5"/>
      <c r="PX72" s="5"/>
      <c r="PY72" s="5"/>
      <c r="PZ72" s="5"/>
      <c r="QA72" s="5"/>
      <c r="QB72" s="5"/>
      <c r="QC72" s="5"/>
      <c r="QD72" s="5"/>
      <c r="QE72" s="5"/>
      <c r="QF72" s="5"/>
      <c r="QG72" s="5"/>
      <c r="QH72" s="5"/>
      <c r="QI72" s="5"/>
      <c r="QJ72" s="5"/>
      <c r="QK72" s="5"/>
      <c r="QL72" s="5"/>
      <c r="QM72" s="5"/>
      <c r="QN72" s="5"/>
      <c r="QO72" s="5"/>
      <c r="QP72" s="5"/>
      <c r="QQ72" s="5"/>
      <c r="QR72" s="5"/>
      <c r="QS72" s="5"/>
      <c r="QT72" s="5"/>
      <c r="QU72" s="5"/>
      <c r="QV72" s="5"/>
      <c r="QW72" s="5"/>
      <c r="QX72" s="5"/>
      <c r="QY72" s="5"/>
      <c r="QZ72" s="5"/>
      <c r="RA72" s="5"/>
      <c r="RB72" s="5"/>
      <c r="RC72" s="5"/>
      <c r="RD72" s="5"/>
      <c r="RE72" s="5"/>
      <c r="RF72" s="5"/>
      <c r="RG72" s="5"/>
      <c r="RH72" s="5"/>
      <c r="RI72" s="5"/>
      <c r="RJ72" s="5"/>
      <c r="RK72" s="5"/>
      <c r="RL72" s="5"/>
      <c r="RM72" s="5"/>
      <c r="RN72" s="5"/>
      <c r="RO72" s="5"/>
      <c r="RP72" s="5"/>
      <c r="RQ72" s="5"/>
      <c r="RR72" s="5"/>
      <c r="RS72" s="5"/>
      <c r="RT72" s="5"/>
      <c r="RU72" s="5"/>
      <c r="RV72" s="5"/>
      <c r="RW72" s="5"/>
      <c r="RX72" s="5"/>
      <c r="RY72" s="5"/>
      <c r="RZ72" s="5"/>
      <c r="SA72" s="5"/>
      <c r="SB72" s="5"/>
      <c r="SC72" s="5"/>
      <c r="SD72" s="5"/>
      <c r="SE72" s="5"/>
      <c r="SF72" s="5"/>
      <c r="SG72" s="5"/>
      <c r="SH72" s="5"/>
      <c r="SI72" s="5"/>
      <c r="SJ72" s="5"/>
      <c r="SK72" s="5"/>
      <c r="SL72" s="5"/>
      <c r="SM72" s="5"/>
      <c r="SN72" s="5"/>
      <c r="SO72" s="5"/>
      <c r="SP72" s="5"/>
      <c r="SQ72" s="5"/>
      <c r="SR72" s="5"/>
      <c r="SS72" s="5"/>
    </row>
    <row r="73" spans="1:513" s="3" customFormat="1" ht="41.4" customHeight="1" x14ac:dyDescent="0.25">
      <c r="A73" s="213"/>
      <c r="B73" s="791" t="s">
        <v>105</v>
      </c>
      <c r="C73" s="792"/>
      <c r="D73" s="195"/>
      <c r="E73" s="195"/>
      <c r="F73" s="195"/>
      <c r="G73" s="204"/>
      <c r="H73" s="204"/>
      <c r="I73" s="204"/>
      <c r="J73" s="204"/>
      <c r="K73" s="261"/>
      <c r="L73" s="204"/>
      <c r="M73" s="204"/>
      <c r="N73" s="204"/>
      <c r="O73" s="204"/>
      <c r="P73" s="204"/>
      <c r="Q73" s="204"/>
      <c r="R73" s="204"/>
      <c r="S73" s="204"/>
      <c r="T73" s="204"/>
      <c r="U73" s="204"/>
      <c r="V73" s="204"/>
      <c r="W73" s="204"/>
      <c r="X73" s="204"/>
      <c r="Y73" s="204"/>
      <c r="Z73" s="204"/>
      <c r="AA73" s="204"/>
      <c r="AB73" s="204"/>
      <c r="AC73" s="204"/>
      <c r="AD73" s="204"/>
      <c r="AE73" s="204"/>
      <c r="AF73" s="204"/>
      <c r="AG73" s="204"/>
      <c r="AH73" s="204"/>
      <c r="AI73" s="99">
        <f>'PEP Av. Fin.'!T44</f>
        <v>0</v>
      </c>
      <c r="AJ73" s="99">
        <f>'PEP Av. Fin.'!U44</f>
        <v>0</v>
      </c>
      <c r="AK73" s="103">
        <f>'PEP Av. Fin.'!V44</f>
        <v>0</v>
      </c>
      <c r="AL73" s="205">
        <f>'PEP Av. Fin.'!W44</f>
        <v>0</v>
      </c>
      <c r="AM73" s="7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</row>
    <row r="74" spans="1:513" s="3" customFormat="1" ht="41.4" customHeight="1" x14ac:dyDescent="0.25">
      <c r="A74" s="213"/>
      <c r="B74" s="791" t="s">
        <v>106</v>
      </c>
      <c r="C74" s="792"/>
      <c r="D74" s="195"/>
      <c r="E74" s="195"/>
      <c r="F74" s="195"/>
      <c r="G74" s="204"/>
      <c r="H74" s="204"/>
      <c r="I74" s="204"/>
      <c r="J74" s="204"/>
      <c r="K74" s="261"/>
      <c r="L74" s="204"/>
      <c r="M74" s="204"/>
      <c r="N74" s="204"/>
      <c r="O74" s="204"/>
      <c r="P74" s="204"/>
      <c r="Q74" s="204"/>
      <c r="R74" s="204"/>
      <c r="S74" s="204"/>
      <c r="T74" s="204"/>
      <c r="U74" s="204"/>
      <c r="V74" s="204"/>
      <c r="W74" s="204"/>
      <c r="X74" s="204"/>
      <c r="Y74" s="204"/>
      <c r="Z74" s="204"/>
      <c r="AA74" s="204"/>
      <c r="AB74" s="204"/>
      <c r="AC74" s="204"/>
      <c r="AD74" s="204"/>
      <c r="AE74" s="204"/>
      <c r="AF74" s="204"/>
      <c r="AG74" s="204"/>
      <c r="AH74" s="204"/>
      <c r="AI74" s="99">
        <f>'PEP Av. Fin.'!T45</f>
        <v>0</v>
      </c>
      <c r="AJ74" s="99">
        <f>'PEP Av. Fin.'!U45</f>
        <v>0</v>
      </c>
      <c r="AK74" s="103">
        <f>'PEP Av. Fin.'!V45</f>
        <v>0</v>
      </c>
      <c r="AL74" s="205">
        <f>'PEP Av. Fin.'!W45</f>
        <v>0</v>
      </c>
      <c r="AM74" s="7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</row>
    <row r="75" spans="1:513" s="3" customFormat="1" ht="41.4" customHeight="1" x14ac:dyDescent="0.25">
      <c r="A75" s="213"/>
      <c r="B75" s="791" t="s">
        <v>107</v>
      </c>
      <c r="C75" s="792"/>
      <c r="D75" s="195"/>
      <c r="E75" s="195"/>
      <c r="F75" s="195"/>
      <c r="G75" s="204"/>
      <c r="H75" s="204"/>
      <c r="I75" s="204"/>
      <c r="J75" s="204"/>
      <c r="K75" s="261"/>
      <c r="L75" s="204"/>
      <c r="M75" s="204"/>
      <c r="N75" s="204"/>
      <c r="O75" s="204"/>
      <c r="P75" s="204"/>
      <c r="Q75" s="204"/>
      <c r="R75" s="204"/>
      <c r="S75" s="204"/>
      <c r="T75" s="204"/>
      <c r="U75" s="204"/>
      <c r="V75" s="204"/>
      <c r="W75" s="204"/>
      <c r="X75" s="204"/>
      <c r="Y75" s="204"/>
      <c r="Z75" s="204"/>
      <c r="AA75" s="204"/>
      <c r="AB75" s="204"/>
      <c r="AC75" s="204"/>
      <c r="AD75" s="204"/>
      <c r="AE75" s="204"/>
      <c r="AF75" s="204"/>
      <c r="AG75" s="204"/>
      <c r="AH75" s="204"/>
      <c r="AI75" s="99">
        <f>'PEP Av. Fin.'!T46</f>
        <v>0</v>
      </c>
      <c r="AJ75" s="99">
        <f>'PEP Av. Fin.'!U46</f>
        <v>0</v>
      </c>
      <c r="AK75" s="103">
        <f>'PEP Av. Fin.'!V46</f>
        <v>0</v>
      </c>
      <c r="AL75" s="205">
        <f>'PEP Av. Fin.'!W46</f>
        <v>0</v>
      </c>
      <c r="AM75" s="7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</row>
    <row r="76" spans="1:513" s="3" customFormat="1" ht="55.95" customHeight="1" x14ac:dyDescent="0.25">
      <c r="A76" s="213"/>
      <c r="B76" s="791" t="s">
        <v>108</v>
      </c>
      <c r="C76" s="792"/>
      <c r="D76" s="195"/>
      <c r="E76" s="195"/>
      <c r="F76" s="195"/>
      <c r="G76" s="204"/>
      <c r="H76" s="204"/>
      <c r="I76" s="204"/>
      <c r="J76" s="204"/>
      <c r="K76" s="261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99">
        <f>'PEP Av. Fin.'!T47</f>
        <v>0</v>
      </c>
      <c r="AJ76" s="99">
        <f>'PEP Av. Fin.'!U47</f>
        <v>0</v>
      </c>
      <c r="AK76" s="103">
        <f>'PEP Av. Fin.'!V47</f>
        <v>0</v>
      </c>
      <c r="AL76" s="205">
        <f>'PEP Av. Fin.'!W47</f>
        <v>0</v>
      </c>
      <c r="AM76" s="7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</row>
    <row r="77" spans="1:513" s="6" customFormat="1" ht="41.4" customHeight="1" x14ac:dyDescent="0.25">
      <c r="A77" s="795" t="s">
        <v>109</v>
      </c>
      <c r="B77" s="783"/>
      <c r="C77" s="784"/>
      <c r="D77" s="195"/>
      <c r="E77" s="195"/>
      <c r="F77" s="195"/>
      <c r="G77" s="196"/>
      <c r="H77" s="196"/>
      <c r="I77" s="196"/>
      <c r="J77" s="196"/>
      <c r="K77" s="262"/>
      <c r="L77" s="196"/>
      <c r="M77" s="196"/>
      <c r="N77" s="196"/>
      <c r="O77" s="196"/>
      <c r="P77" s="196"/>
      <c r="Q77" s="196"/>
      <c r="R77" s="196"/>
      <c r="S77" s="196"/>
      <c r="T77" s="196"/>
      <c r="U77" s="196"/>
      <c r="V77" s="196"/>
      <c r="W77" s="196"/>
      <c r="X77" s="196"/>
      <c r="Y77" s="196"/>
      <c r="Z77" s="196"/>
      <c r="AA77" s="196"/>
      <c r="AB77" s="196"/>
      <c r="AC77" s="196"/>
      <c r="AD77" s="196"/>
      <c r="AE77" s="196"/>
      <c r="AF77" s="196"/>
      <c r="AG77" s="196"/>
      <c r="AH77" s="196"/>
      <c r="AI77" s="97">
        <f>'PEP Av. Fin.'!T48</f>
        <v>163333.20000000001</v>
      </c>
      <c r="AJ77" s="97">
        <f>'PEP Av. Fin.'!U48</f>
        <v>0</v>
      </c>
      <c r="AK77" s="97">
        <f>'PEP Av. Fin.'!V48</f>
        <v>163333.20000000001</v>
      </c>
      <c r="AL77" s="197">
        <f>'PEP Av. Fin.'!W48</f>
        <v>0.2</v>
      </c>
      <c r="AM77" s="4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IN77" s="5"/>
      <c r="IO77" s="5"/>
      <c r="IP77" s="5"/>
      <c r="IQ77" s="5"/>
      <c r="IR77" s="5"/>
      <c r="IS77" s="5"/>
      <c r="IT77" s="5"/>
      <c r="IU77" s="5"/>
      <c r="IV77" s="5"/>
      <c r="IW77" s="5"/>
      <c r="IX77" s="5"/>
      <c r="IY77" s="5"/>
      <c r="IZ77" s="5"/>
      <c r="JA77" s="5"/>
      <c r="JB77" s="5"/>
      <c r="JC77" s="5"/>
      <c r="JD77" s="5"/>
      <c r="JE77" s="5"/>
      <c r="JF77" s="5"/>
      <c r="JG77" s="5"/>
      <c r="JH77" s="5"/>
      <c r="JI77" s="5"/>
      <c r="JJ77" s="5"/>
      <c r="JK77" s="5"/>
      <c r="JL77" s="5"/>
      <c r="JM77" s="5"/>
      <c r="JN77" s="5"/>
      <c r="JO77" s="5"/>
      <c r="JP77" s="5"/>
      <c r="JQ77" s="5"/>
      <c r="JR77" s="5"/>
      <c r="JS77" s="5"/>
      <c r="JT77" s="5"/>
      <c r="JU77" s="5"/>
      <c r="JV77" s="5"/>
      <c r="JW77" s="5"/>
      <c r="JX77" s="5"/>
      <c r="JY77" s="5"/>
      <c r="JZ77" s="5"/>
      <c r="KA77" s="5"/>
      <c r="KB77" s="5"/>
      <c r="KC77" s="5"/>
      <c r="KD77" s="5"/>
      <c r="KE77" s="5"/>
      <c r="KF77" s="5"/>
      <c r="KG77" s="5"/>
      <c r="KH77" s="5"/>
      <c r="KI77" s="5"/>
      <c r="KJ77" s="5"/>
      <c r="KK77" s="5"/>
      <c r="KL77" s="5"/>
      <c r="KM77" s="5"/>
      <c r="KN77" s="5"/>
      <c r="KO77" s="5"/>
      <c r="KP77" s="5"/>
      <c r="KQ77" s="5"/>
      <c r="KR77" s="5"/>
      <c r="KS77" s="5"/>
      <c r="KT77" s="5"/>
      <c r="KU77" s="5"/>
      <c r="KV77" s="5"/>
      <c r="KW77" s="5"/>
      <c r="KX77" s="5"/>
      <c r="KY77" s="5"/>
      <c r="KZ77" s="5"/>
      <c r="LA77" s="5"/>
      <c r="LB77" s="5"/>
      <c r="LC77" s="5"/>
      <c r="LD77" s="5"/>
      <c r="LE77" s="5"/>
      <c r="LF77" s="5"/>
      <c r="LG77" s="5"/>
      <c r="LH77" s="5"/>
      <c r="LI77" s="5"/>
      <c r="LJ77" s="5"/>
      <c r="LK77" s="5"/>
      <c r="LL77" s="5"/>
      <c r="LM77" s="5"/>
      <c r="LN77" s="5"/>
      <c r="LO77" s="5"/>
      <c r="LP77" s="5"/>
      <c r="LQ77" s="5"/>
      <c r="LR77" s="5"/>
      <c r="LS77" s="5"/>
      <c r="LT77" s="5"/>
      <c r="LU77" s="5"/>
      <c r="LV77" s="5"/>
      <c r="LW77" s="5"/>
      <c r="LX77" s="5"/>
      <c r="LY77" s="5"/>
      <c r="LZ77" s="5"/>
      <c r="MA77" s="5"/>
      <c r="MB77" s="5"/>
      <c r="MC77" s="5"/>
      <c r="MD77" s="5"/>
      <c r="ME77" s="5"/>
      <c r="MF77" s="5"/>
      <c r="MG77" s="5"/>
      <c r="MH77" s="5"/>
      <c r="MI77" s="5"/>
      <c r="MJ77" s="5"/>
      <c r="MK77" s="5"/>
      <c r="ML77" s="5"/>
      <c r="MM77" s="5"/>
      <c r="MN77" s="5"/>
      <c r="MO77" s="5"/>
      <c r="MP77" s="5"/>
      <c r="MQ77" s="5"/>
      <c r="MR77" s="5"/>
      <c r="MS77" s="5"/>
      <c r="MT77" s="5"/>
      <c r="MU77" s="5"/>
      <c r="MV77" s="5"/>
      <c r="MW77" s="5"/>
      <c r="MX77" s="5"/>
      <c r="MY77" s="5"/>
      <c r="MZ77" s="5"/>
      <c r="NA77" s="5"/>
      <c r="NB77" s="5"/>
      <c r="NC77" s="5"/>
      <c r="ND77" s="5"/>
      <c r="NE77" s="5"/>
      <c r="NF77" s="5"/>
      <c r="NG77" s="5"/>
      <c r="NH77" s="5"/>
      <c r="NI77" s="5"/>
      <c r="NJ77" s="5"/>
      <c r="NK77" s="5"/>
      <c r="NL77" s="5"/>
      <c r="NM77" s="5"/>
      <c r="NN77" s="5"/>
      <c r="NO77" s="5"/>
      <c r="NP77" s="5"/>
      <c r="NQ77" s="5"/>
      <c r="NR77" s="5"/>
      <c r="NS77" s="5"/>
      <c r="NT77" s="5"/>
      <c r="NU77" s="5"/>
      <c r="NV77" s="5"/>
      <c r="NW77" s="5"/>
      <c r="NX77" s="5"/>
      <c r="NY77" s="5"/>
      <c r="NZ77" s="5"/>
      <c r="OA77" s="5"/>
      <c r="OB77" s="5"/>
      <c r="OC77" s="5"/>
      <c r="OD77" s="5"/>
      <c r="OE77" s="5"/>
      <c r="OF77" s="5"/>
      <c r="OG77" s="5"/>
      <c r="OH77" s="5"/>
      <c r="OI77" s="5"/>
      <c r="OJ77" s="5"/>
      <c r="OK77" s="5"/>
      <c r="OL77" s="5"/>
      <c r="OM77" s="5"/>
      <c r="ON77" s="5"/>
      <c r="OO77" s="5"/>
      <c r="OP77" s="5"/>
      <c r="OQ77" s="5"/>
      <c r="OR77" s="5"/>
      <c r="OS77" s="5"/>
      <c r="OT77" s="5"/>
      <c r="OU77" s="5"/>
      <c r="OV77" s="5"/>
      <c r="OW77" s="5"/>
      <c r="OX77" s="5"/>
      <c r="OY77" s="5"/>
      <c r="OZ77" s="5"/>
      <c r="PA77" s="5"/>
      <c r="PB77" s="5"/>
      <c r="PC77" s="5"/>
      <c r="PD77" s="5"/>
      <c r="PE77" s="5"/>
      <c r="PF77" s="5"/>
      <c r="PG77" s="5"/>
      <c r="PH77" s="5"/>
      <c r="PI77" s="5"/>
      <c r="PJ77" s="5"/>
      <c r="PK77" s="5"/>
      <c r="PL77" s="5"/>
      <c r="PM77" s="5"/>
      <c r="PN77" s="5"/>
      <c r="PO77" s="5"/>
      <c r="PP77" s="5"/>
      <c r="PQ77" s="5"/>
      <c r="PR77" s="5"/>
      <c r="PS77" s="5"/>
      <c r="PT77" s="5"/>
      <c r="PU77" s="5"/>
      <c r="PV77" s="5"/>
      <c r="PW77" s="5"/>
      <c r="PX77" s="5"/>
      <c r="PY77" s="5"/>
      <c r="PZ77" s="5"/>
      <c r="QA77" s="5"/>
      <c r="QB77" s="5"/>
      <c r="QC77" s="5"/>
      <c r="QD77" s="5"/>
      <c r="QE77" s="5"/>
      <c r="QF77" s="5"/>
      <c r="QG77" s="5"/>
      <c r="QH77" s="5"/>
      <c r="QI77" s="5"/>
      <c r="QJ77" s="5"/>
      <c r="QK77" s="5"/>
      <c r="QL77" s="5"/>
      <c r="QM77" s="5"/>
      <c r="QN77" s="5"/>
      <c r="QO77" s="5"/>
      <c r="QP77" s="5"/>
      <c r="QQ77" s="5"/>
      <c r="QR77" s="5"/>
      <c r="QS77" s="5"/>
      <c r="QT77" s="5"/>
      <c r="QU77" s="5"/>
      <c r="QV77" s="5"/>
      <c r="QW77" s="5"/>
      <c r="QX77" s="5"/>
      <c r="QY77" s="5"/>
      <c r="QZ77" s="5"/>
      <c r="RA77" s="5"/>
      <c r="RB77" s="5"/>
      <c r="RC77" s="5"/>
      <c r="RD77" s="5"/>
      <c r="RE77" s="5"/>
      <c r="RF77" s="5"/>
      <c r="RG77" s="5"/>
      <c r="RH77" s="5"/>
      <c r="RI77" s="5"/>
      <c r="RJ77" s="5"/>
      <c r="RK77" s="5"/>
      <c r="RL77" s="5"/>
      <c r="RM77" s="5"/>
      <c r="RN77" s="5"/>
      <c r="RO77" s="5"/>
      <c r="RP77" s="5"/>
      <c r="RQ77" s="5"/>
      <c r="RR77" s="5"/>
      <c r="RS77" s="5"/>
      <c r="RT77" s="5"/>
      <c r="RU77" s="5"/>
      <c r="RV77" s="5"/>
      <c r="RW77" s="5"/>
      <c r="RX77" s="5"/>
      <c r="RY77" s="5"/>
      <c r="RZ77" s="5"/>
      <c r="SA77" s="5"/>
      <c r="SB77" s="5"/>
      <c r="SC77" s="5"/>
      <c r="SD77" s="5"/>
      <c r="SE77" s="5"/>
      <c r="SF77" s="5"/>
      <c r="SG77" s="5"/>
      <c r="SH77" s="5"/>
      <c r="SI77" s="5"/>
      <c r="SJ77" s="5"/>
      <c r="SK77" s="5"/>
      <c r="SL77" s="5"/>
      <c r="SM77" s="5"/>
      <c r="SN77" s="5"/>
      <c r="SO77" s="5"/>
      <c r="SP77" s="5"/>
      <c r="SQ77" s="5"/>
      <c r="SR77" s="5"/>
      <c r="SS77" s="5"/>
    </row>
    <row r="78" spans="1:513" s="3" customFormat="1" ht="41.4" customHeight="1" x14ac:dyDescent="0.25">
      <c r="A78" s="213"/>
      <c r="B78" s="791" t="s">
        <v>110</v>
      </c>
      <c r="C78" s="792"/>
      <c r="D78" s="195"/>
      <c r="E78" s="195"/>
      <c r="F78" s="195"/>
      <c r="G78" s="204"/>
      <c r="H78" s="204"/>
      <c r="I78" s="204"/>
      <c r="J78" s="204"/>
      <c r="K78" s="261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99">
        <f>'PEP Av. Fin.'!T49</f>
        <v>23333.4</v>
      </c>
      <c r="AJ78" s="99">
        <f>'PEP Av. Fin.'!U49</f>
        <v>0</v>
      </c>
      <c r="AK78" s="103">
        <f>'PEP Av. Fin.'!V49</f>
        <v>23333.4</v>
      </c>
      <c r="AL78" s="205">
        <f>'PEP Av. Fin.'!W49</f>
        <v>0.14285766763891236</v>
      </c>
      <c r="AM78" s="7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</row>
    <row r="79" spans="1:513" s="3" customFormat="1" ht="41.4" customHeight="1" x14ac:dyDescent="0.25">
      <c r="A79" s="213"/>
      <c r="B79" s="791" t="s">
        <v>111</v>
      </c>
      <c r="C79" s="792"/>
      <c r="D79" s="195"/>
      <c r="E79" s="195"/>
      <c r="F79" s="195"/>
      <c r="G79" s="204"/>
      <c r="H79" s="204"/>
      <c r="I79" s="204"/>
      <c r="J79" s="204"/>
      <c r="K79" s="261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99">
        <f>'PEP Av. Fin.'!T50</f>
        <v>46666.600000000006</v>
      </c>
      <c r="AJ79" s="99">
        <f>'PEP Av. Fin.'!U50</f>
        <v>0</v>
      </c>
      <c r="AK79" s="103">
        <f>'PEP Av. Fin.'!V50</f>
        <v>46666.600000000006</v>
      </c>
      <c r="AL79" s="205">
        <f>'PEP Av. Fin.'!W50</f>
        <v>0.28571411078702924</v>
      </c>
      <c r="AM79" s="7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</row>
    <row r="80" spans="1:513" s="3" customFormat="1" ht="41.4" customHeight="1" x14ac:dyDescent="0.25">
      <c r="A80" s="213"/>
      <c r="B80" s="791" t="s">
        <v>112</v>
      </c>
      <c r="C80" s="792"/>
      <c r="D80" s="195"/>
      <c r="E80" s="195"/>
      <c r="F80" s="195"/>
      <c r="G80" s="204"/>
      <c r="H80" s="204"/>
      <c r="I80" s="204"/>
      <c r="J80" s="204"/>
      <c r="K80" s="261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99">
        <f>'PEP Av. Fin.'!T51</f>
        <v>46666.600000000006</v>
      </c>
      <c r="AJ80" s="99">
        <f>'PEP Av. Fin.'!U51</f>
        <v>0</v>
      </c>
      <c r="AK80" s="103">
        <f>'PEP Av. Fin.'!V51</f>
        <v>46666.600000000006</v>
      </c>
      <c r="AL80" s="205">
        <f>'PEP Av. Fin.'!W51</f>
        <v>0.28571411078702924</v>
      </c>
      <c r="AM80" s="7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</row>
    <row r="81" spans="1:513" s="3" customFormat="1" ht="41.4" customHeight="1" x14ac:dyDescent="0.25">
      <c r="A81" s="213"/>
      <c r="B81" s="791" t="s">
        <v>113</v>
      </c>
      <c r="C81" s="792"/>
      <c r="D81" s="195"/>
      <c r="E81" s="195"/>
      <c r="F81" s="195"/>
      <c r="G81" s="204"/>
      <c r="H81" s="204"/>
      <c r="I81" s="204"/>
      <c r="J81" s="204"/>
      <c r="K81" s="261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99">
        <f>'PEP Av. Fin.'!T52</f>
        <v>46666.600000000006</v>
      </c>
      <c r="AJ81" s="99">
        <f>'PEP Av. Fin.'!U52</f>
        <v>0</v>
      </c>
      <c r="AK81" s="103">
        <f>'PEP Av. Fin.'!V52</f>
        <v>46666.600000000006</v>
      </c>
      <c r="AL81" s="205">
        <f>'PEP Av. Fin.'!W52</f>
        <v>0.28571411078702924</v>
      </c>
      <c r="AM81" s="7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</row>
    <row r="82" spans="1:513" s="6" customFormat="1" ht="41.4" customHeight="1" x14ac:dyDescent="0.25">
      <c r="A82" s="796" t="s">
        <v>63</v>
      </c>
      <c r="B82" s="797"/>
      <c r="C82" s="797"/>
      <c r="D82" s="797"/>
      <c r="E82" s="797"/>
      <c r="F82" s="797"/>
      <c r="G82" s="797"/>
      <c r="H82" s="797"/>
      <c r="I82" s="797"/>
      <c r="J82" s="798"/>
      <c r="K82" s="267"/>
      <c r="L82" s="267"/>
      <c r="M82" s="267"/>
      <c r="N82" s="267"/>
      <c r="O82" s="267"/>
      <c r="P82" s="267"/>
      <c r="Q82" s="267"/>
      <c r="R82" s="267"/>
      <c r="S82" s="267"/>
      <c r="T82" s="267"/>
      <c r="U82" s="267"/>
      <c r="V82" s="267"/>
      <c r="W82" s="267"/>
      <c r="X82" s="267"/>
      <c r="Y82" s="267"/>
      <c r="Z82" s="267"/>
      <c r="AA82" s="267"/>
      <c r="AB82" s="267"/>
      <c r="AC82" s="267"/>
      <c r="AD82" s="267"/>
      <c r="AE82" s="267"/>
      <c r="AF82" s="267"/>
      <c r="AG82" s="267"/>
      <c r="AH82" s="267"/>
      <c r="AI82" s="116">
        <f>'PEP Av. Fin.'!T53</f>
        <v>1256861.4500000002</v>
      </c>
      <c r="AJ82" s="116">
        <f>'PEP Av. Fin.'!U53</f>
        <v>26000</v>
      </c>
      <c r="AK82" s="116">
        <f>'PEP Av. Fin.'!V53</f>
        <v>1282861.4500000002</v>
      </c>
      <c r="AL82" s="207">
        <f>'PEP Av. Fin.'!W53</f>
        <v>0.14784079486873192</v>
      </c>
      <c r="AM82" s="4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  <c r="IS82" s="5"/>
      <c r="IT82" s="5"/>
      <c r="IU82" s="5"/>
      <c r="IV82" s="5"/>
      <c r="IW82" s="5"/>
      <c r="IX82" s="5"/>
      <c r="IY82" s="5"/>
      <c r="IZ82" s="5"/>
      <c r="JA82" s="5"/>
      <c r="JB82" s="5"/>
      <c r="JC82" s="5"/>
      <c r="JD82" s="5"/>
      <c r="JE82" s="5"/>
      <c r="JF82" s="5"/>
      <c r="JG82" s="5"/>
      <c r="JH82" s="5"/>
      <c r="JI82" s="5"/>
      <c r="JJ82" s="5"/>
      <c r="JK82" s="5"/>
      <c r="JL82" s="5"/>
      <c r="JM82" s="5"/>
      <c r="JN82" s="5"/>
      <c r="JO82" s="5"/>
      <c r="JP82" s="5"/>
      <c r="JQ82" s="5"/>
      <c r="JR82" s="5"/>
      <c r="JS82" s="5"/>
      <c r="JT82" s="5"/>
      <c r="JU82" s="5"/>
      <c r="JV82" s="5"/>
      <c r="JW82" s="5"/>
      <c r="JX82" s="5"/>
      <c r="JY82" s="5"/>
      <c r="JZ82" s="5"/>
      <c r="KA82" s="5"/>
      <c r="KB82" s="5"/>
      <c r="KC82" s="5"/>
      <c r="KD82" s="5"/>
      <c r="KE82" s="5"/>
      <c r="KF82" s="5"/>
      <c r="KG82" s="5"/>
      <c r="KH82" s="5"/>
      <c r="KI82" s="5"/>
      <c r="KJ82" s="5"/>
      <c r="KK82" s="5"/>
      <c r="KL82" s="5"/>
      <c r="KM82" s="5"/>
      <c r="KN82" s="5"/>
      <c r="KO82" s="5"/>
      <c r="KP82" s="5"/>
      <c r="KQ82" s="5"/>
      <c r="KR82" s="5"/>
      <c r="KS82" s="5"/>
      <c r="KT82" s="5"/>
      <c r="KU82" s="5"/>
      <c r="KV82" s="5"/>
      <c r="KW82" s="5"/>
      <c r="KX82" s="5"/>
      <c r="KY82" s="5"/>
      <c r="KZ82" s="5"/>
      <c r="LA82" s="5"/>
      <c r="LB82" s="5"/>
      <c r="LC82" s="5"/>
      <c r="LD82" s="5"/>
      <c r="LE82" s="5"/>
      <c r="LF82" s="5"/>
      <c r="LG82" s="5"/>
      <c r="LH82" s="5"/>
      <c r="LI82" s="5"/>
      <c r="LJ82" s="5"/>
      <c r="LK82" s="5"/>
      <c r="LL82" s="5"/>
      <c r="LM82" s="5"/>
      <c r="LN82" s="5"/>
      <c r="LO82" s="5"/>
      <c r="LP82" s="5"/>
      <c r="LQ82" s="5"/>
      <c r="LR82" s="5"/>
      <c r="LS82" s="5"/>
      <c r="LT82" s="5"/>
      <c r="LU82" s="5"/>
      <c r="LV82" s="5"/>
      <c r="LW82" s="5"/>
      <c r="LX82" s="5"/>
      <c r="LY82" s="5"/>
      <c r="LZ82" s="5"/>
      <c r="MA82" s="5"/>
      <c r="MB82" s="5"/>
      <c r="MC82" s="5"/>
      <c r="MD82" s="5"/>
      <c r="ME82" s="5"/>
      <c r="MF82" s="5"/>
      <c r="MG82" s="5"/>
      <c r="MH82" s="5"/>
      <c r="MI82" s="5"/>
      <c r="MJ82" s="5"/>
      <c r="MK82" s="5"/>
      <c r="ML82" s="5"/>
      <c r="MM82" s="5"/>
      <c r="MN82" s="5"/>
      <c r="MO82" s="5"/>
      <c r="MP82" s="5"/>
      <c r="MQ82" s="5"/>
      <c r="MR82" s="5"/>
      <c r="MS82" s="5"/>
      <c r="MT82" s="5"/>
      <c r="MU82" s="5"/>
      <c r="MV82" s="5"/>
      <c r="MW82" s="5"/>
      <c r="MX82" s="5"/>
      <c r="MY82" s="5"/>
      <c r="MZ82" s="5"/>
      <c r="NA82" s="5"/>
      <c r="NB82" s="5"/>
      <c r="NC82" s="5"/>
      <c r="ND82" s="5"/>
      <c r="NE82" s="5"/>
      <c r="NF82" s="5"/>
      <c r="NG82" s="5"/>
      <c r="NH82" s="5"/>
      <c r="NI82" s="5"/>
      <c r="NJ82" s="5"/>
      <c r="NK82" s="5"/>
      <c r="NL82" s="5"/>
      <c r="NM82" s="5"/>
      <c r="NN82" s="5"/>
      <c r="NO82" s="5"/>
      <c r="NP82" s="5"/>
      <c r="NQ82" s="5"/>
      <c r="NR82" s="5"/>
      <c r="NS82" s="5"/>
      <c r="NT82" s="5"/>
      <c r="NU82" s="5"/>
      <c r="NV82" s="5"/>
      <c r="NW82" s="5"/>
      <c r="NX82" s="5"/>
      <c r="NY82" s="5"/>
      <c r="NZ82" s="5"/>
      <c r="OA82" s="5"/>
      <c r="OB82" s="5"/>
      <c r="OC82" s="5"/>
      <c r="OD82" s="5"/>
      <c r="OE82" s="5"/>
      <c r="OF82" s="5"/>
      <c r="OG82" s="5"/>
      <c r="OH82" s="5"/>
      <c r="OI82" s="5"/>
      <c r="OJ82" s="5"/>
      <c r="OK82" s="5"/>
      <c r="OL82" s="5"/>
      <c r="OM82" s="5"/>
      <c r="ON82" s="5"/>
      <c r="OO82" s="5"/>
      <c r="OP82" s="5"/>
      <c r="OQ82" s="5"/>
      <c r="OR82" s="5"/>
      <c r="OS82" s="5"/>
      <c r="OT82" s="5"/>
      <c r="OU82" s="5"/>
      <c r="OV82" s="5"/>
      <c r="OW82" s="5"/>
      <c r="OX82" s="5"/>
      <c r="OY82" s="5"/>
      <c r="OZ82" s="5"/>
      <c r="PA82" s="5"/>
      <c r="PB82" s="5"/>
      <c r="PC82" s="5"/>
      <c r="PD82" s="5"/>
      <c r="PE82" s="5"/>
      <c r="PF82" s="5"/>
      <c r="PG82" s="5"/>
      <c r="PH82" s="5"/>
      <c r="PI82" s="5"/>
      <c r="PJ82" s="5"/>
      <c r="PK82" s="5"/>
      <c r="PL82" s="5"/>
      <c r="PM82" s="5"/>
      <c r="PN82" s="5"/>
      <c r="PO82" s="5"/>
      <c r="PP82" s="5"/>
      <c r="PQ82" s="5"/>
      <c r="PR82" s="5"/>
      <c r="PS82" s="5"/>
      <c r="PT82" s="5"/>
      <c r="PU82" s="5"/>
      <c r="PV82" s="5"/>
      <c r="PW82" s="5"/>
      <c r="PX82" s="5"/>
      <c r="PY82" s="5"/>
      <c r="PZ82" s="5"/>
      <c r="QA82" s="5"/>
      <c r="QB82" s="5"/>
      <c r="QC82" s="5"/>
      <c r="QD82" s="5"/>
      <c r="QE82" s="5"/>
      <c r="QF82" s="5"/>
      <c r="QG82" s="5"/>
      <c r="QH82" s="5"/>
      <c r="QI82" s="5"/>
      <c r="QJ82" s="5"/>
      <c r="QK82" s="5"/>
      <c r="QL82" s="5"/>
      <c r="QM82" s="5"/>
      <c r="QN82" s="5"/>
      <c r="QO82" s="5"/>
      <c r="QP82" s="5"/>
      <c r="QQ82" s="5"/>
      <c r="QR82" s="5"/>
      <c r="QS82" s="5"/>
      <c r="QT82" s="5"/>
      <c r="QU82" s="5"/>
      <c r="QV82" s="5"/>
      <c r="QW82" s="5"/>
      <c r="QX82" s="5"/>
      <c r="QY82" s="5"/>
      <c r="QZ82" s="5"/>
      <c r="RA82" s="5"/>
      <c r="RB82" s="5"/>
      <c r="RC82" s="5"/>
      <c r="RD82" s="5"/>
      <c r="RE82" s="5"/>
      <c r="RF82" s="5"/>
      <c r="RG82" s="5"/>
      <c r="RH82" s="5"/>
      <c r="RI82" s="5"/>
      <c r="RJ82" s="5"/>
      <c r="RK82" s="5"/>
      <c r="RL82" s="5"/>
      <c r="RM82" s="5"/>
      <c r="RN82" s="5"/>
      <c r="RO82" s="5"/>
      <c r="RP82" s="5"/>
      <c r="RQ82" s="5"/>
      <c r="RR82" s="5"/>
      <c r="RS82" s="5"/>
      <c r="RT82" s="5"/>
      <c r="RU82" s="5"/>
      <c r="RV82" s="5"/>
      <c r="RW82" s="5"/>
      <c r="RX82" s="5"/>
      <c r="RY82" s="5"/>
      <c r="RZ82" s="5"/>
      <c r="SA82" s="5"/>
      <c r="SB82" s="5"/>
      <c r="SC82" s="5"/>
      <c r="SD82" s="5"/>
      <c r="SE82" s="5"/>
      <c r="SF82" s="5"/>
      <c r="SG82" s="5"/>
      <c r="SH82" s="5"/>
      <c r="SI82" s="5"/>
      <c r="SJ82" s="5"/>
      <c r="SK82" s="5"/>
      <c r="SL82" s="5"/>
      <c r="SM82" s="5"/>
      <c r="SN82" s="5"/>
      <c r="SO82" s="5"/>
      <c r="SP82" s="5"/>
      <c r="SQ82" s="5"/>
      <c r="SR82" s="5"/>
      <c r="SS82" s="5"/>
    </row>
    <row r="83" spans="1:513" s="6" customFormat="1" ht="41.4" customHeight="1" x14ac:dyDescent="0.25">
      <c r="A83" s="795" t="s">
        <v>26</v>
      </c>
      <c r="B83" s="783"/>
      <c r="C83" s="784"/>
      <c r="D83" s="195"/>
      <c r="E83" s="195"/>
      <c r="F83" s="195"/>
      <c r="G83" s="196"/>
      <c r="H83" s="196"/>
      <c r="I83" s="196"/>
      <c r="J83" s="196"/>
      <c r="K83" s="262"/>
      <c r="L83" s="196"/>
      <c r="M83" s="196"/>
      <c r="N83" s="196"/>
      <c r="O83" s="196"/>
      <c r="P83" s="196"/>
      <c r="Q83" s="196"/>
      <c r="R83" s="196"/>
      <c r="S83" s="196"/>
      <c r="T83" s="196"/>
      <c r="U83" s="196"/>
      <c r="V83" s="196"/>
      <c r="W83" s="196"/>
      <c r="X83" s="196"/>
      <c r="Y83" s="196"/>
      <c r="Z83" s="196"/>
      <c r="AA83" s="196"/>
      <c r="AB83" s="196"/>
      <c r="AC83" s="196"/>
      <c r="AD83" s="196"/>
      <c r="AE83" s="196"/>
      <c r="AF83" s="196"/>
      <c r="AG83" s="196"/>
      <c r="AH83" s="196"/>
      <c r="AI83" s="97">
        <f>'PEP Av. Fin.'!T54</f>
        <v>0</v>
      </c>
      <c r="AJ83" s="97">
        <f>'PEP Av. Fin.'!U54</f>
        <v>0</v>
      </c>
      <c r="AK83" s="101">
        <f>'PEP Av. Fin.'!V54</f>
        <v>0</v>
      </c>
      <c r="AL83" s="197">
        <f>'PEP Av. Fin.'!W54</f>
        <v>0</v>
      </c>
      <c r="AM83" s="4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  <c r="IT83" s="5"/>
      <c r="IU83" s="5"/>
      <c r="IV83" s="5"/>
      <c r="IW83" s="5"/>
      <c r="IX83" s="5"/>
      <c r="IY83" s="5"/>
      <c r="IZ83" s="5"/>
      <c r="JA83" s="5"/>
      <c r="JB83" s="5"/>
      <c r="JC83" s="5"/>
      <c r="JD83" s="5"/>
      <c r="JE83" s="5"/>
      <c r="JF83" s="5"/>
      <c r="JG83" s="5"/>
      <c r="JH83" s="5"/>
      <c r="JI83" s="5"/>
      <c r="JJ83" s="5"/>
      <c r="JK83" s="5"/>
      <c r="JL83" s="5"/>
      <c r="JM83" s="5"/>
      <c r="JN83" s="5"/>
      <c r="JO83" s="5"/>
      <c r="JP83" s="5"/>
      <c r="JQ83" s="5"/>
      <c r="JR83" s="5"/>
      <c r="JS83" s="5"/>
      <c r="JT83" s="5"/>
      <c r="JU83" s="5"/>
      <c r="JV83" s="5"/>
      <c r="JW83" s="5"/>
      <c r="JX83" s="5"/>
      <c r="JY83" s="5"/>
      <c r="JZ83" s="5"/>
      <c r="KA83" s="5"/>
      <c r="KB83" s="5"/>
      <c r="KC83" s="5"/>
      <c r="KD83" s="5"/>
      <c r="KE83" s="5"/>
      <c r="KF83" s="5"/>
      <c r="KG83" s="5"/>
      <c r="KH83" s="5"/>
      <c r="KI83" s="5"/>
      <c r="KJ83" s="5"/>
      <c r="KK83" s="5"/>
      <c r="KL83" s="5"/>
      <c r="KM83" s="5"/>
      <c r="KN83" s="5"/>
      <c r="KO83" s="5"/>
      <c r="KP83" s="5"/>
      <c r="KQ83" s="5"/>
      <c r="KR83" s="5"/>
      <c r="KS83" s="5"/>
      <c r="KT83" s="5"/>
      <c r="KU83" s="5"/>
      <c r="KV83" s="5"/>
      <c r="KW83" s="5"/>
      <c r="KX83" s="5"/>
      <c r="KY83" s="5"/>
      <c r="KZ83" s="5"/>
      <c r="LA83" s="5"/>
      <c r="LB83" s="5"/>
      <c r="LC83" s="5"/>
      <c r="LD83" s="5"/>
      <c r="LE83" s="5"/>
      <c r="LF83" s="5"/>
      <c r="LG83" s="5"/>
      <c r="LH83" s="5"/>
      <c r="LI83" s="5"/>
      <c r="LJ83" s="5"/>
      <c r="LK83" s="5"/>
      <c r="LL83" s="5"/>
      <c r="LM83" s="5"/>
      <c r="LN83" s="5"/>
      <c r="LO83" s="5"/>
      <c r="LP83" s="5"/>
      <c r="LQ83" s="5"/>
      <c r="LR83" s="5"/>
      <c r="LS83" s="5"/>
      <c r="LT83" s="5"/>
      <c r="LU83" s="5"/>
      <c r="LV83" s="5"/>
      <c r="LW83" s="5"/>
      <c r="LX83" s="5"/>
      <c r="LY83" s="5"/>
      <c r="LZ83" s="5"/>
      <c r="MA83" s="5"/>
      <c r="MB83" s="5"/>
      <c r="MC83" s="5"/>
      <c r="MD83" s="5"/>
      <c r="ME83" s="5"/>
      <c r="MF83" s="5"/>
      <c r="MG83" s="5"/>
      <c r="MH83" s="5"/>
      <c r="MI83" s="5"/>
      <c r="MJ83" s="5"/>
      <c r="MK83" s="5"/>
      <c r="ML83" s="5"/>
      <c r="MM83" s="5"/>
      <c r="MN83" s="5"/>
      <c r="MO83" s="5"/>
      <c r="MP83" s="5"/>
      <c r="MQ83" s="5"/>
      <c r="MR83" s="5"/>
      <c r="MS83" s="5"/>
      <c r="MT83" s="5"/>
      <c r="MU83" s="5"/>
      <c r="MV83" s="5"/>
      <c r="MW83" s="5"/>
      <c r="MX83" s="5"/>
      <c r="MY83" s="5"/>
      <c r="MZ83" s="5"/>
      <c r="NA83" s="5"/>
      <c r="NB83" s="5"/>
      <c r="NC83" s="5"/>
      <c r="ND83" s="5"/>
      <c r="NE83" s="5"/>
      <c r="NF83" s="5"/>
      <c r="NG83" s="5"/>
      <c r="NH83" s="5"/>
      <c r="NI83" s="5"/>
      <c r="NJ83" s="5"/>
      <c r="NK83" s="5"/>
      <c r="NL83" s="5"/>
      <c r="NM83" s="5"/>
      <c r="NN83" s="5"/>
      <c r="NO83" s="5"/>
      <c r="NP83" s="5"/>
      <c r="NQ83" s="5"/>
      <c r="NR83" s="5"/>
      <c r="NS83" s="5"/>
      <c r="NT83" s="5"/>
      <c r="NU83" s="5"/>
      <c r="NV83" s="5"/>
      <c r="NW83" s="5"/>
      <c r="NX83" s="5"/>
      <c r="NY83" s="5"/>
      <c r="NZ83" s="5"/>
      <c r="OA83" s="5"/>
      <c r="OB83" s="5"/>
      <c r="OC83" s="5"/>
      <c r="OD83" s="5"/>
      <c r="OE83" s="5"/>
      <c r="OF83" s="5"/>
      <c r="OG83" s="5"/>
      <c r="OH83" s="5"/>
      <c r="OI83" s="5"/>
      <c r="OJ83" s="5"/>
      <c r="OK83" s="5"/>
      <c r="OL83" s="5"/>
      <c r="OM83" s="5"/>
      <c r="ON83" s="5"/>
      <c r="OO83" s="5"/>
      <c r="OP83" s="5"/>
      <c r="OQ83" s="5"/>
      <c r="OR83" s="5"/>
      <c r="OS83" s="5"/>
      <c r="OT83" s="5"/>
      <c r="OU83" s="5"/>
      <c r="OV83" s="5"/>
      <c r="OW83" s="5"/>
      <c r="OX83" s="5"/>
      <c r="OY83" s="5"/>
      <c r="OZ83" s="5"/>
      <c r="PA83" s="5"/>
      <c r="PB83" s="5"/>
      <c r="PC83" s="5"/>
      <c r="PD83" s="5"/>
      <c r="PE83" s="5"/>
      <c r="PF83" s="5"/>
      <c r="PG83" s="5"/>
      <c r="PH83" s="5"/>
      <c r="PI83" s="5"/>
      <c r="PJ83" s="5"/>
      <c r="PK83" s="5"/>
      <c r="PL83" s="5"/>
      <c r="PM83" s="5"/>
      <c r="PN83" s="5"/>
      <c r="PO83" s="5"/>
      <c r="PP83" s="5"/>
      <c r="PQ83" s="5"/>
      <c r="PR83" s="5"/>
      <c r="PS83" s="5"/>
      <c r="PT83" s="5"/>
      <c r="PU83" s="5"/>
      <c r="PV83" s="5"/>
      <c r="PW83" s="5"/>
      <c r="PX83" s="5"/>
      <c r="PY83" s="5"/>
      <c r="PZ83" s="5"/>
      <c r="QA83" s="5"/>
      <c r="QB83" s="5"/>
      <c r="QC83" s="5"/>
      <c r="QD83" s="5"/>
      <c r="QE83" s="5"/>
      <c r="QF83" s="5"/>
      <c r="QG83" s="5"/>
      <c r="QH83" s="5"/>
      <c r="QI83" s="5"/>
      <c r="QJ83" s="5"/>
      <c r="QK83" s="5"/>
      <c r="QL83" s="5"/>
      <c r="QM83" s="5"/>
      <c r="QN83" s="5"/>
      <c r="QO83" s="5"/>
      <c r="QP83" s="5"/>
      <c r="QQ83" s="5"/>
      <c r="QR83" s="5"/>
      <c r="QS83" s="5"/>
      <c r="QT83" s="5"/>
      <c r="QU83" s="5"/>
      <c r="QV83" s="5"/>
      <c r="QW83" s="5"/>
      <c r="QX83" s="5"/>
      <c r="QY83" s="5"/>
      <c r="QZ83" s="5"/>
      <c r="RA83" s="5"/>
      <c r="RB83" s="5"/>
      <c r="RC83" s="5"/>
      <c r="RD83" s="5"/>
      <c r="RE83" s="5"/>
      <c r="RF83" s="5"/>
      <c r="RG83" s="5"/>
      <c r="RH83" s="5"/>
      <c r="RI83" s="5"/>
      <c r="RJ83" s="5"/>
      <c r="RK83" s="5"/>
      <c r="RL83" s="5"/>
      <c r="RM83" s="5"/>
      <c r="RN83" s="5"/>
      <c r="RO83" s="5"/>
      <c r="RP83" s="5"/>
      <c r="RQ83" s="5"/>
      <c r="RR83" s="5"/>
      <c r="RS83" s="5"/>
      <c r="RT83" s="5"/>
      <c r="RU83" s="5"/>
      <c r="RV83" s="5"/>
      <c r="RW83" s="5"/>
      <c r="RX83" s="5"/>
      <c r="RY83" s="5"/>
      <c r="RZ83" s="5"/>
      <c r="SA83" s="5"/>
      <c r="SB83" s="5"/>
      <c r="SC83" s="5"/>
      <c r="SD83" s="5"/>
      <c r="SE83" s="5"/>
      <c r="SF83" s="5"/>
      <c r="SG83" s="5"/>
      <c r="SH83" s="5"/>
      <c r="SI83" s="5"/>
      <c r="SJ83" s="5"/>
      <c r="SK83" s="5"/>
      <c r="SL83" s="5"/>
      <c r="SM83" s="5"/>
      <c r="SN83" s="5"/>
      <c r="SO83" s="5"/>
      <c r="SP83" s="5"/>
      <c r="SQ83" s="5"/>
      <c r="SR83" s="5"/>
      <c r="SS83" s="5"/>
    </row>
    <row r="84" spans="1:513" ht="41.4" customHeight="1" x14ac:dyDescent="0.25">
      <c r="A84" s="211"/>
      <c r="B84" s="799" t="s">
        <v>114</v>
      </c>
      <c r="C84" s="800"/>
      <c r="D84" s="195"/>
      <c r="E84" s="195"/>
      <c r="F84" s="195"/>
      <c r="G84" s="194"/>
      <c r="H84" s="194"/>
      <c r="I84" s="194"/>
      <c r="J84" s="194"/>
      <c r="K84" s="266"/>
      <c r="L84" s="194"/>
      <c r="M84" s="194"/>
      <c r="N84" s="194"/>
      <c r="O84" s="194"/>
      <c r="P84" s="194"/>
      <c r="Q84" s="194"/>
      <c r="R84" s="194"/>
      <c r="S84" s="194"/>
      <c r="T84" s="194"/>
      <c r="U84" s="194"/>
      <c r="V84" s="194"/>
      <c r="W84" s="194"/>
      <c r="X84" s="194"/>
      <c r="Y84" s="194"/>
      <c r="Z84" s="194"/>
      <c r="AA84" s="194"/>
      <c r="AB84" s="194"/>
      <c r="AC84" s="194"/>
      <c r="AD84" s="194"/>
      <c r="AE84" s="194"/>
      <c r="AF84" s="194"/>
      <c r="AG84" s="194"/>
      <c r="AH84" s="194"/>
      <c r="AI84" s="117">
        <f>'PEP Av. Fin.'!T55</f>
        <v>0</v>
      </c>
      <c r="AJ84" s="117">
        <f>'PEP Av. Fin.'!U55</f>
        <v>0</v>
      </c>
      <c r="AK84" s="114">
        <f>'PEP Av. Fin.'!V55</f>
        <v>0</v>
      </c>
      <c r="AL84" s="202">
        <f>'PEP Av. Fin.'!W55</f>
        <v>0</v>
      </c>
      <c r="AM84" s="85"/>
    </row>
    <row r="85" spans="1:513" ht="41.4" customHeight="1" x14ac:dyDescent="0.25">
      <c r="A85" s="211"/>
      <c r="B85" s="799" t="s">
        <v>115</v>
      </c>
      <c r="C85" s="800"/>
      <c r="D85" s="195"/>
      <c r="E85" s="195"/>
      <c r="F85" s="195"/>
      <c r="G85" s="194"/>
      <c r="H85" s="194"/>
      <c r="I85" s="194"/>
      <c r="J85" s="194"/>
      <c r="K85" s="266"/>
      <c r="L85" s="194"/>
      <c r="M85" s="194"/>
      <c r="N85" s="194"/>
      <c r="O85" s="194"/>
      <c r="P85" s="194"/>
      <c r="Q85" s="194"/>
      <c r="R85" s="194"/>
      <c r="S85" s="194"/>
      <c r="T85" s="194"/>
      <c r="U85" s="194"/>
      <c r="V85" s="194"/>
      <c r="W85" s="194"/>
      <c r="X85" s="194"/>
      <c r="Y85" s="194"/>
      <c r="Z85" s="194"/>
      <c r="AA85" s="194"/>
      <c r="AB85" s="194"/>
      <c r="AC85" s="194"/>
      <c r="AD85" s="194"/>
      <c r="AE85" s="194"/>
      <c r="AF85" s="194"/>
      <c r="AG85" s="194"/>
      <c r="AH85" s="194"/>
      <c r="AI85" s="117">
        <f>'PEP Av. Fin.'!T56</f>
        <v>0</v>
      </c>
      <c r="AJ85" s="117">
        <f>'PEP Av. Fin.'!U56</f>
        <v>0</v>
      </c>
      <c r="AK85" s="114">
        <f>'PEP Av. Fin.'!V56</f>
        <v>0</v>
      </c>
      <c r="AL85" s="202">
        <f>'PEP Av. Fin.'!W56</f>
        <v>0</v>
      </c>
      <c r="AM85" s="85"/>
    </row>
    <row r="86" spans="1:513" ht="41.4" customHeight="1" x14ac:dyDescent="0.25">
      <c r="A86" s="211"/>
      <c r="B86" s="799" t="s">
        <v>116</v>
      </c>
      <c r="C86" s="800"/>
      <c r="D86" s="195"/>
      <c r="E86" s="195"/>
      <c r="F86" s="195"/>
      <c r="G86" s="194"/>
      <c r="H86" s="194"/>
      <c r="I86" s="194"/>
      <c r="J86" s="194"/>
      <c r="K86" s="266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4"/>
      <c r="Y86" s="194"/>
      <c r="Z86" s="194"/>
      <c r="AA86" s="194"/>
      <c r="AB86" s="194"/>
      <c r="AC86" s="194"/>
      <c r="AD86" s="194"/>
      <c r="AE86" s="194"/>
      <c r="AF86" s="194"/>
      <c r="AG86" s="194"/>
      <c r="AH86" s="194"/>
      <c r="AI86" s="117">
        <f>'PEP Av. Fin.'!T57</f>
        <v>0</v>
      </c>
      <c r="AJ86" s="117">
        <f>'PEP Av. Fin.'!U57</f>
        <v>0</v>
      </c>
      <c r="AK86" s="114">
        <f>'PEP Av. Fin.'!V57</f>
        <v>0</v>
      </c>
      <c r="AL86" s="202">
        <f>'PEP Av. Fin.'!W57</f>
        <v>0</v>
      </c>
      <c r="AM86" s="85"/>
    </row>
    <row r="87" spans="1:513" ht="41.4" customHeight="1" x14ac:dyDescent="0.25">
      <c r="A87" s="211"/>
      <c r="B87" s="799" t="s">
        <v>117</v>
      </c>
      <c r="C87" s="800"/>
      <c r="D87" s="195"/>
      <c r="E87" s="195"/>
      <c r="F87" s="195"/>
      <c r="G87" s="194"/>
      <c r="H87" s="194"/>
      <c r="I87" s="194"/>
      <c r="J87" s="194"/>
      <c r="K87" s="266"/>
      <c r="L87" s="194"/>
      <c r="M87" s="194"/>
      <c r="N87" s="194"/>
      <c r="O87" s="194"/>
      <c r="P87" s="194"/>
      <c r="Q87" s="194"/>
      <c r="R87" s="194"/>
      <c r="S87" s="194"/>
      <c r="T87" s="194"/>
      <c r="U87" s="194"/>
      <c r="V87" s="194"/>
      <c r="W87" s="194"/>
      <c r="X87" s="194"/>
      <c r="Y87" s="194"/>
      <c r="Z87" s="194"/>
      <c r="AA87" s="194"/>
      <c r="AB87" s="194"/>
      <c r="AC87" s="194"/>
      <c r="AD87" s="194"/>
      <c r="AE87" s="194"/>
      <c r="AF87" s="194"/>
      <c r="AG87" s="194"/>
      <c r="AH87" s="194"/>
      <c r="AI87" s="117">
        <f>'PEP Av. Fin.'!T58</f>
        <v>0</v>
      </c>
      <c r="AJ87" s="117">
        <f>'PEP Av. Fin.'!U58</f>
        <v>0</v>
      </c>
      <c r="AK87" s="114">
        <f>'PEP Av. Fin.'!V58</f>
        <v>0</v>
      </c>
      <c r="AL87" s="202">
        <f>'PEP Av. Fin.'!W58</f>
        <v>0</v>
      </c>
      <c r="AM87" s="85"/>
    </row>
    <row r="88" spans="1:513" s="6" customFormat="1" ht="41.4" customHeight="1" x14ac:dyDescent="0.25">
      <c r="A88" s="795" t="s">
        <v>27</v>
      </c>
      <c r="B88" s="783"/>
      <c r="C88" s="784"/>
      <c r="D88" s="195"/>
      <c r="E88" s="195"/>
      <c r="F88" s="195"/>
      <c r="G88" s="196"/>
      <c r="H88" s="196"/>
      <c r="I88" s="196"/>
      <c r="J88" s="196"/>
      <c r="K88" s="262"/>
      <c r="L88" s="196"/>
      <c r="M88" s="196"/>
      <c r="N88" s="196"/>
      <c r="O88" s="196"/>
      <c r="P88" s="196"/>
      <c r="Q88" s="196"/>
      <c r="R88" s="196"/>
      <c r="S88" s="196"/>
      <c r="T88" s="196"/>
      <c r="U88" s="196"/>
      <c r="V88" s="196"/>
      <c r="W88" s="196"/>
      <c r="X88" s="196"/>
      <c r="Y88" s="196"/>
      <c r="Z88" s="196"/>
      <c r="AA88" s="196"/>
      <c r="AB88" s="196"/>
      <c r="AC88" s="196"/>
      <c r="AD88" s="196"/>
      <c r="AE88" s="196"/>
      <c r="AF88" s="196"/>
      <c r="AG88" s="196"/>
      <c r="AH88" s="196"/>
      <c r="AI88" s="97">
        <f>'PEP Av. Fin.'!T59</f>
        <v>0</v>
      </c>
      <c r="AJ88" s="97">
        <f>'PEP Av. Fin.'!U59</f>
        <v>0</v>
      </c>
      <c r="AK88" s="97">
        <f>'PEP Av. Fin.'!V59</f>
        <v>0</v>
      </c>
      <c r="AL88" s="197">
        <f>'PEP Av. Fin.'!W59</f>
        <v>0</v>
      </c>
      <c r="AM88" s="4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5"/>
      <c r="HA88" s="5"/>
      <c r="HB88" s="5"/>
      <c r="HC88" s="5"/>
      <c r="HD88" s="5"/>
      <c r="HE88" s="5"/>
      <c r="HF88" s="5"/>
      <c r="HG88" s="5"/>
      <c r="HH88" s="5"/>
      <c r="HI88" s="5"/>
      <c r="HJ88" s="5"/>
      <c r="HK88" s="5"/>
      <c r="HL88" s="5"/>
      <c r="HM88" s="5"/>
      <c r="HN88" s="5"/>
      <c r="HO88" s="5"/>
      <c r="HP88" s="5"/>
      <c r="HQ88" s="5"/>
      <c r="HR88" s="5"/>
      <c r="HS88" s="5"/>
      <c r="HT88" s="5"/>
      <c r="HU88" s="5"/>
      <c r="HV88" s="5"/>
      <c r="HW88" s="5"/>
      <c r="HX88" s="5"/>
      <c r="HY88" s="5"/>
      <c r="HZ88" s="5"/>
      <c r="IA88" s="5"/>
      <c r="IB88" s="5"/>
      <c r="IC88" s="5"/>
      <c r="ID88" s="5"/>
      <c r="IE88" s="5"/>
      <c r="IF88" s="5"/>
      <c r="IG88" s="5"/>
      <c r="IH88" s="5"/>
      <c r="II88" s="5"/>
      <c r="IJ88" s="5"/>
      <c r="IK88" s="5"/>
      <c r="IL88" s="5"/>
      <c r="IM88" s="5"/>
      <c r="IN88" s="5"/>
      <c r="IO88" s="5"/>
      <c r="IP88" s="5"/>
      <c r="IQ88" s="5"/>
      <c r="IR88" s="5"/>
      <c r="IS88" s="5"/>
      <c r="IT88" s="5"/>
      <c r="IU88" s="5"/>
      <c r="IV88" s="5"/>
      <c r="IW88" s="5"/>
      <c r="IX88" s="5"/>
      <c r="IY88" s="5"/>
      <c r="IZ88" s="5"/>
      <c r="JA88" s="5"/>
      <c r="JB88" s="5"/>
      <c r="JC88" s="5"/>
      <c r="JD88" s="5"/>
      <c r="JE88" s="5"/>
      <c r="JF88" s="5"/>
      <c r="JG88" s="5"/>
      <c r="JH88" s="5"/>
      <c r="JI88" s="5"/>
      <c r="JJ88" s="5"/>
      <c r="JK88" s="5"/>
      <c r="JL88" s="5"/>
      <c r="JM88" s="5"/>
      <c r="JN88" s="5"/>
      <c r="JO88" s="5"/>
      <c r="JP88" s="5"/>
      <c r="JQ88" s="5"/>
      <c r="JR88" s="5"/>
      <c r="JS88" s="5"/>
      <c r="JT88" s="5"/>
      <c r="JU88" s="5"/>
      <c r="JV88" s="5"/>
      <c r="JW88" s="5"/>
      <c r="JX88" s="5"/>
      <c r="JY88" s="5"/>
      <c r="JZ88" s="5"/>
      <c r="KA88" s="5"/>
      <c r="KB88" s="5"/>
      <c r="KC88" s="5"/>
      <c r="KD88" s="5"/>
      <c r="KE88" s="5"/>
      <c r="KF88" s="5"/>
      <c r="KG88" s="5"/>
      <c r="KH88" s="5"/>
      <c r="KI88" s="5"/>
      <c r="KJ88" s="5"/>
      <c r="KK88" s="5"/>
      <c r="KL88" s="5"/>
      <c r="KM88" s="5"/>
      <c r="KN88" s="5"/>
      <c r="KO88" s="5"/>
      <c r="KP88" s="5"/>
      <c r="KQ88" s="5"/>
      <c r="KR88" s="5"/>
      <c r="KS88" s="5"/>
      <c r="KT88" s="5"/>
      <c r="KU88" s="5"/>
      <c r="KV88" s="5"/>
      <c r="KW88" s="5"/>
      <c r="KX88" s="5"/>
      <c r="KY88" s="5"/>
      <c r="KZ88" s="5"/>
      <c r="LA88" s="5"/>
      <c r="LB88" s="5"/>
      <c r="LC88" s="5"/>
      <c r="LD88" s="5"/>
      <c r="LE88" s="5"/>
      <c r="LF88" s="5"/>
      <c r="LG88" s="5"/>
      <c r="LH88" s="5"/>
      <c r="LI88" s="5"/>
      <c r="LJ88" s="5"/>
      <c r="LK88" s="5"/>
      <c r="LL88" s="5"/>
      <c r="LM88" s="5"/>
      <c r="LN88" s="5"/>
      <c r="LO88" s="5"/>
      <c r="LP88" s="5"/>
      <c r="LQ88" s="5"/>
      <c r="LR88" s="5"/>
      <c r="LS88" s="5"/>
      <c r="LT88" s="5"/>
      <c r="LU88" s="5"/>
      <c r="LV88" s="5"/>
      <c r="LW88" s="5"/>
      <c r="LX88" s="5"/>
      <c r="LY88" s="5"/>
      <c r="LZ88" s="5"/>
      <c r="MA88" s="5"/>
      <c r="MB88" s="5"/>
      <c r="MC88" s="5"/>
      <c r="MD88" s="5"/>
      <c r="ME88" s="5"/>
      <c r="MF88" s="5"/>
      <c r="MG88" s="5"/>
      <c r="MH88" s="5"/>
      <c r="MI88" s="5"/>
      <c r="MJ88" s="5"/>
      <c r="MK88" s="5"/>
      <c r="ML88" s="5"/>
      <c r="MM88" s="5"/>
      <c r="MN88" s="5"/>
      <c r="MO88" s="5"/>
      <c r="MP88" s="5"/>
      <c r="MQ88" s="5"/>
      <c r="MR88" s="5"/>
      <c r="MS88" s="5"/>
      <c r="MT88" s="5"/>
      <c r="MU88" s="5"/>
      <c r="MV88" s="5"/>
      <c r="MW88" s="5"/>
      <c r="MX88" s="5"/>
      <c r="MY88" s="5"/>
      <c r="MZ88" s="5"/>
      <c r="NA88" s="5"/>
      <c r="NB88" s="5"/>
      <c r="NC88" s="5"/>
      <c r="ND88" s="5"/>
      <c r="NE88" s="5"/>
      <c r="NF88" s="5"/>
      <c r="NG88" s="5"/>
      <c r="NH88" s="5"/>
      <c r="NI88" s="5"/>
      <c r="NJ88" s="5"/>
      <c r="NK88" s="5"/>
      <c r="NL88" s="5"/>
      <c r="NM88" s="5"/>
      <c r="NN88" s="5"/>
      <c r="NO88" s="5"/>
      <c r="NP88" s="5"/>
      <c r="NQ88" s="5"/>
      <c r="NR88" s="5"/>
      <c r="NS88" s="5"/>
      <c r="NT88" s="5"/>
      <c r="NU88" s="5"/>
      <c r="NV88" s="5"/>
      <c r="NW88" s="5"/>
      <c r="NX88" s="5"/>
      <c r="NY88" s="5"/>
      <c r="NZ88" s="5"/>
      <c r="OA88" s="5"/>
      <c r="OB88" s="5"/>
      <c r="OC88" s="5"/>
      <c r="OD88" s="5"/>
      <c r="OE88" s="5"/>
      <c r="OF88" s="5"/>
      <c r="OG88" s="5"/>
      <c r="OH88" s="5"/>
      <c r="OI88" s="5"/>
      <c r="OJ88" s="5"/>
      <c r="OK88" s="5"/>
      <c r="OL88" s="5"/>
      <c r="OM88" s="5"/>
      <c r="ON88" s="5"/>
      <c r="OO88" s="5"/>
      <c r="OP88" s="5"/>
      <c r="OQ88" s="5"/>
      <c r="OR88" s="5"/>
      <c r="OS88" s="5"/>
      <c r="OT88" s="5"/>
      <c r="OU88" s="5"/>
      <c r="OV88" s="5"/>
      <c r="OW88" s="5"/>
      <c r="OX88" s="5"/>
      <c r="OY88" s="5"/>
      <c r="OZ88" s="5"/>
      <c r="PA88" s="5"/>
      <c r="PB88" s="5"/>
      <c r="PC88" s="5"/>
      <c r="PD88" s="5"/>
      <c r="PE88" s="5"/>
      <c r="PF88" s="5"/>
      <c r="PG88" s="5"/>
      <c r="PH88" s="5"/>
      <c r="PI88" s="5"/>
      <c r="PJ88" s="5"/>
      <c r="PK88" s="5"/>
      <c r="PL88" s="5"/>
      <c r="PM88" s="5"/>
      <c r="PN88" s="5"/>
      <c r="PO88" s="5"/>
      <c r="PP88" s="5"/>
      <c r="PQ88" s="5"/>
      <c r="PR88" s="5"/>
      <c r="PS88" s="5"/>
      <c r="PT88" s="5"/>
      <c r="PU88" s="5"/>
      <c r="PV88" s="5"/>
      <c r="PW88" s="5"/>
      <c r="PX88" s="5"/>
      <c r="PY88" s="5"/>
      <c r="PZ88" s="5"/>
      <c r="QA88" s="5"/>
      <c r="QB88" s="5"/>
      <c r="QC88" s="5"/>
      <c r="QD88" s="5"/>
      <c r="QE88" s="5"/>
      <c r="QF88" s="5"/>
      <c r="QG88" s="5"/>
      <c r="QH88" s="5"/>
      <c r="QI88" s="5"/>
      <c r="QJ88" s="5"/>
      <c r="QK88" s="5"/>
      <c r="QL88" s="5"/>
      <c r="QM88" s="5"/>
      <c r="QN88" s="5"/>
      <c r="QO88" s="5"/>
      <c r="QP88" s="5"/>
      <c r="QQ88" s="5"/>
      <c r="QR88" s="5"/>
      <c r="QS88" s="5"/>
      <c r="QT88" s="5"/>
      <c r="QU88" s="5"/>
      <c r="QV88" s="5"/>
      <c r="QW88" s="5"/>
      <c r="QX88" s="5"/>
      <c r="QY88" s="5"/>
      <c r="QZ88" s="5"/>
      <c r="RA88" s="5"/>
      <c r="RB88" s="5"/>
      <c r="RC88" s="5"/>
      <c r="RD88" s="5"/>
      <c r="RE88" s="5"/>
      <c r="RF88" s="5"/>
      <c r="RG88" s="5"/>
      <c r="RH88" s="5"/>
      <c r="RI88" s="5"/>
      <c r="RJ88" s="5"/>
      <c r="RK88" s="5"/>
      <c r="RL88" s="5"/>
      <c r="RM88" s="5"/>
      <c r="RN88" s="5"/>
      <c r="RO88" s="5"/>
      <c r="RP88" s="5"/>
      <c r="RQ88" s="5"/>
      <c r="RR88" s="5"/>
      <c r="RS88" s="5"/>
      <c r="RT88" s="5"/>
      <c r="RU88" s="5"/>
      <c r="RV88" s="5"/>
      <c r="RW88" s="5"/>
      <c r="RX88" s="5"/>
      <c r="RY88" s="5"/>
      <c r="RZ88" s="5"/>
      <c r="SA88" s="5"/>
      <c r="SB88" s="5"/>
      <c r="SC88" s="5"/>
      <c r="SD88" s="5"/>
      <c r="SE88" s="5"/>
      <c r="SF88" s="5"/>
      <c r="SG88" s="5"/>
      <c r="SH88" s="5"/>
      <c r="SI88" s="5"/>
      <c r="SJ88" s="5"/>
      <c r="SK88" s="5"/>
      <c r="SL88" s="5"/>
      <c r="SM88" s="5"/>
      <c r="SN88" s="5"/>
      <c r="SO88" s="5"/>
      <c r="SP88" s="5"/>
      <c r="SQ88" s="5"/>
      <c r="SR88" s="5"/>
      <c r="SS88" s="5"/>
    </row>
    <row r="89" spans="1:513" s="3" customFormat="1" ht="41.4" customHeight="1" x14ac:dyDescent="0.25">
      <c r="A89" s="213"/>
      <c r="B89" s="791" t="s">
        <v>118</v>
      </c>
      <c r="C89" s="792"/>
      <c r="D89" s="195"/>
      <c r="E89" s="195"/>
      <c r="F89" s="195"/>
      <c r="G89" s="204"/>
      <c r="H89" s="204"/>
      <c r="I89" s="204"/>
      <c r="J89" s="204"/>
      <c r="K89" s="261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99">
        <f>'PEP Av. Fin.'!T60</f>
        <v>0</v>
      </c>
      <c r="AJ89" s="99">
        <f>'PEP Av. Fin.'!U60</f>
        <v>0</v>
      </c>
      <c r="AK89" s="103">
        <f>'PEP Av. Fin.'!V60</f>
        <v>0</v>
      </c>
      <c r="AL89" s="205">
        <f>'PEP Av. Fin.'!W60</f>
        <v>0</v>
      </c>
      <c r="AM89" s="7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</row>
    <row r="90" spans="1:513" s="3" customFormat="1" ht="41.4" customHeight="1" x14ac:dyDescent="0.25">
      <c r="A90" s="213"/>
      <c r="B90" s="791" t="s">
        <v>119</v>
      </c>
      <c r="C90" s="792"/>
      <c r="D90" s="195"/>
      <c r="E90" s="195"/>
      <c r="F90" s="195"/>
      <c r="G90" s="204"/>
      <c r="H90" s="204"/>
      <c r="I90" s="204"/>
      <c r="J90" s="204"/>
      <c r="K90" s="261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99">
        <f>'PEP Av. Fin.'!T61</f>
        <v>0</v>
      </c>
      <c r="AJ90" s="99">
        <f>'PEP Av. Fin.'!U61</f>
        <v>0</v>
      </c>
      <c r="AK90" s="103">
        <f>'PEP Av. Fin.'!V61</f>
        <v>0</v>
      </c>
      <c r="AL90" s="205">
        <f>'PEP Av. Fin.'!W61</f>
        <v>0</v>
      </c>
      <c r="AM90" s="7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</row>
    <row r="91" spans="1:513" s="3" customFormat="1" ht="41.4" customHeight="1" x14ac:dyDescent="0.25">
      <c r="A91" s="213"/>
      <c r="B91" s="791" t="s">
        <v>120</v>
      </c>
      <c r="C91" s="792"/>
      <c r="D91" s="195"/>
      <c r="E91" s="195"/>
      <c r="F91" s="195"/>
      <c r="G91" s="204"/>
      <c r="H91" s="204"/>
      <c r="I91" s="204"/>
      <c r="J91" s="204"/>
      <c r="K91" s="261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99">
        <f>'PEP Av. Fin.'!T62</f>
        <v>0</v>
      </c>
      <c r="AJ91" s="99">
        <f>'PEP Av. Fin.'!U62</f>
        <v>0</v>
      </c>
      <c r="AK91" s="103">
        <f>'PEP Av. Fin.'!V62</f>
        <v>0</v>
      </c>
      <c r="AL91" s="205">
        <f>'PEP Av. Fin.'!W62</f>
        <v>0</v>
      </c>
      <c r="AM91" s="7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</row>
    <row r="92" spans="1:513" s="3" customFormat="1" ht="41.4" customHeight="1" x14ac:dyDescent="0.25">
      <c r="A92" s="213"/>
      <c r="B92" s="791" t="s">
        <v>121</v>
      </c>
      <c r="C92" s="792"/>
      <c r="D92" s="195"/>
      <c r="E92" s="195"/>
      <c r="F92" s="195"/>
      <c r="G92" s="204"/>
      <c r="H92" s="204"/>
      <c r="I92" s="204"/>
      <c r="J92" s="204"/>
      <c r="K92" s="261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99">
        <f>'PEP Av. Fin.'!T63</f>
        <v>0</v>
      </c>
      <c r="AJ92" s="99">
        <f>'PEP Av. Fin.'!U63</f>
        <v>0</v>
      </c>
      <c r="AK92" s="103">
        <f>'PEP Av. Fin.'!V63</f>
        <v>0</v>
      </c>
      <c r="AL92" s="205">
        <f>'PEP Av. Fin.'!W63</f>
        <v>0</v>
      </c>
      <c r="AM92" s="7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</row>
    <row r="93" spans="1:513" s="6" customFormat="1" ht="41.4" customHeight="1" x14ac:dyDescent="0.25">
      <c r="A93" s="795" t="s">
        <v>28</v>
      </c>
      <c r="B93" s="783"/>
      <c r="C93" s="784"/>
      <c r="D93" s="195"/>
      <c r="E93" s="195"/>
      <c r="F93" s="195"/>
      <c r="G93" s="196"/>
      <c r="H93" s="196"/>
      <c r="I93" s="196"/>
      <c r="J93" s="196"/>
      <c r="K93" s="262"/>
      <c r="L93" s="196"/>
      <c r="M93" s="196"/>
      <c r="N93" s="196"/>
      <c r="O93" s="196"/>
      <c r="P93" s="196"/>
      <c r="Q93" s="196"/>
      <c r="R93" s="196"/>
      <c r="S93" s="196"/>
      <c r="T93" s="196"/>
      <c r="U93" s="196"/>
      <c r="V93" s="196"/>
      <c r="W93" s="196"/>
      <c r="X93" s="196"/>
      <c r="Y93" s="196"/>
      <c r="Z93" s="196"/>
      <c r="AA93" s="196"/>
      <c r="AB93" s="196"/>
      <c r="AC93" s="196"/>
      <c r="AD93" s="196"/>
      <c r="AE93" s="196"/>
      <c r="AF93" s="196"/>
      <c r="AG93" s="196"/>
      <c r="AH93" s="196"/>
      <c r="AI93" s="97">
        <f>'PEP Av. Fin.'!T64</f>
        <v>454666.80000000005</v>
      </c>
      <c r="AJ93" s="97">
        <f>'PEP Av. Fin.'!U64</f>
        <v>0</v>
      </c>
      <c r="AK93" s="97">
        <f>'PEP Av. Fin.'!V64</f>
        <v>454666.80000000005</v>
      </c>
      <c r="AL93" s="197">
        <f>'PEP Av. Fin.'!W64</f>
        <v>0.2</v>
      </c>
      <c r="AM93" s="4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5"/>
      <c r="IQ93" s="5"/>
      <c r="IR93" s="5"/>
      <c r="IS93" s="5"/>
      <c r="IT93" s="5"/>
      <c r="IU93" s="5"/>
      <c r="IV93" s="5"/>
      <c r="IW93" s="5"/>
      <c r="IX93" s="5"/>
      <c r="IY93" s="5"/>
      <c r="IZ93" s="5"/>
      <c r="JA93" s="5"/>
      <c r="JB93" s="5"/>
      <c r="JC93" s="5"/>
      <c r="JD93" s="5"/>
      <c r="JE93" s="5"/>
      <c r="JF93" s="5"/>
      <c r="JG93" s="5"/>
      <c r="JH93" s="5"/>
      <c r="JI93" s="5"/>
      <c r="JJ93" s="5"/>
      <c r="JK93" s="5"/>
      <c r="JL93" s="5"/>
      <c r="JM93" s="5"/>
      <c r="JN93" s="5"/>
      <c r="JO93" s="5"/>
      <c r="JP93" s="5"/>
      <c r="JQ93" s="5"/>
      <c r="JR93" s="5"/>
      <c r="JS93" s="5"/>
      <c r="JT93" s="5"/>
      <c r="JU93" s="5"/>
      <c r="JV93" s="5"/>
      <c r="JW93" s="5"/>
      <c r="JX93" s="5"/>
      <c r="JY93" s="5"/>
      <c r="JZ93" s="5"/>
      <c r="KA93" s="5"/>
      <c r="KB93" s="5"/>
      <c r="KC93" s="5"/>
      <c r="KD93" s="5"/>
      <c r="KE93" s="5"/>
      <c r="KF93" s="5"/>
      <c r="KG93" s="5"/>
      <c r="KH93" s="5"/>
      <c r="KI93" s="5"/>
      <c r="KJ93" s="5"/>
      <c r="KK93" s="5"/>
      <c r="KL93" s="5"/>
      <c r="KM93" s="5"/>
      <c r="KN93" s="5"/>
      <c r="KO93" s="5"/>
      <c r="KP93" s="5"/>
      <c r="KQ93" s="5"/>
      <c r="KR93" s="5"/>
      <c r="KS93" s="5"/>
      <c r="KT93" s="5"/>
      <c r="KU93" s="5"/>
      <c r="KV93" s="5"/>
      <c r="KW93" s="5"/>
      <c r="KX93" s="5"/>
      <c r="KY93" s="5"/>
      <c r="KZ93" s="5"/>
      <c r="LA93" s="5"/>
      <c r="LB93" s="5"/>
      <c r="LC93" s="5"/>
      <c r="LD93" s="5"/>
      <c r="LE93" s="5"/>
      <c r="LF93" s="5"/>
      <c r="LG93" s="5"/>
      <c r="LH93" s="5"/>
      <c r="LI93" s="5"/>
      <c r="LJ93" s="5"/>
      <c r="LK93" s="5"/>
      <c r="LL93" s="5"/>
      <c r="LM93" s="5"/>
      <c r="LN93" s="5"/>
      <c r="LO93" s="5"/>
      <c r="LP93" s="5"/>
      <c r="LQ93" s="5"/>
      <c r="LR93" s="5"/>
      <c r="LS93" s="5"/>
      <c r="LT93" s="5"/>
      <c r="LU93" s="5"/>
      <c r="LV93" s="5"/>
      <c r="LW93" s="5"/>
      <c r="LX93" s="5"/>
      <c r="LY93" s="5"/>
      <c r="LZ93" s="5"/>
      <c r="MA93" s="5"/>
      <c r="MB93" s="5"/>
      <c r="MC93" s="5"/>
      <c r="MD93" s="5"/>
      <c r="ME93" s="5"/>
      <c r="MF93" s="5"/>
      <c r="MG93" s="5"/>
      <c r="MH93" s="5"/>
      <c r="MI93" s="5"/>
      <c r="MJ93" s="5"/>
      <c r="MK93" s="5"/>
      <c r="ML93" s="5"/>
      <c r="MM93" s="5"/>
      <c r="MN93" s="5"/>
      <c r="MO93" s="5"/>
      <c r="MP93" s="5"/>
      <c r="MQ93" s="5"/>
      <c r="MR93" s="5"/>
      <c r="MS93" s="5"/>
      <c r="MT93" s="5"/>
      <c r="MU93" s="5"/>
      <c r="MV93" s="5"/>
      <c r="MW93" s="5"/>
      <c r="MX93" s="5"/>
      <c r="MY93" s="5"/>
      <c r="MZ93" s="5"/>
      <c r="NA93" s="5"/>
      <c r="NB93" s="5"/>
      <c r="NC93" s="5"/>
      <c r="ND93" s="5"/>
      <c r="NE93" s="5"/>
      <c r="NF93" s="5"/>
      <c r="NG93" s="5"/>
      <c r="NH93" s="5"/>
      <c r="NI93" s="5"/>
      <c r="NJ93" s="5"/>
      <c r="NK93" s="5"/>
      <c r="NL93" s="5"/>
      <c r="NM93" s="5"/>
      <c r="NN93" s="5"/>
      <c r="NO93" s="5"/>
      <c r="NP93" s="5"/>
      <c r="NQ93" s="5"/>
      <c r="NR93" s="5"/>
      <c r="NS93" s="5"/>
      <c r="NT93" s="5"/>
      <c r="NU93" s="5"/>
      <c r="NV93" s="5"/>
      <c r="NW93" s="5"/>
      <c r="NX93" s="5"/>
      <c r="NY93" s="5"/>
      <c r="NZ93" s="5"/>
      <c r="OA93" s="5"/>
      <c r="OB93" s="5"/>
      <c r="OC93" s="5"/>
      <c r="OD93" s="5"/>
      <c r="OE93" s="5"/>
      <c r="OF93" s="5"/>
      <c r="OG93" s="5"/>
      <c r="OH93" s="5"/>
      <c r="OI93" s="5"/>
      <c r="OJ93" s="5"/>
      <c r="OK93" s="5"/>
      <c r="OL93" s="5"/>
      <c r="OM93" s="5"/>
      <c r="ON93" s="5"/>
      <c r="OO93" s="5"/>
      <c r="OP93" s="5"/>
      <c r="OQ93" s="5"/>
      <c r="OR93" s="5"/>
      <c r="OS93" s="5"/>
      <c r="OT93" s="5"/>
      <c r="OU93" s="5"/>
      <c r="OV93" s="5"/>
      <c r="OW93" s="5"/>
      <c r="OX93" s="5"/>
      <c r="OY93" s="5"/>
      <c r="OZ93" s="5"/>
      <c r="PA93" s="5"/>
      <c r="PB93" s="5"/>
      <c r="PC93" s="5"/>
      <c r="PD93" s="5"/>
      <c r="PE93" s="5"/>
      <c r="PF93" s="5"/>
      <c r="PG93" s="5"/>
      <c r="PH93" s="5"/>
      <c r="PI93" s="5"/>
      <c r="PJ93" s="5"/>
      <c r="PK93" s="5"/>
      <c r="PL93" s="5"/>
      <c r="PM93" s="5"/>
      <c r="PN93" s="5"/>
      <c r="PO93" s="5"/>
      <c r="PP93" s="5"/>
      <c r="PQ93" s="5"/>
      <c r="PR93" s="5"/>
      <c r="PS93" s="5"/>
      <c r="PT93" s="5"/>
      <c r="PU93" s="5"/>
      <c r="PV93" s="5"/>
      <c r="PW93" s="5"/>
      <c r="PX93" s="5"/>
      <c r="PY93" s="5"/>
      <c r="PZ93" s="5"/>
      <c r="QA93" s="5"/>
      <c r="QB93" s="5"/>
      <c r="QC93" s="5"/>
      <c r="QD93" s="5"/>
      <c r="QE93" s="5"/>
      <c r="QF93" s="5"/>
      <c r="QG93" s="5"/>
      <c r="QH93" s="5"/>
      <c r="QI93" s="5"/>
      <c r="QJ93" s="5"/>
      <c r="QK93" s="5"/>
      <c r="QL93" s="5"/>
      <c r="QM93" s="5"/>
      <c r="QN93" s="5"/>
      <c r="QO93" s="5"/>
      <c r="QP93" s="5"/>
      <c r="QQ93" s="5"/>
      <c r="QR93" s="5"/>
      <c r="QS93" s="5"/>
      <c r="QT93" s="5"/>
      <c r="QU93" s="5"/>
      <c r="QV93" s="5"/>
      <c r="QW93" s="5"/>
      <c r="QX93" s="5"/>
      <c r="QY93" s="5"/>
      <c r="QZ93" s="5"/>
      <c r="RA93" s="5"/>
      <c r="RB93" s="5"/>
      <c r="RC93" s="5"/>
      <c r="RD93" s="5"/>
      <c r="RE93" s="5"/>
      <c r="RF93" s="5"/>
      <c r="RG93" s="5"/>
      <c r="RH93" s="5"/>
      <c r="RI93" s="5"/>
      <c r="RJ93" s="5"/>
      <c r="RK93" s="5"/>
      <c r="RL93" s="5"/>
      <c r="RM93" s="5"/>
      <c r="RN93" s="5"/>
      <c r="RO93" s="5"/>
      <c r="RP93" s="5"/>
      <c r="RQ93" s="5"/>
      <c r="RR93" s="5"/>
      <c r="RS93" s="5"/>
      <c r="RT93" s="5"/>
      <c r="RU93" s="5"/>
      <c r="RV93" s="5"/>
      <c r="RW93" s="5"/>
      <c r="RX93" s="5"/>
      <c r="RY93" s="5"/>
      <c r="RZ93" s="5"/>
      <c r="SA93" s="5"/>
      <c r="SB93" s="5"/>
      <c r="SC93" s="5"/>
      <c r="SD93" s="5"/>
      <c r="SE93" s="5"/>
      <c r="SF93" s="5"/>
      <c r="SG93" s="5"/>
      <c r="SH93" s="5"/>
      <c r="SI93" s="5"/>
      <c r="SJ93" s="5"/>
      <c r="SK93" s="5"/>
      <c r="SL93" s="5"/>
      <c r="SM93" s="5"/>
      <c r="SN93" s="5"/>
      <c r="SO93" s="5"/>
      <c r="SP93" s="5"/>
      <c r="SQ93" s="5"/>
      <c r="SR93" s="5"/>
      <c r="SS93" s="5"/>
    </row>
    <row r="94" spans="1:513" s="3" customFormat="1" ht="41.4" customHeight="1" x14ac:dyDescent="0.25">
      <c r="A94" s="213"/>
      <c r="B94" s="791" t="s">
        <v>122</v>
      </c>
      <c r="C94" s="792"/>
      <c r="D94" s="195"/>
      <c r="E94" s="195"/>
      <c r="F94" s="195"/>
      <c r="G94" s="204"/>
      <c r="H94" s="204"/>
      <c r="I94" s="204"/>
      <c r="J94" s="204"/>
      <c r="K94" s="261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99">
        <f>'PEP Av. Fin.'!T65</f>
        <v>454666.80000000005</v>
      </c>
      <c r="AJ94" s="99">
        <f>'PEP Av. Fin.'!U65</f>
        <v>0</v>
      </c>
      <c r="AK94" s="103">
        <f>'PEP Av. Fin.'!V65</f>
        <v>454666.80000000005</v>
      </c>
      <c r="AL94" s="205">
        <f>'PEP Av. Fin.'!W65</f>
        <v>1</v>
      </c>
      <c r="AM94" s="7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</row>
    <row r="95" spans="1:513" s="3" customFormat="1" ht="41.4" customHeight="1" x14ac:dyDescent="0.25">
      <c r="A95" s="213"/>
      <c r="B95" s="791" t="s">
        <v>123</v>
      </c>
      <c r="C95" s="792"/>
      <c r="D95" s="195"/>
      <c r="E95" s="195"/>
      <c r="F95" s="195"/>
      <c r="G95" s="204"/>
      <c r="H95" s="204"/>
      <c r="I95" s="204"/>
      <c r="J95" s="204"/>
      <c r="K95" s="261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99">
        <f>'PEP Av. Fin.'!T66</f>
        <v>0</v>
      </c>
      <c r="AJ95" s="99">
        <f>'PEP Av. Fin.'!U66</f>
        <v>0</v>
      </c>
      <c r="AK95" s="103">
        <f>'PEP Av. Fin.'!V66</f>
        <v>0</v>
      </c>
      <c r="AL95" s="205">
        <f>'PEP Av. Fin.'!W66</f>
        <v>0</v>
      </c>
      <c r="AM95" s="7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</row>
    <row r="96" spans="1:513" s="3" customFormat="1" ht="41.4" customHeight="1" x14ac:dyDescent="0.25">
      <c r="A96" s="213"/>
      <c r="B96" s="791" t="s">
        <v>124</v>
      </c>
      <c r="C96" s="792"/>
      <c r="D96" s="195"/>
      <c r="E96" s="195"/>
      <c r="F96" s="195"/>
      <c r="G96" s="204"/>
      <c r="H96" s="204"/>
      <c r="I96" s="204"/>
      <c r="J96" s="204"/>
      <c r="K96" s="261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99">
        <f>'PEP Av. Fin.'!T67</f>
        <v>0</v>
      </c>
      <c r="AJ96" s="99">
        <f>'PEP Av. Fin.'!U67</f>
        <v>0</v>
      </c>
      <c r="AK96" s="103">
        <f>'PEP Av. Fin.'!V67</f>
        <v>0</v>
      </c>
      <c r="AL96" s="205">
        <f>'PEP Av. Fin.'!W67</f>
        <v>0</v>
      </c>
      <c r="AM96" s="7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</row>
    <row r="97" spans="1:513" s="3" customFormat="1" ht="41.4" customHeight="1" x14ac:dyDescent="0.25">
      <c r="A97" s="213"/>
      <c r="B97" s="791" t="s">
        <v>125</v>
      </c>
      <c r="C97" s="792"/>
      <c r="D97" s="195"/>
      <c r="E97" s="195"/>
      <c r="F97" s="195"/>
      <c r="G97" s="204"/>
      <c r="H97" s="204"/>
      <c r="I97" s="204"/>
      <c r="J97" s="204"/>
      <c r="K97" s="261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99">
        <f>'PEP Av. Fin.'!T68</f>
        <v>0</v>
      </c>
      <c r="AJ97" s="99">
        <f>'PEP Av. Fin.'!U68</f>
        <v>0</v>
      </c>
      <c r="AK97" s="103">
        <f>'PEP Av. Fin.'!V68</f>
        <v>0</v>
      </c>
      <c r="AL97" s="205">
        <f>'PEP Av. Fin.'!W68</f>
        <v>0</v>
      </c>
      <c r="AM97" s="7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</row>
    <row r="98" spans="1:513" s="3" customFormat="1" ht="41.4" customHeight="1" x14ac:dyDescent="0.25">
      <c r="A98" s="213"/>
      <c r="B98" s="791" t="s">
        <v>126</v>
      </c>
      <c r="C98" s="792"/>
      <c r="D98" s="195"/>
      <c r="E98" s="195"/>
      <c r="F98" s="195"/>
      <c r="G98" s="204"/>
      <c r="H98" s="204"/>
      <c r="I98" s="204"/>
      <c r="J98" s="204"/>
      <c r="K98" s="261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99">
        <f>'PEP Av. Fin.'!T69</f>
        <v>0</v>
      </c>
      <c r="AJ98" s="99">
        <f>'PEP Av. Fin.'!U69</f>
        <v>0</v>
      </c>
      <c r="AK98" s="103">
        <f>'PEP Av. Fin.'!V69</f>
        <v>0</v>
      </c>
      <c r="AL98" s="205">
        <f>'PEP Av. Fin.'!W69</f>
        <v>0</v>
      </c>
      <c r="AM98" s="7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</row>
    <row r="99" spans="1:513" s="3" customFormat="1" ht="41.4" customHeight="1" x14ac:dyDescent="0.25">
      <c r="A99" s="213"/>
      <c r="B99" s="791" t="s">
        <v>127</v>
      </c>
      <c r="C99" s="792"/>
      <c r="D99" s="195"/>
      <c r="E99" s="195"/>
      <c r="F99" s="195"/>
      <c r="G99" s="204"/>
      <c r="H99" s="204"/>
      <c r="I99" s="204"/>
      <c r="J99" s="204"/>
      <c r="K99" s="261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99">
        <f>'PEP Av. Fin.'!T70</f>
        <v>0</v>
      </c>
      <c r="AJ99" s="99">
        <f>'PEP Av. Fin.'!U70</f>
        <v>0</v>
      </c>
      <c r="AK99" s="103">
        <f>'PEP Av. Fin.'!V70</f>
        <v>0</v>
      </c>
      <c r="AL99" s="205">
        <f>'PEP Av. Fin.'!W70</f>
        <v>0</v>
      </c>
      <c r="AM99" s="7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</row>
    <row r="100" spans="1:513" s="3" customFormat="1" ht="41.4" customHeight="1" x14ac:dyDescent="0.25">
      <c r="A100" s="213"/>
      <c r="B100" s="791" t="s">
        <v>128</v>
      </c>
      <c r="C100" s="792"/>
      <c r="D100" s="195"/>
      <c r="E100" s="195"/>
      <c r="F100" s="195"/>
      <c r="G100" s="204"/>
      <c r="H100" s="204"/>
      <c r="I100" s="204"/>
      <c r="J100" s="204"/>
      <c r="K100" s="261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99">
        <f>'PEP Av. Fin.'!T71</f>
        <v>0</v>
      </c>
      <c r="AJ100" s="99">
        <f>'PEP Av. Fin.'!U71</f>
        <v>0</v>
      </c>
      <c r="AK100" s="103">
        <f>'PEP Av. Fin.'!V71</f>
        <v>0</v>
      </c>
      <c r="AL100" s="205">
        <f>'PEP Av. Fin.'!W71</f>
        <v>0</v>
      </c>
      <c r="AM100" s="7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</row>
    <row r="101" spans="1:513" s="6" customFormat="1" ht="41.4" customHeight="1" x14ac:dyDescent="0.25">
      <c r="A101" s="795" t="s">
        <v>29</v>
      </c>
      <c r="B101" s="783"/>
      <c r="C101" s="784"/>
      <c r="D101" s="195"/>
      <c r="E101" s="195"/>
      <c r="F101" s="195"/>
      <c r="G101" s="196"/>
      <c r="H101" s="196"/>
      <c r="I101" s="196"/>
      <c r="J101" s="196"/>
      <c r="K101" s="262"/>
      <c r="L101" s="196"/>
      <c r="M101" s="196"/>
      <c r="N101" s="196"/>
      <c r="O101" s="196"/>
      <c r="P101" s="196"/>
      <c r="Q101" s="196"/>
      <c r="R101" s="196"/>
      <c r="S101" s="196"/>
      <c r="T101" s="196"/>
      <c r="U101" s="196"/>
      <c r="V101" s="196"/>
      <c r="W101" s="196"/>
      <c r="X101" s="196"/>
      <c r="Y101" s="196"/>
      <c r="Z101" s="196"/>
      <c r="AA101" s="196"/>
      <c r="AB101" s="196"/>
      <c r="AC101" s="196"/>
      <c r="AD101" s="196"/>
      <c r="AE101" s="196"/>
      <c r="AF101" s="196"/>
      <c r="AG101" s="196"/>
      <c r="AH101" s="196"/>
      <c r="AI101" s="97">
        <f>'PEP Av. Fin.'!T72</f>
        <v>202527.85</v>
      </c>
      <c r="AJ101" s="97">
        <f>'PEP Av. Fin.'!U72</f>
        <v>0</v>
      </c>
      <c r="AK101" s="97">
        <f>'PEP Av. Fin.'!V72</f>
        <v>202527.85</v>
      </c>
      <c r="AL101" s="197">
        <f>'PEP Av. Fin.'!W72</f>
        <v>0.35</v>
      </c>
      <c r="AM101" s="4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  <c r="HT101" s="5"/>
      <c r="HU101" s="5"/>
      <c r="HV101" s="5"/>
      <c r="HW101" s="5"/>
      <c r="HX101" s="5"/>
      <c r="HY101" s="5"/>
      <c r="HZ101" s="5"/>
      <c r="IA101" s="5"/>
      <c r="IB101" s="5"/>
      <c r="IC101" s="5"/>
      <c r="ID101" s="5"/>
      <c r="IE101" s="5"/>
      <c r="IF101" s="5"/>
      <c r="IG101" s="5"/>
      <c r="IH101" s="5"/>
      <c r="II101" s="5"/>
      <c r="IJ101" s="5"/>
      <c r="IK101" s="5"/>
      <c r="IL101" s="5"/>
      <c r="IM101" s="5"/>
      <c r="IN101" s="5"/>
      <c r="IO101" s="5"/>
      <c r="IP101" s="5"/>
      <c r="IQ101" s="5"/>
      <c r="IR101" s="5"/>
      <c r="IS101" s="5"/>
      <c r="IT101" s="5"/>
      <c r="IU101" s="5"/>
      <c r="IV101" s="5"/>
      <c r="IW101" s="5"/>
      <c r="IX101" s="5"/>
      <c r="IY101" s="5"/>
      <c r="IZ101" s="5"/>
      <c r="JA101" s="5"/>
      <c r="JB101" s="5"/>
      <c r="JC101" s="5"/>
      <c r="JD101" s="5"/>
      <c r="JE101" s="5"/>
      <c r="JF101" s="5"/>
      <c r="JG101" s="5"/>
      <c r="JH101" s="5"/>
      <c r="JI101" s="5"/>
      <c r="JJ101" s="5"/>
      <c r="JK101" s="5"/>
      <c r="JL101" s="5"/>
      <c r="JM101" s="5"/>
      <c r="JN101" s="5"/>
      <c r="JO101" s="5"/>
      <c r="JP101" s="5"/>
      <c r="JQ101" s="5"/>
      <c r="JR101" s="5"/>
      <c r="JS101" s="5"/>
      <c r="JT101" s="5"/>
      <c r="JU101" s="5"/>
      <c r="JV101" s="5"/>
      <c r="JW101" s="5"/>
      <c r="JX101" s="5"/>
      <c r="JY101" s="5"/>
      <c r="JZ101" s="5"/>
      <c r="KA101" s="5"/>
      <c r="KB101" s="5"/>
      <c r="KC101" s="5"/>
      <c r="KD101" s="5"/>
      <c r="KE101" s="5"/>
      <c r="KF101" s="5"/>
      <c r="KG101" s="5"/>
      <c r="KH101" s="5"/>
      <c r="KI101" s="5"/>
      <c r="KJ101" s="5"/>
      <c r="KK101" s="5"/>
      <c r="KL101" s="5"/>
      <c r="KM101" s="5"/>
      <c r="KN101" s="5"/>
      <c r="KO101" s="5"/>
      <c r="KP101" s="5"/>
      <c r="KQ101" s="5"/>
      <c r="KR101" s="5"/>
      <c r="KS101" s="5"/>
      <c r="KT101" s="5"/>
      <c r="KU101" s="5"/>
      <c r="KV101" s="5"/>
      <c r="KW101" s="5"/>
      <c r="KX101" s="5"/>
      <c r="KY101" s="5"/>
      <c r="KZ101" s="5"/>
      <c r="LA101" s="5"/>
      <c r="LB101" s="5"/>
      <c r="LC101" s="5"/>
      <c r="LD101" s="5"/>
      <c r="LE101" s="5"/>
      <c r="LF101" s="5"/>
      <c r="LG101" s="5"/>
      <c r="LH101" s="5"/>
      <c r="LI101" s="5"/>
      <c r="LJ101" s="5"/>
      <c r="LK101" s="5"/>
      <c r="LL101" s="5"/>
      <c r="LM101" s="5"/>
      <c r="LN101" s="5"/>
      <c r="LO101" s="5"/>
      <c r="LP101" s="5"/>
      <c r="LQ101" s="5"/>
      <c r="LR101" s="5"/>
      <c r="LS101" s="5"/>
      <c r="LT101" s="5"/>
      <c r="LU101" s="5"/>
      <c r="LV101" s="5"/>
      <c r="LW101" s="5"/>
      <c r="LX101" s="5"/>
      <c r="LY101" s="5"/>
      <c r="LZ101" s="5"/>
      <c r="MA101" s="5"/>
      <c r="MB101" s="5"/>
      <c r="MC101" s="5"/>
      <c r="MD101" s="5"/>
      <c r="ME101" s="5"/>
      <c r="MF101" s="5"/>
      <c r="MG101" s="5"/>
      <c r="MH101" s="5"/>
      <c r="MI101" s="5"/>
      <c r="MJ101" s="5"/>
      <c r="MK101" s="5"/>
      <c r="ML101" s="5"/>
      <c r="MM101" s="5"/>
      <c r="MN101" s="5"/>
      <c r="MO101" s="5"/>
      <c r="MP101" s="5"/>
      <c r="MQ101" s="5"/>
      <c r="MR101" s="5"/>
      <c r="MS101" s="5"/>
      <c r="MT101" s="5"/>
      <c r="MU101" s="5"/>
      <c r="MV101" s="5"/>
      <c r="MW101" s="5"/>
      <c r="MX101" s="5"/>
      <c r="MY101" s="5"/>
      <c r="MZ101" s="5"/>
      <c r="NA101" s="5"/>
      <c r="NB101" s="5"/>
      <c r="NC101" s="5"/>
      <c r="ND101" s="5"/>
      <c r="NE101" s="5"/>
      <c r="NF101" s="5"/>
      <c r="NG101" s="5"/>
      <c r="NH101" s="5"/>
      <c r="NI101" s="5"/>
      <c r="NJ101" s="5"/>
      <c r="NK101" s="5"/>
      <c r="NL101" s="5"/>
      <c r="NM101" s="5"/>
      <c r="NN101" s="5"/>
      <c r="NO101" s="5"/>
      <c r="NP101" s="5"/>
      <c r="NQ101" s="5"/>
      <c r="NR101" s="5"/>
      <c r="NS101" s="5"/>
      <c r="NT101" s="5"/>
      <c r="NU101" s="5"/>
      <c r="NV101" s="5"/>
      <c r="NW101" s="5"/>
      <c r="NX101" s="5"/>
      <c r="NY101" s="5"/>
      <c r="NZ101" s="5"/>
      <c r="OA101" s="5"/>
      <c r="OB101" s="5"/>
      <c r="OC101" s="5"/>
      <c r="OD101" s="5"/>
      <c r="OE101" s="5"/>
      <c r="OF101" s="5"/>
      <c r="OG101" s="5"/>
      <c r="OH101" s="5"/>
      <c r="OI101" s="5"/>
      <c r="OJ101" s="5"/>
      <c r="OK101" s="5"/>
      <c r="OL101" s="5"/>
      <c r="OM101" s="5"/>
      <c r="ON101" s="5"/>
      <c r="OO101" s="5"/>
      <c r="OP101" s="5"/>
      <c r="OQ101" s="5"/>
      <c r="OR101" s="5"/>
      <c r="OS101" s="5"/>
      <c r="OT101" s="5"/>
      <c r="OU101" s="5"/>
      <c r="OV101" s="5"/>
      <c r="OW101" s="5"/>
      <c r="OX101" s="5"/>
      <c r="OY101" s="5"/>
      <c r="OZ101" s="5"/>
      <c r="PA101" s="5"/>
      <c r="PB101" s="5"/>
      <c r="PC101" s="5"/>
      <c r="PD101" s="5"/>
      <c r="PE101" s="5"/>
      <c r="PF101" s="5"/>
      <c r="PG101" s="5"/>
      <c r="PH101" s="5"/>
      <c r="PI101" s="5"/>
      <c r="PJ101" s="5"/>
      <c r="PK101" s="5"/>
      <c r="PL101" s="5"/>
      <c r="PM101" s="5"/>
      <c r="PN101" s="5"/>
      <c r="PO101" s="5"/>
      <c r="PP101" s="5"/>
      <c r="PQ101" s="5"/>
      <c r="PR101" s="5"/>
      <c r="PS101" s="5"/>
      <c r="PT101" s="5"/>
      <c r="PU101" s="5"/>
      <c r="PV101" s="5"/>
      <c r="PW101" s="5"/>
      <c r="PX101" s="5"/>
      <c r="PY101" s="5"/>
      <c r="PZ101" s="5"/>
      <c r="QA101" s="5"/>
      <c r="QB101" s="5"/>
      <c r="QC101" s="5"/>
      <c r="QD101" s="5"/>
      <c r="QE101" s="5"/>
      <c r="QF101" s="5"/>
      <c r="QG101" s="5"/>
      <c r="QH101" s="5"/>
      <c r="QI101" s="5"/>
      <c r="QJ101" s="5"/>
      <c r="QK101" s="5"/>
      <c r="QL101" s="5"/>
      <c r="QM101" s="5"/>
      <c r="QN101" s="5"/>
      <c r="QO101" s="5"/>
      <c r="QP101" s="5"/>
      <c r="QQ101" s="5"/>
      <c r="QR101" s="5"/>
      <c r="QS101" s="5"/>
      <c r="QT101" s="5"/>
      <c r="QU101" s="5"/>
      <c r="QV101" s="5"/>
      <c r="QW101" s="5"/>
      <c r="QX101" s="5"/>
      <c r="QY101" s="5"/>
      <c r="QZ101" s="5"/>
      <c r="RA101" s="5"/>
      <c r="RB101" s="5"/>
      <c r="RC101" s="5"/>
      <c r="RD101" s="5"/>
      <c r="RE101" s="5"/>
      <c r="RF101" s="5"/>
      <c r="RG101" s="5"/>
      <c r="RH101" s="5"/>
      <c r="RI101" s="5"/>
      <c r="RJ101" s="5"/>
      <c r="RK101" s="5"/>
      <c r="RL101" s="5"/>
      <c r="RM101" s="5"/>
      <c r="RN101" s="5"/>
      <c r="RO101" s="5"/>
      <c r="RP101" s="5"/>
      <c r="RQ101" s="5"/>
      <c r="RR101" s="5"/>
      <c r="RS101" s="5"/>
      <c r="RT101" s="5"/>
      <c r="RU101" s="5"/>
      <c r="RV101" s="5"/>
      <c r="RW101" s="5"/>
      <c r="RX101" s="5"/>
      <c r="RY101" s="5"/>
      <c r="RZ101" s="5"/>
      <c r="SA101" s="5"/>
      <c r="SB101" s="5"/>
      <c r="SC101" s="5"/>
      <c r="SD101" s="5"/>
      <c r="SE101" s="5"/>
      <c r="SF101" s="5"/>
      <c r="SG101" s="5"/>
      <c r="SH101" s="5"/>
      <c r="SI101" s="5"/>
      <c r="SJ101" s="5"/>
      <c r="SK101" s="5"/>
      <c r="SL101" s="5"/>
      <c r="SM101" s="5"/>
      <c r="SN101" s="5"/>
      <c r="SO101" s="5"/>
      <c r="SP101" s="5"/>
      <c r="SQ101" s="5"/>
      <c r="SR101" s="5"/>
      <c r="SS101" s="5"/>
    </row>
    <row r="102" spans="1:513" s="3" customFormat="1" ht="41.4" customHeight="1" x14ac:dyDescent="0.25">
      <c r="A102" s="213"/>
      <c r="B102" s="791" t="s">
        <v>129</v>
      </c>
      <c r="C102" s="792"/>
      <c r="D102" s="195"/>
      <c r="E102" s="195"/>
      <c r="F102" s="195"/>
      <c r="G102" s="204"/>
      <c r="H102" s="204"/>
      <c r="I102" s="204"/>
      <c r="J102" s="204"/>
      <c r="K102" s="261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99">
        <f>'PEP Av. Fin.'!T73</f>
        <v>92277.5</v>
      </c>
      <c r="AJ102" s="99">
        <f>'PEP Av. Fin.'!U73</f>
        <v>0</v>
      </c>
      <c r="AK102" s="103">
        <f>'PEP Av. Fin.'!V73</f>
        <v>92277.5</v>
      </c>
      <c r="AL102" s="205">
        <f>'PEP Av. Fin.'!W73</f>
        <v>0.45562869501651254</v>
      </c>
      <c r="AM102" s="7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</row>
    <row r="103" spans="1:513" s="3" customFormat="1" ht="41.4" customHeight="1" x14ac:dyDescent="0.25">
      <c r="A103" s="213"/>
      <c r="B103" s="791" t="s">
        <v>130</v>
      </c>
      <c r="C103" s="792"/>
      <c r="D103" s="195"/>
      <c r="E103" s="195"/>
      <c r="F103" s="195"/>
      <c r="G103" s="204"/>
      <c r="H103" s="204"/>
      <c r="I103" s="204"/>
      <c r="J103" s="204"/>
      <c r="K103" s="261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99">
        <f>'PEP Av. Fin.'!T74</f>
        <v>53083.45</v>
      </c>
      <c r="AJ103" s="99">
        <f>'PEP Av. Fin.'!U74</f>
        <v>0</v>
      </c>
      <c r="AK103" s="103">
        <f>'PEP Av. Fin.'!V74</f>
        <v>53083.45</v>
      </c>
      <c r="AL103" s="205">
        <f>'PEP Av. Fin.'!W74</f>
        <v>0.57525886592072817</v>
      </c>
      <c r="AM103" s="7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</row>
    <row r="104" spans="1:513" s="3" customFormat="1" ht="41.4" customHeight="1" x14ac:dyDescent="0.25">
      <c r="A104" s="213"/>
      <c r="B104" s="791" t="s">
        <v>131</v>
      </c>
      <c r="C104" s="792"/>
      <c r="D104" s="195"/>
      <c r="E104" s="195"/>
      <c r="F104" s="195"/>
      <c r="G104" s="204"/>
      <c r="H104" s="204"/>
      <c r="I104" s="204"/>
      <c r="J104" s="204"/>
      <c r="K104" s="261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99">
        <f>'PEP Av. Fin.'!T75</f>
        <v>36750</v>
      </c>
      <c r="AJ104" s="99">
        <f>'PEP Av. Fin.'!U75</f>
        <v>0</v>
      </c>
      <c r="AK104" s="103">
        <f>'PEP Av. Fin.'!V75</f>
        <v>36750</v>
      </c>
      <c r="AL104" s="205">
        <f>'PEP Av. Fin.'!W75</f>
        <v>0.69230617075566869</v>
      </c>
      <c r="AM104" s="7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</row>
    <row r="105" spans="1:513" s="3" customFormat="1" ht="41.4" customHeight="1" x14ac:dyDescent="0.25">
      <c r="A105" s="213"/>
      <c r="B105" s="791" t="s">
        <v>132</v>
      </c>
      <c r="C105" s="792"/>
      <c r="D105" s="195"/>
      <c r="E105" s="195"/>
      <c r="F105" s="195"/>
      <c r="G105" s="204"/>
      <c r="H105" s="204"/>
      <c r="I105" s="204"/>
      <c r="J105" s="204"/>
      <c r="K105" s="261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99">
        <f>'PEP Av. Fin.'!T76</f>
        <v>20416.899999999998</v>
      </c>
      <c r="AJ105" s="99">
        <f>'PEP Av. Fin.'!U76</f>
        <v>0</v>
      </c>
      <c r="AK105" s="103">
        <f>'PEP Av. Fin.'!V76</f>
        <v>20416.899999999998</v>
      </c>
      <c r="AL105" s="205">
        <f>'PEP Av. Fin.'!W76</f>
        <v>0.5555619047619047</v>
      </c>
      <c r="AM105" s="7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</row>
    <row r="106" spans="1:513" s="6" customFormat="1" ht="41.4" customHeight="1" x14ac:dyDescent="0.25">
      <c r="A106" s="795" t="s">
        <v>30</v>
      </c>
      <c r="B106" s="783"/>
      <c r="C106" s="784"/>
      <c r="D106" s="195"/>
      <c r="E106" s="195"/>
      <c r="F106" s="195"/>
      <c r="G106" s="196"/>
      <c r="H106" s="196"/>
      <c r="I106" s="196"/>
      <c r="J106" s="196"/>
      <c r="K106" s="262"/>
      <c r="L106" s="196"/>
      <c r="M106" s="196"/>
      <c r="N106" s="196"/>
      <c r="O106" s="196"/>
      <c r="P106" s="196"/>
      <c r="Q106" s="196"/>
      <c r="R106" s="196"/>
      <c r="S106" s="196"/>
      <c r="T106" s="196"/>
      <c r="U106" s="196"/>
      <c r="V106" s="196"/>
      <c r="W106" s="196"/>
      <c r="X106" s="196"/>
      <c r="Y106" s="196"/>
      <c r="Z106" s="196"/>
      <c r="AA106" s="196"/>
      <c r="AB106" s="196"/>
      <c r="AC106" s="196"/>
      <c r="AD106" s="196"/>
      <c r="AE106" s="196"/>
      <c r="AF106" s="196"/>
      <c r="AG106" s="196"/>
      <c r="AH106" s="196"/>
      <c r="AI106" s="97">
        <f>'PEP Av. Fin.'!T77</f>
        <v>599666.80000000005</v>
      </c>
      <c r="AJ106" s="97">
        <f>'PEP Av. Fin.'!U77</f>
        <v>26000</v>
      </c>
      <c r="AK106" s="97">
        <f>'PEP Av. Fin.'!V77</f>
        <v>625666.80000000005</v>
      </c>
      <c r="AL106" s="197">
        <f>'PEP Av. Fin.'!W77</f>
        <v>0.2</v>
      </c>
      <c r="AM106" s="4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5"/>
      <c r="FY106" s="5"/>
      <c r="FZ106" s="5"/>
      <c r="GA106" s="5"/>
      <c r="GB106" s="5"/>
      <c r="GC106" s="5"/>
      <c r="GD106" s="5"/>
      <c r="GE106" s="5"/>
      <c r="GF106" s="5"/>
      <c r="GG106" s="5"/>
      <c r="GH106" s="5"/>
      <c r="GI106" s="5"/>
      <c r="GJ106" s="5"/>
      <c r="GK106" s="5"/>
      <c r="GL106" s="5"/>
      <c r="GM106" s="5"/>
      <c r="GN106" s="5"/>
      <c r="GO106" s="5"/>
      <c r="GP106" s="5"/>
      <c r="GQ106" s="5"/>
      <c r="GR106" s="5"/>
      <c r="GS106" s="5"/>
      <c r="GT106" s="5"/>
      <c r="GU106" s="5"/>
      <c r="GV106" s="5"/>
      <c r="GW106" s="5"/>
      <c r="GX106" s="5"/>
      <c r="GY106" s="5"/>
      <c r="GZ106" s="5"/>
      <c r="HA106" s="5"/>
      <c r="HB106" s="5"/>
      <c r="HC106" s="5"/>
      <c r="HD106" s="5"/>
      <c r="HE106" s="5"/>
      <c r="HF106" s="5"/>
      <c r="HG106" s="5"/>
      <c r="HH106" s="5"/>
      <c r="HI106" s="5"/>
      <c r="HJ106" s="5"/>
      <c r="HK106" s="5"/>
      <c r="HL106" s="5"/>
      <c r="HM106" s="5"/>
      <c r="HN106" s="5"/>
      <c r="HO106" s="5"/>
      <c r="HP106" s="5"/>
      <c r="HQ106" s="5"/>
      <c r="HR106" s="5"/>
      <c r="HS106" s="5"/>
      <c r="HT106" s="5"/>
      <c r="HU106" s="5"/>
      <c r="HV106" s="5"/>
      <c r="HW106" s="5"/>
      <c r="HX106" s="5"/>
      <c r="HY106" s="5"/>
      <c r="HZ106" s="5"/>
      <c r="IA106" s="5"/>
      <c r="IB106" s="5"/>
      <c r="IC106" s="5"/>
      <c r="ID106" s="5"/>
      <c r="IE106" s="5"/>
      <c r="IF106" s="5"/>
      <c r="IG106" s="5"/>
      <c r="IH106" s="5"/>
      <c r="II106" s="5"/>
      <c r="IJ106" s="5"/>
      <c r="IK106" s="5"/>
      <c r="IL106" s="5"/>
      <c r="IM106" s="5"/>
      <c r="IN106" s="5"/>
      <c r="IO106" s="5"/>
      <c r="IP106" s="5"/>
      <c r="IQ106" s="5"/>
      <c r="IR106" s="5"/>
      <c r="IS106" s="5"/>
      <c r="IT106" s="5"/>
      <c r="IU106" s="5"/>
      <c r="IV106" s="5"/>
      <c r="IW106" s="5"/>
      <c r="IX106" s="5"/>
      <c r="IY106" s="5"/>
      <c r="IZ106" s="5"/>
      <c r="JA106" s="5"/>
      <c r="JB106" s="5"/>
      <c r="JC106" s="5"/>
      <c r="JD106" s="5"/>
      <c r="JE106" s="5"/>
      <c r="JF106" s="5"/>
      <c r="JG106" s="5"/>
      <c r="JH106" s="5"/>
      <c r="JI106" s="5"/>
      <c r="JJ106" s="5"/>
      <c r="JK106" s="5"/>
      <c r="JL106" s="5"/>
      <c r="JM106" s="5"/>
      <c r="JN106" s="5"/>
      <c r="JO106" s="5"/>
      <c r="JP106" s="5"/>
      <c r="JQ106" s="5"/>
      <c r="JR106" s="5"/>
      <c r="JS106" s="5"/>
      <c r="JT106" s="5"/>
      <c r="JU106" s="5"/>
      <c r="JV106" s="5"/>
      <c r="JW106" s="5"/>
      <c r="JX106" s="5"/>
      <c r="JY106" s="5"/>
      <c r="JZ106" s="5"/>
      <c r="KA106" s="5"/>
      <c r="KB106" s="5"/>
      <c r="KC106" s="5"/>
      <c r="KD106" s="5"/>
      <c r="KE106" s="5"/>
      <c r="KF106" s="5"/>
      <c r="KG106" s="5"/>
      <c r="KH106" s="5"/>
      <c r="KI106" s="5"/>
      <c r="KJ106" s="5"/>
      <c r="KK106" s="5"/>
      <c r="KL106" s="5"/>
      <c r="KM106" s="5"/>
      <c r="KN106" s="5"/>
      <c r="KO106" s="5"/>
      <c r="KP106" s="5"/>
      <c r="KQ106" s="5"/>
      <c r="KR106" s="5"/>
      <c r="KS106" s="5"/>
      <c r="KT106" s="5"/>
      <c r="KU106" s="5"/>
      <c r="KV106" s="5"/>
      <c r="KW106" s="5"/>
      <c r="KX106" s="5"/>
      <c r="KY106" s="5"/>
      <c r="KZ106" s="5"/>
      <c r="LA106" s="5"/>
      <c r="LB106" s="5"/>
      <c r="LC106" s="5"/>
      <c r="LD106" s="5"/>
      <c r="LE106" s="5"/>
      <c r="LF106" s="5"/>
      <c r="LG106" s="5"/>
      <c r="LH106" s="5"/>
      <c r="LI106" s="5"/>
      <c r="LJ106" s="5"/>
      <c r="LK106" s="5"/>
      <c r="LL106" s="5"/>
      <c r="LM106" s="5"/>
      <c r="LN106" s="5"/>
      <c r="LO106" s="5"/>
      <c r="LP106" s="5"/>
      <c r="LQ106" s="5"/>
      <c r="LR106" s="5"/>
      <c r="LS106" s="5"/>
      <c r="LT106" s="5"/>
      <c r="LU106" s="5"/>
      <c r="LV106" s="5"/>
      <c r="LW106" s="5"/>
      <c r="LX106" s="5"/>
      <c r="LY106" s="5"/>
      <c r="LZ106" s="5"/>
      <c r="MA106" s="5"/>
      <c r="MB106" s="5"/>
      <c r="MC106" s="5"/>
      <c r="MD106" s="5"/>
      <c r="ME106" s="5"/>
      <c r="MF106" s="5"/>
      <c r="MG106" s="5"/>
      <c r="MH106" s="5"/>
      <c r="MI106" s="5"/>
      <c r="MJ106" s="5"/>
      <c r="MK106" s="5"/>
      <c r="ML106" s="5"/>
      <c r="MM106" s="5"/>
      <c r="MN106" s="5"/>
      <c r="MO106" s="5"/>
      <c r="MP106" s="5"/>
      <c r="MQ106" s="5"/>
      <c r="MR106" s="5"/>
      <c r="MS106" s="5"/>
      <c r="MT106" s="5"/>
      <c r="MU106" s="5"/>
      <c r="MV106" s="5"/>
      <c r="MW106" s="5"/>
      <c r="MX106" s="5"/>
      <c r="MY106" s="5"/>
      <c r="MZ106" s="5"/>
      <c r="NA106" s="5"/>
      <c r="NB106" s="5"/>
      <c r="NC106" s="5"/>
      <c r="ND106" s="5"/>
      <c r="NE106" s="5"/>
      <c r="NF106" s="5"/>
      <c r="NG106" s="5"/>
      <c r="NH106" s="5"/>
      <c r="NI106" s="5"/>
      <c r="NJ106" s="5"/>
      <c r="NK106" s="5"/>
      <c r="NL106" s="5"/>
      <c r="NM106" s="5"/>
      <c r="NN106" s="5"/>
      <c r="NO106" s="5"/>
      <c r="NP106" s="5"/>
      <c r="NQ106" s="5"/>
      <c r="NR106" s="5"/>
      <c r="NS106" s="5"/>
      <c r="NT106" s="5"/>
      <c r="NU106" s="5"/>
      <c r="NV106" s="5"/>
      <c r="NW106" s="5"/>
      <c r="NX106" s="5"/>
      <c r="NY106" s="5"/>
      <c r="NZ106" s="5"/>
      <c r="OA106" s="5"/>
      <c r="OB106" s="5"/>
      <c r="OC106" s="5"/>
      <c r="OD106" s="5"/>
      <c r="OE106" s="5"/>
      <c r="OF106" s="5"/>
      <c r="OG106" s="5"/>
      <c r="OH106" s="5"/>
      <c r="OI106" s="5"/>
      <c r="OJ106" s="5"/>
      <c r="OK106" s="5"/>
      <c r="OL106" s="5"/>
      <c r="OM106" s="5"/>
      <c r="ON106" s="5"/>
      <c r="OO106" s="5"/>
      <c r="OP106" s="5"/>
      <c r="OQ106" s="5"/>
      <c r="OR106" s="5"/>
      <c r="OS106" s="5"/>
      <c r="OT106" s="5"/>
      <c r="OU106" s="5"/>
      <c r="OV106" s="5"/>
      <c r="OW106" s="5"/>
      <c r="OX106" s="5"/>
      <c r="OY106" s="5"/>
      <c r="OZ106" s="5"/>
      <c r="PA106" s="5"/>
      <c r="PB106" s="5"/>
      <c r="PC106" s="5"/>
      <c r="PD106" s="5"/>
      <c r="PE106" s="5"/>
      <c r="PF106" s="5"/>
      <c r="PG106" s="5"/>
      <c r="PH106" s="5"/>
      <c r="PI106" s="5"/>
      <c r="PJ106" s="5"/>
      <c r="PK106" s="5"/>
      <c r="PL106" s="5"/>
      <c r="PM106" s="5"/>
      <c r="PN106" s="5"/>
      <c r="PO106" s="5"/>
      <c r="PP106" s="5"/>
      <c r="PQ106" s="5"/>
      <c r="PR106" s="5"/>
      <c r="PS106" s="5"/>
      <c r="PT106" s="5"/>
      <c r="PU106" s="5"/>
      <c r="PV106" s="5"/>
      <c r="PW106" s="5"/>
      <c r="PX106" s="5"/>
      <c r="PY106" s="5"/>
      <c r="PZ106" s="5"/>
      <c r="QA106" s="5"/>
      <c r="QB106" s="5"/>
      <c r="QC106" s="5"/>
      <c r="QD106" s="5"/>
      <c r="QE106" s="5"/>
      <c r="QF106" s="5"/>
      <c r="QG106" s="5"/>
      <c r="QH106" s="5"/>
      <c r="QI106" s="5"/>
      <c r="QJ106" s="5"/>
      <c r="QK106" s="5"/>
      <c r="QL106" s="5"/>
      <c r="QM106" s="5"/>
      <c r="QN106" s="5"/>
      <c r="QO106" s="5"/>
      <c r="QP106" s="5"/>
      <c r="QQ106" s="5"/>
      <c r="QR106" s="5"/>
      <c r="QS106" s="5"/>
      <c r="QT106" s="5"/>
      <c r="QU106" s="5"/>
      <c r="QV106" s="5"/>
      <c r="QW106" s="5"/>
      <c r="QX106" s="5"/>
      <c r="QY106" s="5"/>
      <c r="QZ106" s="5"/>
      <c r="RA106" s="5"/>
      <c r="RB106" s="5"/>
      <c r="RC106" s="5"/>
      <c r="RD106" s="5"/>
      <c r="RE106" s="5"/>
      <c r="RF106" s="5"/>
      <c r="RG106" s="5"/>
      <c r="RH106" s="5"/>
      <c r="RI106" s="5"/>
      <c r="RJ106" s="5"/>
      <c r="RK106" s="5"/>
      <c r="RL106" s="5"/>
      <c r="RM106" s="5"/>
      <c r="RN106" s="5"/>
      <c r="RO106" s="5"/>
      <c r="RP106" s="5"/>
      <c r="RQ106" s="5"/>
      <c r="RR106" s="5"/>
      <c r="RS106" s="5"/>
      <c r="RT106" s="5"/>
      <c r="RU106" s="5"/>
      <c r="RV106" s="5"/>
      <c r="RW106" s="5"/>
      <c r="RX106" s="5"/>
      <c r="RY106" s="5"/>
      <c r="RZ106" s="5"/>
      <c r="SA106" s="5"/>
      <c r="SB106" s="5"/>
      <c r="SC106" s="5"/>
      <c r="SD106" s="5"/>
      <c r="SE106" s="5"/>
      <c r="SF106" s="5"/>
      <c r="SG106" s="5"/>
      <c r="SH106" s="5"/>
      <c r="SI106" s="5"/>
      <c r="SJ106" s="5"/>
      <c r="SK106" s="5"/>
      <c r="SL106" s="5"/>
      <c r="SM106" s="5"/>
      <c r="SN106" s="5"/>
      <c r="SO106" s="5"/>
      <c r="SP106" s="5"/>
      <c r="SQ106" s="5"/>
      <c r="SR106" s="5"/>
      <c r="SS106" s="5"/>
    </row>
    <row r="107" spans="1:513" s="3" customFormat="1" ht="41.4" customHeight="1" x14ac:dyDescent="0.25">
      <c r="A107" s="213"/>
      <c r="B107" s="791" t="s">
        <v>133</v>
      </c>
      <c r="C107" s="792"/>
      <c r="D107" s="195"/>
      <c r="E107" s="195"/>
      <c r="F107" s="195"/>
      <c r="G107" s="204"/>
      <c r="H107" s="204"/>
      <c r="I107" s="204"/>
      <c r="J107" s="204"/>
      <c r="K107" s="261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99">
        <f>'PEP Av. Fin.'!T78</f>
        <v>26666.600000000002</v>
      </c>
      <c r="AJ107" s="99">
        <f>'PEP Av. Fin.'!U78</f>
        <v>26000</v>
      </c>
      <c r="AK107" s="103">
        <f>'PEP Av. Fin.'!V78</f>
        <v>52666.600000000006</v>
      </c>
      <c r="AL107" s="205">
        <f>'PEP Av. Fin.'!W78</f>
        <v>8.4176753505220359E-2</v>
      </c>
      <c r="AM107" s="7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</row>
    <row r="108" spans="1:513" s="3" customFormat="1" ht="41.4" customHeight="1" x14ac:dyDescent="0.25">
      <c r="A108" s="213"/>
      <c r="B108" s="791" t="s">
        <v>134</v>
      </c>
      <c r="C108" s="792"/>
      <c r="D108" s="195"/>
      <c r="E108" s="195"/>
      <c r="F108" s="195"/>
      <c r="G108" s="204"/>
      <c r="H108" s="204"/>
      <c r="I108" s="204"/>
      <c r="J108" s="204"/>
      <c r="K108" s="261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99">
        <f>'PEP Av. Fin.'!T79</f>
        <v>90000</v>
      </c>
      <c r="AJ108" s="99">
        <f>'PEP Av. Fin.'!U79</f>
        <v>0</v>
      </c>
      <c r="AK108" s="103">
        <f>'PEP Av. Fin.'!V79</f>
        <v>90000</v>
      </c>
      <c r="AL108" s="205">
        <f>'PEP Av. Fin.'!W79</f>
        <v>0.14384653301086137</v>
      </c>
      <c r="AM108" s="7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</row>
    <row r="109" spans="1:513" s="3" customFormat="1" ht="41.4" customHeight="1" x14ac:dyDescent="0.25">
      <c r="A109" s="213"/>
      <c r="B109" s="791" t="s">
        <v>135</v>
      </c>
      <c r="C109" s="792"/>
      <c r="D109" s="195"/>
      <c r="E109" s="195"/>
      <c r="F109" s="195"/>
      <c r="G109" s="204"/>
      <c r="H109" s="204"/>
      <c r="I109" s="204"/>
      <c r="J109" s="204"/>
      <c r="K109" s="261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99">
        <f>'PEP Av. Fin.'!T80</f>
        <v>65333.4</v>
      </c>
      <c r="AJ109" s="99">
        <f>'PEP Av. Fin.'!U80</f>
        <v>0</v>
      </c>
      <c r="AK109" s="103">
        <f>'PEP Av. Fin.'!V80</f>
        <v>65333.4</v>
      </c>
      <c r="AL109" s="205">
        <f>'PEP Av. Fin.'!W80</f>
        <v>0.10442203422013122</v>
      </c>
      <c r="AM109" s="7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</row>
    <row r="110" spans="1:513" s="3" customFormat="1" ht="41.4" customHeight="1" x14ac:dyDescent="0.25">
      <c r="A110" s="213"/>
      <c r="B110" s="791" t="s">
        <v>136</v>
      </c>
      <c r="C110" s="792"/>
      <c r="D110" s="195"/>
      <c r="E110" s="195"/>
      <c r="F110" s="195"/>
      <c r="G110" s="204"/>
      <c r="H110" s="204"/>
      <c r="I110" s="204"/>
      <c r="J110" s="204"/>
      <c r="K110" s="261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99">
        <f>'PEP Av. Fin.'!T81</f>
        <v>406000</v>
      </c>
      <c r="AJ110" s="99">
        <f>'PEP Av. Fin.'!U81</f>
        <v>0</v>
      </c>
      <c r="AK110" s="103">
        <f>'PEP Av. Fin.'!V81</f>
        <v>406000</v>
      </c>
      <c r="AL110" s="205">
        <f>'PEP Av. Fin.'!W81</f>
        <v>0.6489076933601079</v>
      </c>
      <c r="AM110" s="7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</row>
    <row r="111" spans="1:513" s="6" customFormat="1" ht="41.4" customHeight="1" x14ac:dyDescent="0.25">
      <c r="A111" s="795" t="s">
        <v>31</v>
      </c>
      <c r="B111" s="783"/>
      <c r="C111" s="784"/>
      <c r="D111" s="195"/>
      <c r="E111" s="195"/>
      <c r="F111" s="195"/>
      <c r="G111" s="196"/>
      <c r="H111" s="196"/>
      <c r="I111" s="196"/>
      <c r="J111" s="196"/>
      <c r="K111" s="262"/>
      <c r="L111" s="196"/>
      <c r="M111" s="196"/>
      <c r="N111" s="196"/>
      <c r="O111" s="196"/>
      <c r="P111" s="196"/>
      <c r="Q111" s="196"/>
      <c r="R111" s="196"/>
      <c r="S111" s="196"/>
      <c r="T111" s="196"/>
      <c r="U111" s="196"/>
      <c r="V111" s="196"/>
      <c r="W111" s="196"/>
      <c r="X111" s="196"/>
      <c r="Y111" s="196"/>
      <c r="Z111" s="196"/>
      <c r="AA111" s="196"/>
      <c r="AB111" s="196"/>
      <c r="AC111" s="196"/>
      <c r="AD111" s="196"/>
      <c r="AE111" s="196"/>
      <c r="AF111" s="196"/>
      <c r="AG111" s="196"/>
      <c r="AH111" s="196"/>
      <c r="AI111" s="97">
        <f>'PEP Av. Fin.'!T83</f>
        <v>0</v>
      </c>
      <c r="AJ111" s="97">
        <f>'PEP Av. Fin.'!U83</f>
        <v>0</v>
      </c>
      <c r="AK111" s="97">
        <f>'PEP Av. Fin.'!V83</f>
        <v>0</v>
      </c>
      <c r="AL111" s="197">
        <f>'PEP Av. Fin.'!W83</f>
        <v>0</v>
      </c>
      <c r="AM111" s="4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5"/>
      <c r="EA111" s="5"/>
      <c r="EB111" s="5"/>
      <c r="EC111" s="5"/>
      <c r="ED111" s="5"/>
      <c r="EE111" s="5"/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  <c r="FO111" s="5"/>
      <c r="FP111" s="5"/>
      <c r="FQ111" s="5"/>
      <c r="FR111" s="5"/>
      <c r="FS111" s="5"/>
      <c r="FT111" s="5"/>
      <c r="FU111" s="5"/>
      <c r="FV111" s="5"/>
      <c r="FW111" s="5"/>
      <c r="FX111" s="5"/>
      <c r="FY111" s="5"/>
      <c r="FZ111" s="5"/>
      <c r="GA111" s="5"/>
      <c r="GB111" s="5"/>
      <c r="GC111" s="5"/>
      <c r="GD111" s="5"/>
      <c r="GE111" s="5"/>
      <c r="GF111" s="5"/>
      <c r="GG111" s="5"/>
      <c r="GH111" s="5"/>
      <c r="GI111" s="5"/>
      <c r="GJ111" s="5"/>
      <c r="GK111" s="5"/>
      <c r="GL111" s="5"/>
      <c r="GM111" s="5"/>
      <c r="GN111" s="5"/>
      <c r="GO111" s="5"/>
      <c r="GP111" s="5"/>
      <c r="GQ111" s="5"/>
      <c r="GR111" s="5"/>
      <c r="GS111" s="5"/>
      <c r="GT111" s="5"/>
      <c r="GU111" s="5"/>
      <c r="GV111" s="5"/>
      <c r="GW111" s="5"/>
      <c r="GX111" s="5"/>
      <c r="GY111" s="5"/>
      <c r="GZ111" s="5"/>
      <c r="HA111" s="5"/>
      <c r="HB111" s="5"/>
      <c r="HC111" s="5"/>
      <c r="HD111" s="5"/>
      <c r="HE111" s="5"/>
      <c r="HF111" s="5"/>
      <c r="HG111" s="5"/>
      <c r="HH111" s="5"/>
      <c r="HI111" s="5"/>
      <c r="HJ111" s="5"/>
      <c r="HK111" s="5"/>
      <c r="HL111" s="5"/>
      <c r="HM111" s="5"/>
      <c r="HN111" s="5"/>
      <c r="HO111" s="5"/>
      <c r="HP111" s="5"/>
      <c r="HQ111" s="5"/>
      <c r="HR111" s="5"/>
      <c r="HS111" s="5"/>
      <c r="HT111" s="5"/>
      <c r="HU111" s="5"/>
      <c r="HV111" s="5"/>
      <c r="HW111" s="5"/>
      <c r="HX111" s="5"/>
      <c r="HY111" s="5"/>
      <c r="HZ111" s="5"/>
      <c r="IA111" s="5"/>
      <c r="IB111" s="5"/>
      <c r="IC111" s="5"/>
      <c r="ID111" s="5"/>
      <c r="IE111" s="5"/>
      <c r="IF111" s="5"/>
      <c r="IG111" s="5"/>
      <c r="IH111" s="5"/>
      <c r="II111" s="5"/>
      <c r="IJ111" s="5"/>
      <c r="IK111" s="5"/>
      <c r="IL111" s="5"/>
      <c r="IM111" s="5"/>
      <c r="IN111" s="5"/>
      <c r="IO111" s="5"/>
      <c r="IP111" s="5"/>
      <c r="IQ111" s="5"/>
      <c r="IR111" s="5"/>
      <c r="IS111" s="5"/>
      <c r="IT111" s="5"/>
      <c r="IU111" s="5"/>
      <c r="IV111" s="5"/>
      <c r="IW111" s="5"/>
      <c r="IX111" s="5"/>
      <c r="IY111" s="5"/>
      <c r="IZ111" s="5"/>
      <c r="JA111" s="5"/>
      <c r="JB111" s="5"/>
      <c r="JC111" s="5"/>
      <c r="JD111" s="5"/>
      <c r="JE111" s="5"/>
      <c r="JF111" s="5"/>
      <c r="JG111" s="5"/>
      <c r="JH111" s="5"/>
      <c r="JI111" s="5"/>
      <c r="JJ111" s="5"/>
      <c r="JK111" s="5"/>
      <c r="JL111" s="5"/>
      <c r="JM111" s="5"/>
      <c r="JN111" s="5"/>
      <c r="JO111" s="5"/>
      <c r="JP111" s="5"/>
      <c r="JQ111" s="5"/>
      <c r="JR111" s="5"/>
      <c r="JS111" s="5"/>
      <c r="JT111" s="5"/>
      <c r="JU111" s="5"/>
      <c r="JV111" s="5"/>
      <c r="JW111" s="5"/>
      <c r="JX111" s="5"/>
      <c r="JY111" s="5"/>
      <c r="JZ111" s="5"/>
      <c r="KA111" s="5"/>
      <c r="KB111" s="5"/>
      <c r="KC111" s="5"/>
      <c r="KD111" s="5"/>
      <c r="KE111" s="5"/>
      <c r="KF111" s="5"/>
      <c r="KG111" s="5"/>
      <c r="KH111" s="5"/>
      <c r="KI111" s="5"/>
      <c r="KJ111" s="5"/>
      <c r="KK111" s="5"/>
      <c r="KL111" s="5"/>
      <c r="KM111" s="5"/>
      <c r="KN111" s="5"/>
      <c r="KO111" s="5"/>
      <c r="KP111" s="5"/>
      <c r="KQ111" s="5"/>
      <c r="KR111" s="5"/>
      <c r="KS111" s="5"/>
      <c r="KT111" s="5"/>
      <c r="KU111" s="5"/>
      <c r="KV111" s="5"/>
      <c r="KW111" s="5"/>
      <c r="KX111" s="5"/>
      <c r="KY111" s="5"/>
      <c r="KZ111" s="5"/>
      <c r="LA111" s="5"/>
      <c r="LB111" s="5"/>
      <c r="LC111" s="5"/>
      <c r="LD111" s="5"/>
      <c r="LE111" s="5"/>
      <c r="LF111" s="5"/>
      <c r="LG111" s="5"/>
      <c r="LH111" s="5"/>
      <c r="LI111" s="5"/>
      <c r="LJ111" s="5"/>
      <c r="LK111" s="5"/>
      <c r="LL111" s="5"/>
      <c r="LM111" s="5"/>
      <c r="LN111" s="5"/>
      <c r="LO111" s="5"/>
      <c r="LP111" s="5"/>
      <c r="LQ111" s="5"/>
      <c r="LR111" s="5"/>
      <c r="LS111" s="5"/>
      <c r="LT111" s="5"/>
      <c r="LU111" s="5"/>
      <c r="LV111" s="5"/>
      <c r="LW111" s="5"/>
      <c r="LX111" s="5"/>
      <c r="LY111" s="5"/>
      <c r="LZ111" s="5"/>
      <c r="MA111" s="5"/>
      <c r="MB111" s="5"/>
      <c r="MC111" s="5"/>
      <c r="MD111" s="5"/>
      <c r="ME111" s="5"/>
      <c r="MF111" s="5"/>
      <c r="MG111" s="5"/>
      <c r="MH111" s="5"/>
      <c r="MI111" s="5"/>
      <c r="MJ111" s="5"/>
      <c r="MK111" s="5"/>
      <c r="ML111" s="5"/>
      <c r="MM111" s="5"/>
      <c r="MN111" s="5"/>
      <c r="MO111" s="5"/>
      <c r="MP111" s="5"/>
      <c r="MQ111" s="5"/>
      <c r="MR111" s="5"/>
      <c r="MS111" s="5"/>
      <c r="MT111" s="5"/>
      <c r="MU111" s="5"/>
      <c r="MV111" s="5"/>
      <c r="MW111" s="5"/>
      <c r="MX111" s="5"/>
      <c r="MY111" s="5"/>
      <c r="MZ111" s="5"/>
      <c r="NA111" s="5"/>
      <c r="NB111" s="5"/>
      <c r="NC111" s="5"/>
      <c r="ND111" s="5"/>
      <c r="NE111" s="5"/>
      <c r="NF111" s="5"/>
      <c r="NG111" s="5"/>
      <c r="NH111" s="5"/>
      <c r="NI111" s="5"/>
      <c r="NJ111" s="5"/>
      <c r="NK111" s="5"/>
      <c r="NL111" s="5"/>
      <c r="NM111" s="5"/>
      <c r="NN111" s="5"/>
      <c r="NO111" s="5"/>
      <c r="NP111" s="5"/>
      <c r="NQ111" s="5"/>
      <c r="NR111" s="5"/>
      <c r="NS111" s="5"/>
      <c r="NT111" s="5"/>
      <c r="NU111" s="5"/>
      <c r="NV111" s="5"/>
      <c r="NW111" s="5"/>
      <c r="NX111" s="5"/>
      <c r="NY111" s="5"/>
      <c r="NZ111" s="5"/>
      <c r="OA111" s="5"/>
      <c r="OB111" s="5"/>
      <c r="OC111" s="5"/>
      <c r="OD111" s="5"/>
      <c r="OE111" s="5"/>
      <c r="OF111" s="5"/>
      <c r="OG111" s="5"/>
      <c r="OH111" s="5"/>
      <c r="OI111" s="5"/>
      <c r="OJ111" s="5"/>
      <c r="OK111" s="5"/>
      <c r="OL111" s="5"/>
      <c r="OM111" s="5"/>
      <c r="ON111" s="5"/>
      <c r="OO111" s="5"/>
      <c r="OP111" s="5"/>
      <c r="OQ111" s="5"/>
      <c r="OR111" s="5"/>
      <c r="OS111" s="5"/>
      <c r="OT111" s="5"/>
      <c r="OU111" s="5"/>
      <c r="OV111" s="5"/>
      <c r="OW111" s="5"/>
      <c r="OX111" s="5"/>
      <c r="OY111" s="5"/>
      <c r="OZ111" s="5"/>
      <c r="PA111" s="5"/>
      <c r="PB111" s="5"/>
      <c r="PC111" s="5"/>
      <c r="PD111" s="5"/>
      <c r="PE111" s="5"/>
      <c r="PF111" s="5"/>
      <c r="PG111" s="5"/>
      <c r="PH111" s="5"/>
      <c r="PI111" s="5"/>
      <c r="PJ111" s="5"/>
      <c r="PK111" s="5"/>
      <c r="PL111" s="5"/>
      <c r="PM111" s="5"/>
      <c r="PN111" s="5"/>
      <c r="PO111" s="5"/>
      <c r="PP111" s="5"/>
      <c r="PQ111" s="5"/>
      <c r="PR111" s="5"/>
      <c r="PS111" s="5"/>
      <c r="PT111" s="5"/>
      <c r="PU111" s="5"/>
      <c r="PV111" s="5"/>
      <c r="PW111" s="5"/>
      <c r="PX111" s="5"/>
      <c r="PY111" s="5"/>
      <c r="PZ111" s="5"/>
      <c r="QA111" s="5"/>
      <c r="QB111" s="5"/>
      <c r="QC111" s="5"/>
      <c r="QD111" s="5"/>
      <c r="QE111" s="5"/>
      <c r="QF111" s="5"/>
      <c r="QG111" s="5"/>
      <c r="QH111" s="5"/>
      <c r="QI111" s="5"/>
      <c r="QJ111" s="5"/>
      <c r="QK111" s="5"/>
      <c r="QL111" s="5"/>
      <c r="QM111" s="5"/>
      <c r="QN111" s="5"/>
      <c r="QO111" s="5"/>
      <c r="QP111" s="5"/>
      <c r="QQ111" s="5"/>
      <c r="QR111" s="5"/>
      <c r="QS111" s="5"/>
      <c r="QT111" s="5"/>
      <c r="QU111" s="5"/>
      <c r="QV111" s="5"/>
      <c r="QW111" s="5"/>
      <c r="QX111" s="5"/>
      <c r="QY111" s="5"/>
      <c r="QZ111" s="5"/>
      <c r="RA111" s="5"/>
      <c r="RB111" s="5"/>
      <c r="RC111" s="5"/>
      <c r="RD111" s="5"/>
      <c r="RE111" s="5"/>
      <c r="RF111" s="5"/>
      <c r="RG111" s="5"/>
      <c r="RH111" s="5"/>
      <c r="RI111" s="5"/>
      <c r="RJ111" s="5"/>
      <c r="RK111" s="5"/>
      <c r="RL111" s="5"/>
      <c r="RM111" s="5"/>
      <c r="RN111" s="5"/>
      <c r="RO111" s="5"/>
      <c r="RP111" s="5"/>
      <c r="RQ111" s="5"/>
      <c r="RR111" s="5"/>
      <c r="RS111" s="5"/>
      <c r="RT111" s="5"/>
      <c r="RU111" s="5"/>
      <c r="RV111" s="5"/>
      <c r="RW111" s="5"/>
      <c r="RX111" s="5"/>
      <c r="RY111" s="5"/>
      <c r="RZ111" s="5"/>
      <c r="SA111" s="5"/>
      <c r="SB111" s="5"/>
      <c r="SC111" s="5"/>
      <c r="SD111" s="5"/>
      <c r="SE111" s="5"/>
      <c r="SF111" s="5"/>
      <c r="SG111" s="5"/>
      <c r="SH111" s="5"/>
      <c r="SI111" s="5"/>
      <c r="SJ111" s="5"/>
      <c r="SK111" s="5"/>
      <c r="SL111" s="5"/>
      <c r="SM111" s="5"/>
      <c r="SN111" s="5"/>
      <c r="SO111" s="5"/>
      <c r="SP111" s="5"/>
      <c r="SQ111" s="5"/>
      <c r="SR111" s="5"/>
      <c r="SS111" s="5"/>
    </row>
    <row r="112" spans="1:513" s="3" customFormat="1" ht="41.4" customHeight="1" x14ac:dyDescent="0.25">
      <c r="A112" s="213"/>
      <c r="B112" s="791" t="s">
        <v>137</v>
      </c>
      <c r="C112" s="792"/>
      <c r="D112" s="195"/>
      <c r="E112" s="195"/>
      <c r="F112" s="195"/>
      <c r="G112" s="204"/>
      <c r="H112" s="204"/>
      <c r="I112" s="204"/>
      <c r="J112" s="204"/>
      <c r="K112" s="261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99">
        <f>'PEP Av. Fin.'!T84</f>
        <v>0</v>
      </c>
      <c r="AJ112" s="99">
        <f>'PEP Av. Fin.'!U84</f>
        <v>0</v>
      </c>
      <c r="AK112" s="103">
        <f>'PEP Av. Fin.'!V84</f>
        <v>0</v>
      </c>
      <c r="AL112" s="205">
        <f>'PEP Av. Fin.'!W84</f>
        <v>0</v>
      </c>
      <c r="AM112" s="7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</row>
    <row r="113" spans="1:513" s="3" customFormat="1" ht="41.4" customHeight="1" x14ac:dyDescent="0.25">
      <c r="A113" s="213"/>
      <c r="B113" s="791" t="s">
        <v>138</v>
      </c>
      <c r="C113" s="792"/>
      <c r="D113" s="195"/>
      <c r="E113" s="195"/>
      <c r="F113" s="195"/>
      <c r="G113" s="204"/>
      <c r="H113" s="204"/>
      <c r="I113" s="204"/>
      <c r="J113" s="204"/>
      <c r="K113" s="261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99">
        <f>'PEP Av. Fin.'!T85</f>
        <v>0</v>
      </c>
      <c r="AJ113" s="99">
        <f>'PEP Av. Fin.'!U85</f>
        <v>0</v>
      </c>
      <c r="AK113" s="103">
        <f>'PEP Av. Fin.'!V85</f>
        <v>0</v>
      </c>
      <c r="AL113" s="205">
        <f>'PEP Av. Fin.'!W85</f>
        <v>0</v>
      </c>
      <c r="AM113" s="7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</row>
    <row r="114" spans="1:513" s="3" customFormat="1" ht="41.4" customHeight="1" x14ac:dyDescent="0.25">
      <c r="A114" s="213"/>
      <c r="B114" s="791" t="s">
        <v>139</v>
      </c>
      <c r="C114" s="792"/>
      <c r="D114" s="195"/>
      <c r="E114" s="195"/>
      <c r="F114" s="195"/>
      <c r="G114" s="204"/>
      <c r="H114" s="204"/>
      <c r="I114" s="204"/>
      <c r="J114" s="204"/>
      <c r="K114" s="261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99">
        <f>'PEP Av. Fin.'!T86</f>
        <v>0</v>
      </c>
      <c r="AJ114" s="99">
        <f>'PEP Av. Fin.'!U86</f>
        <v>0</v>
      </c>
      <c r="AK114" s="103">
        <f>'PEP Av. Fin.'!V86</f>
        <v>0</v>
      </c>
      <c r="AL114" s="205">
        <f>'PEP Av. Fin.'!W86</f>
        <v>0</v>
      </c>
      <c r="AM114" s="7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</row>
    <row r="115" spans="1:513" s="3" customFormat="1" ht="41.4" customHeight="1" x14ac:dyDescent="0.25">
      <c r="A115" s="213"/>
      <c r="B115" s="793" t="s">
        <v>140</v>
      </c>
      <c r="C115" s="794"/>
      <c r="D115" s="195"/>
      <c r="E115" s="195"/>
      <c r="F115" s="195"/>
      <c r="G115" s="204"/>
      <c r="H115" s="204"/>
      <c r="I115" s="204"/>
      <c r="J115" s="204"/>
      <c r="K115" s="261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99">
        <f>'PEP Av. Fin.'!T87</f>
        <v>0</v>
      </c>
      <c r="AJ115" s="99">
        <f>'PEP Av. Fin.'!U87</f>
        <v>0</v>
      </c>
      <c r="AK115" s="103">
        <f>'PEP Av. Fin.'!V87</f>
        <v>0</v>
      </c>
      <c r="AL115" s="205">
        <f>'PEP Av. Fin.'!W87</f>
        <v>0</v>
      </c>
      <c r="AM115" s="7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</row>
    <row r="116" spans="1:513" s="6" customFormat="1" ht="41.4" customHeight="1" x14ac:dyDescent="0.25">
      <c r="A116" s="795" t="s">
        <v>32</v>
      </c>
      <c r="B116" s="783"/>
      <c r="C116" s="784"/>
      <c r="D116" s="195"/>
      <c r="E116" s="195"/>
      <c r="F116" s="195"/>
      <c r="G116" s="196"/>
      <c r="H116" s="196"/>
      <c r="I116" s="196"/>
      <c r="J116" s="196"/>
      <c r="K116" s="262"/>
      <c r="L116" s="196"/>
      <c r="M116" s="196"/>
      <c r="N116" s="196"/>
      <c r="O116" s="196"/>
      <c r="P116" s="196"/>
      <c r="Q116" s="196"/>
      <c r="R116" s="196"/>
      <c r="S116" s="196"/>
      <c r="T116" s="196"/>
      <c r="U116" s="196"/>
      <c r="V116" s="196"/>
      <c r="W116" s="196"/>
      <c r="X116" s="196"/>
      <c r="Y116" s="196"/>
      <c r="Z116" s="196"/>
      <c r="AA116" s="196"/>
      <c r="AB116" s="196"/>
      <c r="AC116" s="196"/>
      <c r="AD116" s="196"/>
      <c r="AE116" s="196"/>
      <c r="AF116" s="196"/>
      <c r="AG116" s="196"/>
      <c r="AH116" s="196"/>
      <c r="AI116" s="97" t="e">
        <f>'PEP Av. Fin.'!#REF!</f>
        <v>#REF!</v>
      </c>
      <c r="AJ116" s="97" t="e">
        <f>'PEP Av. Fin.'!#REF!</f>
        <v>#REF!</v>
      </c>
      <c r="AK116" s="97" t="e">
        <f>'PEP Av. Fin.'!#REF!</f>
        <v>#REF!</v>
      </c>
      <c r="AL116" s="197" t="e">
        <f>'PEP Av. Fin.'!#REF!</f>
        <v>#REF!</v>
      </c>
      <c r="AM116" s="4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5"/>
      <c r="FX116" s="5"/>
      <c r="FY116" s="5"/>
      <c r="FZ116" s="5"/>
      <c r="GA116" s="5"/>
      <c r="GB116" s="5"/>
      <c r="GC116" s="5"/>
      <c r="GD116" s="5"/>
      <c r="GE116" s="5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5"/>
      <c r="GR116" s="5"/>
      <c r="GS116" s="5"/>
      <c r="GT116" s="5"/>
      <c r="GU116" s="5"/>
      <c r="GV116" s="5"/>
      <c r="GW116" s="5"/>
      <c r="GX116" s="5"/>
      <c r="GY116" s="5"/>
      <c r="GZ116" s="5"/>
      <c r="HA116" s="5"/>
      <c r="HB116" s="5"/>
      <c r="HC116" s="5"/>
      <c r="HD116" s="5"/>
      <c r="HE116" s="5"/>
      <c r="HF116" s="5"/>
      <c r="HG116" s="5"/>
      <c r="HH116" s="5"/>
      <c r="HI116" s="5"/>
      <c r="HJ116" s="5"/>
      <c r="HK116" s="5"/>
      <c r="HL116" s="5"/>
      <c r="HM116" s="5"/>
      <c r="HN116" s="5"/>
      <c r="HO116" s="5"/>
      <c r="HP116" s="5"/>
      <c r="HQ116" s="5"/>
      <c r="HR116" s="5"/>
      <c r="HS116" s="5"/>
      <c r="HT116" s="5"/>
      <c r="HU116" s="5"/>
      <c r="HV116" s="5"/>
      <c r="HW116" s="5"/>
      <c r="HX116" s="5"/>
      <c r="HY116" s="5"/>
      <c r="HZ116" s="5"/>
      <c r="IA116" s="5"/>
      <c r="IB116" s="5"/>
      <c r="IC116" s="5"/>
      <c r="ID116" s="5"/>
      <c r="IE116" s="5"/>
      <c r="IF116" s="5"/>
      <c r="IG116" s="5"/>
      <c r="IH116" s="5"/>
      <c r="II116" s="5"/>
      <c r="IJ116" s="5"/>
      <c r="IK116" s="5"/>
      <c r="IL116" s="5"/>
      <c r="IM116" s="5"/>
      <c r="IN116" s="5"/>
      <c r="IO116" s="5"/>
      <c r="IP116" s="5"/>
      <c r="IQ116" s="5"/>
      <c r="IR116" s="5"/>
      <c r="IS116" s="5"/>
      <c r="IT116" s="5"/>
      <c r="IU116" s="5"/>
      <c r="IV116" s="5"/>
      <c r="IW116" s="5"/>
      <c r="IX116" s="5"/>
      <c r="IY116" s="5"/>
      <c r="IZ116" s="5"/>
      <c r="JA116" s="5"/>
      <c r="JB116" s="5"/>
      <c r="JC116" s="5"/>
      <c r="JD116" s="5"/>
      <c r="JE116" s="5"/>
      <c r="JF116" s="5"/>
      <c r="JG116" s="5"/>
      <c r="JH116" s="5"/>
      <c r="JI116" s="5"/>
      <c r="JJ116" s="5"/>
      <c r="JK116" s="5"/>
      <c r="JL116" s="5"/>
      <c r="JM116" s="5"/>
      <c r="JN116" s="5"/>
      <c r="JO116" s="5"/>
      <c r="JP116" s="5"/>
      <c r="JQ116" s="5"/>
      <c r="JR116" s="5"/>
      <c r="JS116" s="5"/>
      <c r="JT116" s="5"/>
      <c r="JU116" s="5"/>
      <c r="JV116" s="5"/>
      <c r="JW116" s="5"/>
      <c r="JX116" s="5"/>
      <c r="JY116" s="5"/>
      <c r="JZ116" s="5"/>
      <c r="KA116" s="5"/>
      <c r="KB116" s="5"/>
      <c r="KC116" s="5"/>
      <c r="KD116" s="5"/>
      <c r="KE116" s="5"/>
      <c r="KF116" s="5"/>
      <c r="KG116" s="5"/>
      <c r="KH116" s="5"/>
      <c r="KI116" s="5"/>
      <c r="KJ116" s="5"/>
      <c r="KK116" s="5"/>
      <c r="KL116" s="5"/>
      <c r="KM116" s="5"/>
      <c r="KN116" s="5"/>
      <c r="KO116" s="5"/>
      <c r="KP116" s="5"/>
      <c r="KQ116" s="5"/>
      <c r="KR116" s="5"/>
      <c r="KS116" s="5"/>
      <c r="KT116" s="5"/>
      <c r="KU116" s="5"/>
      <c r="KV116" s="5"/>
      <c r="KW116" s="5"/>
      <c r="KX116" s="5"/>
      <c r="KY116" s="5"/>
      <c r="KZ116" s="5"/>
      <c r="LA116" s="5"/>
      <c r="LB116" s="5"/>
      <c r="LC116" s="5"/>
      <c r="LD116" s="5"/>
      <c r="LE116" s="5"/>
      <c r="LF116" s="5"/>
      <c r="LG116" s="5"/>
      <c r="LH116" s="5"/>
      <c r="LI116" s="5"/>
      <c r="LJ116" s="5"/>
      <c r="LK116" s="5"/>
      <c r="LL116" s="5"/>
      <c r="LM116" s="5"/>
      <c r="LN116" s="5"/>
      <c r="LO116" s="5"/>
      <c r="LP116" s="5"/>
      <c r="LQ116" s="5"/>
      <c r="LR116" s="5"/>
      <c r="LS116" s="5"/>
      <c r="LT116" s="5"/>
      <c r="LU116" s="5"/>
      <c r="LV116" s="5"/>
      <c r="LW116" s="5"/>
      <c r="LX116" s="5"/>
      <c r="LY116" s="5"/>
      <c r="LZ116" s="5"/>
      <c r="MA116" s="5"/>
      <c r="MB116" s="5"/>
      <c r="MC116" s="5"/>
      <c r="MD116" s="5"/>
      <c r="ME116" s="5"/>
      <c r="MF116" s="5"/>
      <c r="MG116" s="5"/>
      <c r="MH116" s="5"/>
      <c r="MI116" s="5"/>
      <c r="MJ116" s="5"/>
      <c r="MK116" s="5"/>
      <c r="ML116" s="5"/>
      <c r="MM116" s="5"/>
      <c r="MN116" s="5"/>
      <c r="MO116" s="5"/>
      <c r="MP116" s="5"/>
      <c r="MQ116" s="5"/>
      <c r="MR116" s="5"/>
      <c r="MS116" s="5"/>
      <c r="MT116" s="5"/>
      <c r="MU116" s="5"/>
      <c r="MV116" s="5"/>
      <c r="MW116" s="5"/>
      <c r="MX116" s="5"/>
      <c r="MY116" s="5"/>
      <c r="MZ116" s="5"/>
      <c r="NA116" s="5"/>
      <c r="NB116" s="5"/>
      <c r="NC116" s="5"/>
      <c r="ND116" s="5"/>
      <c r="NE116" s="5"/>
      <c r="NF116" s="5"/>
      <c r="NG116" s="5"/>
      <c r="NH116" s="5"/>
      <c r="NI116" s="5"/>
      <c r="NJ116" s="5"/>
      <c r="NK116" s="5"/>
      <c r="NL116" s="5"/>
      <c r="NM116" s="5"/>
      <c r="NN116" s="5"/>
      <c r="NO116" s="5"/>
      <c r="NP116" s="5"/>
      <c r="NQ116" s="5"/>
      <c r="NR116" s="5"/>
      <c r="NS116" s="5"/>
      <c r="NT116" s="5"/>
      <c r="NU116" s="5"/>
      <c r="NV116" s="5"/>
      <c r="NW116" s="5"/>
      <c r="NX116" s="5"/>
      <c r="NY116" s="5"/>
      <c r="NZ116" s="5"/>
      <c r="OA116" s="5"/>
      <c r="OB116" s="5"/>
      <c r="OC116" s="5"/>
      <c r="OD116" s="5"/>
      <c r="OE116" s="5"/>
      <c r="OF116" s="5"/>
      <c r="OG116" s="5"/>
      <c r="OH116" s="5"/>
      <c r="OI116" s="5"/>
      <c r="OJ116" s="5"/>
      <c r="OK116" s="5"/>
      <c r="OL116" s="5"/>
      <c r="OM116" s="5"/>
      <c r="ON116" s="5"/>
      <c r="OO116" s="5"/>
      <c r="OP116" s="5"/>
      <c r="OQ116" s="5"/>
      <c r="OR116" s="5"/>
      <c r="OS116" s="5"/>
      <c r="OT116" s="5"/>
      <c r="OU116" s="5"/>
      <c r="OV116" s="5"/>
      <c r="OW116" s="5"/>
      <c r="OX116" s="5"/>
      <c r="OY116" s="5"/>
      <c r="OZ116" s="5"/>
      <c r="PA116" s="5"/>
      <c r="PB116" s="5"/>
      <c r="PC116" s="5"/>
      <c r="PD116" s="5"/>
      <c r="PE116" s="5"/>
      <c r="PF116" s="5"/>
      <c r="PG116" s="5"/>
      <c r="PH116" s="5"/>
      <c r="PI116" s="5"/>
      <c r="PJ116" s="5"/>
      <c r="PK116" s="5"/>
      <c r="PL116" s="5"/>
      <c r="PM116" s="5"/>
      <c r="PN116" s="5"/>
      <c r="PO116" s="5"/>
      <c r="PP116" s="5"/>
      <c r="PQ116" s="5"/>
      <c r="PR116" s="5"/>
      <c r="PS116" s="5"/>
      <c r="PT116" s="5"/>
      <c r="PU116" s="5"/>
      <c r="PV116" s="5"/>
      <c r="PW116" s="5"/>
      <c r="PX116" s="5"/>
      <c r="PY116" s="5"/>
      <c r="PZ116" s="5"/>
      <c r="QA116" s="5"/>
      <c r="QB116" s="5"/>
      <c r="QC116" s="5"/>
      <c r="QD116" s="5"/>
      <c r="QE116" s="5"/>
      <c r="QF116" s="5"/>
      <c r="QG116" s="5"/>
      <c r="QH116" s="5"/>
      <c r="QI116" s="5"/>
      <c r="QJ116" s="5"/>
      <c r="QK116" s="5"/>
      <c r="QL116" s="5"/>
      <c r="QM116" s="5"/>
      <c r="QN116" s="5"/>
      <c r="QO116" s="5"/>
      <c r="QP116" s="5"/>
      <c r="QQ116" s="5"/>
      <c r="QR116" s="5"/>
      <c r="QS116" s="5"/>
      <c r="QT116" s="5"/>
      <c r="QU116" s="5"/>
      <c r="QV116" s="5"/>
      <c r="QW116" s="5"/>
      <c r="QX116" s="5"/>
      <c r="QY116" s="5"/>
      <c r="QZ116" s="5"/>
      <c r="RA116" s="5"/>
      <c r="RB116" s="5"/>
      <c r="RC116" s="5"/>
      <c r="RD116" s="5"/>
      <c r="RE116" s="5"/>
      <c r="RF116" s="5"/>
      <c r="RG116" s="5"/>
      <c r="RH116" s="5"/>
      <c r="RI116" s="5"/>
      <c r="RJ116" s="5"/>
      <c r="RK116" s="5"/>
      <c r="RL116" s="5"/>
      <c r="RM116" s="5"/>
      <c r="RN116" s="5"/>
      <c r="RO116" s="5"/>
      <c r="RP116" s="5"/>
      <c r="RQ116" s="5"/>
      <c r="RR116" s="5"/>
      <c r="RS116" s="5"/>
      <c r="RT116" s="5"/>
      <c r="RU116" s="5"/>
      <c r="RV116" s="5"/>
      <c r="RW116" s="5"/>
      <c r="RX116" s="5"/>
      <c r="RY116" s="5"/>
      <c r="RZ116" s="5"/>
      <c r="SA116" s="5"/>
      <c r="SB116" s="5"/>
      <c r="SC116" s="5"/>
      <c r="SD116" s="5"/>
      <c r="SE116" s="5"/>
      <c r="SF116" s="5"/>
      <c r="SG116" s="5"/>
      <c r="SH116" s="5"/>
      <c r="SI116" s="5"/>
      <c r="SJ116" s="5"/>
      <c r="SK116" s="5"/>
      <c r="SL116" s="5"/>
      <c r="SM116" s="5"/>
      <c r="SN116" s="5"/>
      <c r="SO116" s="5"/>
      <c r="SP116" s="5"/>
      <c r="SQ116" s="5"/>
      <c r="SR116" s="5"/>
      <c r="SS116" s="5"/>
    </row>
    <row r="117" spans="1:513" s="3" customFormat="1" ht="41.4" customHeight="1" x14ac:dyDescent="0.25">
      <c r="A117" s="213"/>
      <c r="B117" s="791" t="s">
        <v>141</v>
      </c>
      <c r="C117" s="792"/>
      <c r="D117" s="195"/>
      <c r="E117" s="195"/>
      <c r="F117" s="195"/>
      <c r="G117" s="204"/>
      <c r="H117" s="204"/>
      <c r="I117" s="204"/>
      <c r="J117" s="204"/>
      <c r="K117" s="261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99">
        <f>'PEP Av. Fin.'!T82</f>
        <v>11666.800000000001</v>
      </c>
      <c r="AJ117" s="99">
        <f>'PEP Av. Fin.'!U82</f>
        <v>0</v>
      </c>
      <c r="AK117" s="103">
        <f>'PEP Av. Fin.'!V82</f>
        <v>11666.800000000001</v>
      </c>
      <c r="AL117" s="205">
        <f>'PEP Av. Fin.'!W82</f>
        <v>1.8646985903679084E-2</v>
      </c>
      <c r="AM117" s="7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</row>
    <row r="118" spans="1:513" s="83" customFormat="1" ht="41.4" customHeight="1" x14ac:dyDescent="0.25">
      <c r="A118" s="780" t="s">
        <v>10</v>
      </c>
      <c r="B118" s="781"/>
      <c r="C118" s="781"/>
      <c r="D118" s="781"/>
      <c r="E118" s="781"/>
      <c r="F118" s="781"/>
      <c r="G118" s="781"/>
      <c r="H118" s="781"/>
      <c r="I118" s="781"/>
      <c r="J118" s="782"/>
      <c r="K118" s="265"/>
      <c r="L118" s="265"/>
      <c r="M118" s="265"/>
      <c r="N118" s="265"/>
      <c r="O118" s="265"/>
      <c r="P118" s="265"/>
      <c r="Q118" s="265"/>
      <c r="R118" s="265"/>
      <c r="S118" s="265"/>
      <c r="T118" s="265"/>
      <c r="U118" s="265"/>
      <c r="V118" s="265"/>
      <c r="W118" s="265"/>
      <c r="X118" s="265"/>
      <c r="Y118" s="265"/>
      <c r="Z118" s="265"/>
      <c r="AA118" s="265"/>
      <c r="AB118" s="265"/>
      <c r="AC118" s="265"/>
      <c r="AD118" s="265"/>
      <c r="AE118" s="265"/>
      <c r="AF118" s="265"/>
      <c r="AG118" s="265"/>
      <c r="AH118" s="265"/>
      <c r="AI118" s="118">
        <f>'PEP Av. Fin.'!T88</f>
        <v>113550</v>
      </c>
      <c r="AJ118" s="118">
        <f>'PEP Av. Fin.'!U88</f>
        <v>0</v>
      </c>
      <c r="AK118" s="118">
        <f>'PEP Av. Fin.'!V88</f>
        <v>113550</v>
      </c>
      <c r="AL118" s="208">
        <f>'PEP Av. Fin.'!W88</f>
        <v>0.22396449704142013</v>
      </c>
      <c r="AM118" s="81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  <c r="DK118" s="82"/>
      <c r="DL118" s="82"/>
      <c r="DM118" s="82"/>
      <c r="DN118" s="82"/>
      <c r="DO118" s="82"/>
      <c r="DP118" s="82"/>
      <c r="DQ118" s="82"/>
      <c r="DR118" s="82"/>
      <c r="DS118" s="82"/>
      <c r="DT118" s="82"/>
      <c r="DU118" s="82"/>
      <c r="DV118" s="82"/>
      <c r="DW118" s="82"/>
      <c r="DX118" s="82"/>
      <c r="DY118" s="82"/>
      <c r="DZ118" s="82"/>
      <c r="EA118" s="82"/>
      <c r="EB118" s="82"/>
      <c r="EC118" s="82"/>
      <c r="ED118" s="82"/>
      <c r="EE118" s="82"/>
      <c r="EF118" s="82"/>
      <c r="EG118" s="82"/>
      <c r="EH118" s="82"/>
      <c r="EI118" s="82"/>
      <c r="EJ118" s="82"/>
      <c r="EK118" s="82"/>
      <c r="EL118" s="82"/>
      <c r="EM118" s="82"/>
      <c r="EN118" s="82"/>
      <c r="EO118" s="82"/>
      <c r="EP118" s="82"/>
      <c r="EQ118" s="82"/>
      <c r="ER118" s="82"/>
      <c r="ES118" s="82"/>
      <c r="ET118" s="82"/>
      <c r="EU118" s="82"/>
      <c r="EV118" s="82"/>
      <c r="EW118" s="82"/>
      <c r="EX118" s="82"/>
      <c r="EY118" s="82"/>
      <c r="EZ118" s="82"/>
      <c r="FA118" s="82"/>
      <c r="FB118" s="82"/>
      <c r="FC118" s="82"/>
      <c r="FD118" s="82"/>
      <c r="FE118" s="82"/>
      <c r="FF118" s="82"/>
      <c r="FG118" s="82"/>
      <c r="FH118" s="82"/>
      <c r="FI118" s="82"/>
      <c r="FJ118" s="82"/>
      <c r="FK118" s="82"/>
      <c r="FL118" s="82"/>
      <c r="FM118" s="82"/>
      <c r="FN118" s="82"/>
      <c r="FO118" s="82"/>
      <c r="FP118" s="82"/>
      <c r="FQ118" s="82"/>
      <c r="FR118" s="82"/>
      <c r="FS118" s="82"/>
      <c r="FT118" s="82"/>
      <c r="FU118" s="82"/>
      <c r="FV118" s="82"/>
      <c r="FW118" s="82"/>
      <c r="FX118" s="82"/>
      <c r="FY118" s="82"/>
      <c r="FZ118" s="82"/>
      <c r="GA118" s="82"/>
      <c r="GB118" s="82"/>
      <c r="GC118" s="82"/>
      <c r="GD118" s="82"/>
      <c r="GE118" s="82"/>
      <c r="GF118" s="82"/>
      <c r="GG118" s="82"/>
      <c r="GH118" s="82"/>
      <c r="GI118" s="82"/>
      <c r="GJ118" s="82"/>
      <c r="GK118" s="82"/>
      <c r="GL118" s="82"/>
      <c r="GM118" s="82"/>
      <c r="GN118" s="82"/>
      <c r="GO118" s="82"/>
      <c r="GP118" s="82"/>
      <c r="GQ118" s="82"/>
      <c r="GR118" s="82"/>
      <c r="GS118" s="82"/>
      <c r="GT118" s="82"/>
      <c r="GU118" s="82"/>
      <c r="GV118" s="82"/>
      <c r="GW118" s="82"/>
      <c r="GX118" s="82"/>
      <c r="GY118" s="82"/>
      <c r="GZ118" s="82"/>
      <c r="HA118" s="82"/>
      <c r="HB118" s="82"/>
      <c r="HC118" s="82"/>
      <c r="HD118" s="82"/>
      <c r="HE118" s="82"/>
      <c r="HF118" s="82"/>
      <c r="HG118" s="82"/>
      <c r="HH118" s="82"/>
      <c r="HI118" s="82"/>
      <c r="HJ118" s="82"/>
      <c r="HK118" s="82"/>
      <c r="HL118" s="82"/>
      <c r="HM118" s="82"/>
      <c r="HN118" s="82"/>
      <c r="HO118" s="82"/>
      <c r="HP118" s="82"/>
      <c r="HQ118" s="82"/>
      <c r="HR118" s="82"/>
      <c r="HS118" s="82"/>
      <c r="HT118" s="82"/>
      <c r="HU118" s="82"/>
      <c r="HV118" s="82"/>
      <c r="HW118" s="82"/>
      <c r="HX118" s="82"/>
      <c r="HY118" s="82"/>
      <c r="HZ118" s="82"/>
      <c r="IA118" s="82"/>
      <c r="IB118" s="82"/>
      <c r="IC118" s="82"/>
      <c r="ID118" s="82"/>
      <c r="IE118" s="82"/>
      <c r="IF118" s="82"/>
      <c r="IG118" s="82"/>
      <c r="IH118" s="82"/>
      <c r="II118" s="82"/>
      <c r="IJ118" s="82"/>
      <c r="IK118" s="82"/>
      <c r="IL118" s="82"/>
      <c r="IM118" s="82"/>
      <c r="IN118" s="82"/>
      <c r="IO118" s="82"/>
      <c r="IP118" s="82"/>
      <c r="IQ118" s="82"/>
      <c r="IR118" s="82"/>
      <c r="IS118" s="82"/>
      <c r="IT118" s="82"/>
      <c r="IU118" s="82"/>
      <c r="IV118" s="82"/>
      <c r="IW118" s="82"/>
      <c r="IX118" s="82"/>
      <c r="IY118" s="82"/>
      <c r="IZ118" s="82"/>
      <c r="JA118" s="82"/>
      <c r="JB118" s="82"/>
      <c r="JC118" s="82"/>
      <c r="JD118" s="82"/>
      <c r="JE118" s="82"/>
      <c r="JF118" s="82"/>
      <c r="JG118" s="82"/>
      <c r="JH118" s="82"/>
      <c r="JI118" s="82"/>
      <c r="JJ118" s="82"/>
      <c r="JK118" s="82"/>
      <c r="JL118" s="82"/>
      <c r="JM118" s="82"/>
      <c r="JN118" s="82"/>
      <c r="JO118" s="82"/>
      <c r="JP118" s="82"/>
      <c r="JQ118" s="82"/>
      <c r="JR118" s="82"/>
      <c r="JS118" s="82"/>
      <c r="JT118" s="82"/>
      <c r="JU118" s="82"/>
      <c r="JV118" s="82"/>
      <c r="JW118" s="82"/>
      <c r="JX118" s="82"/>
      <c r="JY118" s="82"/>
      <c r="JZ118" s="82"/>
      <c r="KA118" s="82"/>
      <c r="KB118" s="82"/>
      <c r="KC118" s="82"/>
      <c r="KD118" s="82"/>
      <c r="KE118" s="82"/>
      <c r="KF118" s="82"/>
      <c r="KG118" s="82"/>
      <c r="KH118" s="82"/>
      <c r="KI118" s="82"/>
      <c r="KJ118" s="82"/>
      <c r="KK118" s="82"/>
      <c r="KL118" s="82"/>
      <c r="KM118" s="82"/>
      <c r="KN118" s="82"/>
      <c r="KO118" s="82"/>
      <c r="KP118" s="82"/>
      <c r="KQ118" s="82"/>
      <c r="KR118" s="82"/>
      <c r="KS118" s="82"/>
      <c r="KT118" s="82"/>
      <c r="KU118" s="82"/>
      <c r="KV118" s="82"/>
      <c r="KW118" s="82"/>
      <c r="KX118" s="82"/>
      <c r="KY118" s="82"/>
      <c r="KZ118" s="82"/>
      <c r="LA118" s="82"/>
      <c r="LB118" s="82"/>
      <c r="LC118" s="82"/>
      <c r="LD118" s="82"/>
      <c r="LE118" s="82"/>
      <c r="LF118" s="82"/>
      <c r="LG118" s="82"/>
      <c r="LH118" s="82"/>
      <c r="LI118" s="82"/>
      <c r="LJ118" s="82"/>
      <c r="LK118" s="82"/>
      <c r="LL118" s="82"/>
      <c r="LM118" s="82"/>
      <c r="LN118" s="82"/>
      <c r="LO118" s="82"/>
      <c r="LP118" s="82"/>
      <c r="LQ118" s="82"/>
      <c r="LR118" s="82"/>
      <c r="LS118" s="82"/>
      <c r="LT118" s="82"/>
      <c r="LU118" s="82"/>
      <c r="LV118" s="82"/>
      <c r="LW118" s="82"/>
      <c r="LX118" s="82"/>
      <c r="LY118" s="82"/>
      <c r="LZ118" s="82"/>
      <c r="MA118" s="82"/>
      <c r="MB118" s="82"/>
      <c r="MC118" s="82"/>
      <c r="MD118" s="82"/>
      <c r="ME118" s="82"/>
      <c r="MF118" s="82"/>
      <c r="MG118" s="82"/>
      <c r="MH118" s="82"/>
      <c r="MI118" s="82"/>
      <c r="MJ118" s="82"/>
      <c r="MK118" s="82"/>
      <c r="ML118" s="82"/>
      <c r="MM118" s="82"/>
      <c r="MN118" s="82"/>
      <c r="MO118" s="82"/>
      <c r="MP118" s="82"/>
      <c r="MQ118" s="82"/>
      <c r="MR118" s="82"/>
      <c r="MS118" s="82"/>
      <c r="MT118" s="82"/>
      <c r="MU118" s="82"/>
      <c r="MV118" s="82"/>
      <c r="MW118" s="82"/>
      <c r="MX118" s="82"/>
      <c r="MY118" s="82"/>
      <c r="MZ118" s="82"/>
      <c r="NA118" s="82"/>
      <c r="NB118" s="82"/>
      <c r="NC118" s="82"/>
      <c r="ND118" s="82"/>
      <c r="NE118" s="82"/>
      <c r="NF118" s="82"/>
      <c r="NG118" s="82"/>
      <c r="NH118" s="82"/>
      <c r="NI118" s="82"/>
      <c r="NJ118" s="82"/>
      <c r="NK118" s="82"/>
      <c r="NL118" s="82"/>
      <c r="NM118" s="82"/>
      <c r="NN118" s="82"/>
      <c r="NO118" s="82"/>
      <c r="NP118" s="82"/>
      <c r="NQ118" s="82"/>
      <c r="NR118" s="82"/>
      <c r="NS118" s="82"/>
      <c r="NT118" s="82"/>
      <c r="NU118" s="82"/>
      <c r="NV118" s="82"/>
      <c r="NW118" s="82"/>
      <c r="NX118" s="82"/>
      <c r="NY118" s="82"/>
      <c r="NZ118" s="82"/>
      <c r="OA118" s="82"/>
      <c r="OB118" s="82"/>
      <c r="OC118" s="82"/>
      <c r="OD118" s="82"/>
      <c r="OE118" s="82"/>
      <c r="OF118" s="82"/>
      <c r="OG118" s="82"/>
      <c r="OH118" s="82"/>
      <c r="OI118" s="82"/>
      <c r="OJ118" s="82"/>
      <c r="OK118" s="82"/>
      <c r="OL118" s="82"/>
      <c r="OM118" s="82"/>
      <c r="ON118" s="82"/>
      <c r="OO118" s="82"/>
      <c r="OP118" s="82"/>
      <c r="OQ118" s="82"/>
      <c r="OR118" s="82"/>
      <c r="OS118" s="82"/>
      <c r="OT118" s="82"/>
      <c r="OU118" s="82"/>
      <c r="OV118" s="82"/>
      <c r="OW118" s="82"/>
      <c r="OX118" s="82"/>
      <c r="OY118" s="82"/>
      <c r="OZ118" s="82"/>
      <c r="PA118" s="82"/>
      <c r="PB118" s="82"/>
      <c r="PC118" s="82"/>
      <c r="PD118" s="82"/>
      <c r="PE118" s="82"/>
      <c r="PF118" s="82"/>
      <c r="PG118" s="82"/>
      <c r="PH118" s="82"/>
      <c r="PI118" s="82"/>
      <c r="PJ118" s="82"/>
      <c r="PK118" s="82"/>
      <c r="PL118" s="82"/>
      <c r="PM118" s="82"/>
      <c r="PN118" s="82"/>
      <c r="PO118" s="82"/>
      <c r="PP118" s="82"/>
      <c r="PQ118" s="82"/>
      <c r="PR118" s="82"/>
      <c r="PS118" s="82"/>
      <c r="PT118" s="82"/>
      <c r="PU118" s="82"/>
      <c r="PV118" s="82"/>
      <c r="PW118" s="82"/>
      <c r="PX118" s="82"/>
      <c r="PY118" s="82"/>
      <c r="PZ118" s="82"/>
      <c r="QA118" s="82"/>
      <c r="QB118" s="82"/>
      <c r="QC118" s="82"/>
      <c r="QD118" s="82"/>
      <c r="QE118" s="82"/>
      <c r="QF118" s="82"/>
      <c r="QG118" s="82"/>
      <c r="QH118" s="82"/>
      <c r="QI118" s="82"/>
      <c r="QJ118" s="82"/>
      <c r="QK118" s="82"/>
      <c r="QL118" s="82"/>
      <c r="QM118" s="82"/>
      <c r="QN118" s="82"/>
      <c r="QO118" s="82"/>
      <c r="QP118" s="82"/>
      <c r="QQ118" s="82"/>
      <c r="QR118" s="82"/>
      <c r="QS118" s="82"/>
      <c r="QT118" s="82"/>
      <c r="QU118" s="82"/>
      <c r="QV118" s="82"/>
      <c r="QW118" s="82"/>
      <c r="QX118" s="82"/>
      <c r="QY118" s="82"/>
      <c r="QZ118" s="82"/>
      <c r="RA118" s="82"/>
      <c r="RB118" s="82"/>
      <c r="RC118" s="82"/>
      <c r="RD118" s="82"/>
      <c r="RE118" s="82"/>
      <c r="RF118" s="82"/>
      <c r="RG118" s="82"/>
      <c r="RH118" s="82"/>
      <c r="RI118" s="82"/>
      <c r="RJ118" s="82"/>
      <c r="RK118" s="82"/>
      <c r="RL118" s="82"/>
      <c r="RM118" s="82"/>
      <c r="RN118" s="82"/>
      <c r="RO118" s="82"/>
      <c r="RP118" s="82"/>
      <c r="RQ118" s="82"/>
      <c r="RR118" s="82"/>
      <c r="RS118" s="82"/>
      <c r="RT118" s="82"/>
      <c r="RU118" s="82"/>
      <c r="RV118" s="82"/>
      <c r="RW118" s="82"/>
      <c r="RX118" s="82"/>
      <c r="RY118" s="82"/>
      <c r="RZ118" s="82"/>
      <c r="SA118" s="82"/>
      <c r="SB118" s="82"/>
      <c r="SC118" s="82"/>
      <c r="SD118" s="82"/>
      <c r="SE118" s="82"/>
      <c r="SF118" s="82"/>
      <c r="SG118" s="82"/>
      <c r="SH118" s="82"/>
      <c r="SI118" s="82"/>
      <c r="SJ118" s="82"/>
      <c r="SK118" s="82"/>
      <c r="SL118" s="82"/>
      <c r="SM118" s="82"/>
      <c r="SN118" s="82"/>
      <c r="SO118" s="82"/>
      <c r="SP118" s="82"/>
      <c r="SQ118" s="82"/>
      <c r="SR118" s="82"/>
      <c r="SS118" s="82"/>
    </row>
    <row r="119" spans="1:513" s="6" customFormat="1" ht="41.4" customHeight="1" x14ac:dyDescent="0.25">
      <c r="A119" s="214"/>
      <c r="B119" s="783" t="s">
        <v>11</v>
      </c>
      <c r="C119" s="784"/>
      <c r="D119" s="195"/>
      <c r="E119" s="195"/>
      <c r="F119" s="195"/>
      <c r="G119" s="196"/>
      <c r="H119" s="196"/>
      <c r="I119" s="196"/>
      <c r="J119" s="196"/>
      <c r="K119" s="262"/>
      <c r="L119" s="196"/>
      <c r="M119" s="196"/>
      <c r="N119" s="196"/>
      <c r="O119" s="196"/>
      <c r="P119" s="196"/>
      <c r="Q119" s="196"/>
      <c r="R119" s="196"/>
      <c r="S119" s="196"/>
      <c r="T119" s="196"/>
      <c r="U119" s="196"/>
      <c r="V119" s="196"/>
      <c r="W119" s="196"/>
      <c r="X119" s="196"/>
      <c r="Y119" s="196"/>
      <c r="Z119" s="196"/>
      <c r="AA119" s="196"/>
      <c r="AB119" s="196"/>
      <c r="AC119" s="196"/>
      <c r="AD119" s="196"/>
      <c r="AE119" s="196"/>
      <c r="AF119" s="196"/>
      <c r="AG119" s="196"/>
      <c r="AH119" s="196"/>
      <c r="AI119" s="97">
        <f>'PEP Av. Fin.'!T89</f>
        <v>38550</v>
      </c>
      <c r="AJ119" s="97">
        <f>'PEP Av. Fin.'!U89</f>
        <v>0</v>
      </c>
      <c r="AK119" s="97">
        <f>'PEP Av. Fin.'!V89</f>
        <v>38550</v>
      </c>
      <c r="AL119" s="197">
        <f>'PEP Av. Fin.'!W89</f>
        <v>0.15</v>
      </c>
      <c r="AM119" s="4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5"/>
      <c r="FX119" s="5"/>
      <c r="FY119" s="5"/>
      <c r="FZ119" s="5"/>
      <c r="GA119" s="5"/>
      <c r="GB119" s="5"/>
      <c r="GC119" s="5"/>
      <c r="GD119" s="5"/>
      <c r="GE119" s="5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5"/>
      <c r="GR119" s="5"/>
      <c r="GS119" s="5"/>
      <c r="GT119" s="5"/>
      <c r="GU119" s="5"/>
      <c r="GV119" s="5"/>
      <c r="GW119" s="5"/>
      <c r="GX119" s="5"/>
      <c r="GY119" s="5"/>
      <c r="GZ119" s="5"/>
      <c r="HA119" s="5"/>
      <c r="HB119" s="5"/>
      <c r="HC119" s="5"/>
      <c r="HD119" s="5"/>
      <c r="HE119" s="5"/>
      <c r="HF119" s="5"/>
      <c r="HG119" s="5"/>
      <c r="HH119" s="5"/>
      <c r="HI119" s="5"/>
      <c r="HJ119" s="5"/>
      <c r="HK119" s="5"/>
      <c r="HL119" s="5"/>
      <c r="HM119" s="5"/>
      <c r="HN119" s="5"/>
      <c r="HO119" s="5"/>
      <c r="HP119" s="5"/>
      <c r="HQ119" s="5"/>
      <c r="HR119" s="5"/>
      <c r="HS119" s="5"/>
      <c r="HT119" s="5"/>
      <c r="HU119" s="5"/>
      <c r="HV119" s="5"/>
      <c r="HW119" s="5"/>
      <c r="HX119" s="5"/>
      <c r="HY119" s="5"/>
      <c r="HZ119" s="5"/>
      <c r="IA119" s="5"/>
      <c r="IB119" s="5"/>
      <c r="IC119" s="5"/>
      <c r="ID119" s="5"/>
      <c r="IE119" s="5"/>
      <c r="IF119" s="5"/>
      <c r="IG119" s="5"/>
      <c r="IH119" s="5"/>
      <c r="II119" s="5"/>
      <c r="IJ119" s="5"/>
      <c r="IK119" s="5"/>
      <c r="IL119" s="5"/>
      <c r="IM119" s="5"/>
      <c r="IN119" s="5"/>
      <c r="IO119" s="5"/>
      <c r="IP119" s="5"/>
      <c r="IQ119" s="5"/>
      <c r="IR119" s="5"/>
      <c r="IS119" s="5"/>
      <c r="IT119" s="5"/>
      <c r="IU119" s="5"/>
      <c r="IV119" s="5"/>
      <c r="IW119" s="5"/>
      <c r="IX119" s="5"/>
      <c r="IY119" s="5"/>
      <c r="IZ119" s="5"/>
      <c r="JA119" s="5"/>
      <c r="JB119" s="5"/>
      <c r="JC119" s="5"/>
      <c r="JD119" s="5"/>
      <c r="JE119" s="5"/>
      <c r="JF119" s="5"/>
      <c r="JG119" s="5"/>
      <c r="JH119" s="5"/>
      <c r="JI119" s="5"/>
      <c r="JJ119" s="5"/>
      <c r="JK119" s="5"/>
      <c r="JL119" s="5"/>
      <c r="JM119" s="5"/>
      <c r="JN119" s="5"/>
      <c r="JO119" s="5"/>
      <c r="JP119" s="5"/>
      <c r="JQ119" s="5"/>
      <c r="JR119" s="5"/>
      <c r="JS119" s="5"/>
      <c r="JT119" s="5"/>
      <c r="JU119" s="5"/>
      <c r="JV119" s="5"/>
      <c r="JW119" s="5"/>
      <c r="JX119" s="5"/>
      <c r="JY119" s="5"/>
      <c r="JZ119" s="5"/>
      <c r="KA119" s="5"/>
      <c r="KB119" s="5"/>
      <c r="KC119" s="5"/>
      <c r="KD119" s="5"/>
      <c r="KE119" s="5"/>
      <c r="KF119" s="5"/>
      <c r="KG119" s="5"/>
      <c r="KH119" s="5"/>
      <c r="KI119" s="5"/>
      <c r="KJ119" s="5"/>
      <c r="KK119" s="5"/>
      <c r="KL119" s="5"/>
      <c r="KM119" s="5"/>
      <c r="KN119" s="5"/>
      <c r="KO119" s="5"/>
      <c r="KP119" s="5"/>
      <c r="KQ119" s="5"/>
      <c r="KR119" s="5"/>
      <c r="KS119" s="5"/>
      <c r="KT119" s="5"/>
      <c r="KU119" s="5"/>
      <c r="KV119" s="5"/>
      <c r="KW119" s="5"/>
      <c r="KX119" s="5"/>
      <c r="KY119" s="5"/>
      <c r="KZ119" s="5"/>
      <c r="LA119" s="5"/>
      <c r="LB119" s="5"/>
      <c r="LC119" s="5"/>
      <c r="LD119" s="5"/>
      <c r="LE119" s="5"/>
      <c r="LF119" s="5"/>
      <c r="LG119" s="5"/>
      <c r="LH119" s="5"/>
      <c r="LI119" s="5"/>
      <c r="LJ119" s="5"/>
      <c r="LK119" s="5"/>
      <c r="LL119" s="5"/>
      <c r="LM119" s="5"/>
      <c r="LN119" s="5"/>
      <c r="LO119" s="5"/>
      <c r="LP119" s="5"/>
      <c r="LQ119" s="5"/>
      <c r="LR119" s="5"/>
      <c r="LS119" s="5"/>
      <c r="LT119" s="5"/>
      <c r="LU119" s="5"/>
      <c r="LV119" s="5"/>
      <c r="LW119" s="5"/>
      <c r="LX119" s="5"/>
      <c r="LY119" s="5"/>
      <c r="LZ119" s="5"/>
      <c r="MA119" s="5"/>
      <c r="MB119" s="5"/>
      <c r="MC119" s="5"/>
      <c r="MD119" s="5"/>
      <c r="ME119" s="5"/>
      <c r="MF119" s="5"/>
      <c r="MG119" s="5"/>
      <c r="MH119" s="5"/>
      <c r="MI119" s="5"/>
      <c r="MJ119" s="5"/>
      <c r="MK119" s="5"/>
      <c r="ML119" s="5"/>
      <c r="MM119" s="5"/>
      <c r="MN119" s="5"/>
      <c r="MO119" s="5"/>
      <c r="MP119" s="5"/>
      <c r="MQ119" s="5"/>
      <c r="MR119" s="5"/>
      <c r="MS119" s="5"/>
      <c r="MT119" s="5"/>
      <c r="MU119" s="5"/>
      <c r="MV119" s="5"/>
      <c r="MW119" s="5"/>
      <c r="MX119" s="5"/>
      <c r="MY119" s="5"/>
      <c r="MZ119" s="5"/>
      <c r="NA119" s="5"/>
      <c r="NB119" s="5"/>
      <c r="NC119" s="5"/>
      <c r="ND119" s="5"/>
      <c r="NE119" s="5"/>
      <c r="NF119" s="5"/>
      <c r="NG119" s="5"/>
      <c r="NH119" s="5"/>
      <c r="NI119" s="5"/>
      <c r="NJ119" s="5"/>
      <c r="NK119" s="5"/>
      <c r="NL119" s="5"/>
      <c r="NM119" s="5"/>
      <c r="NN119" s="5"/>
      <c r="NO119" s="5"/>
      <c r="NP119" s="5"/>
      <c r="NQ119" s="5"/>
      <c r="NR119" s="5"/>
      <c r="NS119" s="5"/>
      <c r="NT119" s="5"/>
      <c r="NU119" s="5"/>
      <c r="NV119" s="5"/>
      <c r="NW119" s="5"/>
      <c r="NX119" s="5"/>
      <c r="NY119" s="5"/>
      <c r="NZ119" s="5"/>
      <c r="OA119" s="5"/>
      <c r="OB119" s="5"/>
      <c r="OC119" s="5"/>
      <c r="OD119" s="5"/>
      <c r="OE119" s="5"/>
      <c r="OF119" s="5"/>
      <c r="OG119" s="5"/>
      <c r="OH119" s="5"/>
      <c r="OI119" s="5"/>
      <c r="OJ119" s="5"/>
      <c r="OK119" s="5"/>
      <c r="OL119" s="5"/>
      <c r="OM119" s="5"/>
      <c r="ON119" s="5"/>
      <c r="OO119" s="5"/>
      <c r="OP119" s="5"/>
      <c r="OQ119" s="5"/>
      <c r="OR119" s="5"/>
      <c r="OS119" s="5"/>
      <c r="OT119" s="5"/>
      <c r="OU119" s="5"/>
      <c r="OV119" s="5"/>
      <c r="OW119" s="5"/>
      <c r="OX119" s="5"/>
      <c r="OY119" s="5"/>
      <c r="OZ119" s="5"/>
      <c r="PA119" s="5"/>
      <c r="PB119" s="5"/>
      <c r="PC119" s="5"/>
      <c r="PD119" s="5"/>
      <c r="PE119" s="5"/>
      <c r="PF119" s="5"/>
      <c r="PG119" s="5"/>
      <c r="PH119" s="5"/>
      <c r="PI119" s="5"/>
      <c r="PJ119" s="5"/>
      <c r="PK119" s="5"/>
      <c r="PL119" s="5"/>
      <c r="PM119" s="5"/>
      <c r="PN119" s="5"/>
      <c r="PO119" s="5"/>
      <c r="PP119" s="5"/>
      <c r="PQ119" s="5"/>
      <c r="PR119" s="5"/>
      <c r="PS119" s="5"/>
      <c r="PT119" s="5"/>
      <c r="PU119" s="5"/>
      <c r="PV119" s="5"/>
      <c r="PW119" s="5"/>
      <c r="PX119" s="5"/>
      <c r="PY119" s="5"/>
      <c r="PZ119" s="5"/>
      <c r="QA119" s="5"/>
      <c r="QB119" s="5"/>
      <c r="QC119" s="5"/>
      <c r="QD119" s="5"/>
      <c r="QE119" s="5"/>
      <c r="QF119" s="5"/>
      <c r="QG119" s="5"/>
      <c r="QH119" s="5"/>
      <c r="QI119" s="5"/>
      <c r="QJ119" s="5"/>
      <c r="QK119" s="5"/>
      <c r="QL119" s="5"/>
      <c r="QM119" s="5"/>
      <c r="QN119" s="5"/>
      <c r="QO119" s="5"/>
      <c r="QP119" s="5"/>
      <c r="QQ119" s="5"/>
      <c r="QR119" s="5"/>
      <c r="QS119" s="5"/>
      <c r="QT119" s="5"/>
      <c r="QU119" s="5"/>
      <c r="QV119" s="5"/>
      <c r="QW119" s="5"/>
      <c r="QX119" s="5"/>
      <c r="QY119" s="5"/>
      <c r="QZ119" s="5"/>
      <c r="RA119" s="5"/>
      <c r="RB119" s="5"/>
      <c r="RC119" s="5"/>
      <c r="RD119" s="5"/>
      <c r="RE119" s="5"/>
      <c r="RF119" s="5"/>
      <c r="RG119" s="5"/>
      <c r="RH119" s="5"/>
      <c r="RI119" s="5"/>
      <c r="RJ119" s="5"/>
      <c r="RK119" s="5"/>
      <c r="RL119" s="5"/>
      <c r="RM119" s="5"/>
      <c r="RN119" s="5"/>
      <c r="RO119" s="5"/>
      <c r="RP119" s="5"/>
      <c r="RQ119" s="5"/>
      <c r="RR119" s="5"/>
      <c r="RS119" s="5"/>
      <c r="RT119" s="5"/>
      <c r="RU119" s="5"/>
      <c r="RV119" s="5"/>
      <c r="RW119" s="5"/>
      <c r="RX119" s="5"/>
      <c r="RY119" s="5"/>
      <c r="RZ119" s="5"/>
      <c r="SA119" s="5"/>
      <c r="SB119" s="5"/>
      <c r="SC119" s="5"/>
      <c r="SD119" s="5"/>
      <c r="SE119" s="5"/>
      <c r="SF119" s="5"/>
      <c r="SG119" s="5"/>
      <c r="SH119" s="5"/>
      <c r="SI119" s="5"/>
      <c r="SJ119" s="5"/>
      <c r="SK119" s="5"/>
      <c r="SL119" s="5"/>
      <c r="SM119" s="5"/>
      <c r="SN119" s="5"/>
      <c r="SO119" s="5"/>
      <c r="SP119" s="5"/>
      <c r="SQ119" s="5"/>
      <c r="SR119" s="5"/>
      <c r="SS119" s="5"/>
    </row>
    <row r="120" spans="1:513" ht="41.4" customHeight="1" x14ac:dyDescent="0.25">
      <c r="A120" s="211"/>
      <c r="B120" s="212"/>
      <c r="C120" s="183" t="s">
        <v>142</v>
      </c>
      <c r="D120" s="195"/>
      <c r="E120" s="195"/>
      <c r="F120" s="195"/>
      <c r="G120" s="194"/>
      <c r="H120" s="194"/>
      <c r="I120" s="194"/>
      <c r="J120" s="194"/>
      <c r="K120" s="266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4"/>
      <c r="Y120" s="194"/>
      <c r="Z120" s="194"/>
      <c r="AA120" s="194"/>
      <c r="AB120" s="194"/>
      <c r="AC120" s="194"/>
      <c r="AD120" s="194"/>
      <c r="AE120" s="194"/>
      <c r="AF120" s="194"/>
      <c r="AG120" s="194"/>
      <c r="AH120" s="194"/>
      <c r="AI120" s="117">
        <f>'PEP Av. Fin.'!T90</f>
        <v>38550</v>
      </c>
      <c r="AJ120" s="117">
        <f>'PEP Av. Fin.'!U90</f>
        <v>0</v>
      </c>
      <c r="AK120" s="114">
        <f>'PEP Av. Fin.'!V90</f>
        <v>38550</v>
      </c>
      <c r="AL120" s="202">
        <f>'PEP Av. Fin.'!W90</f>
        <v>1</v>
      </c>
      <c r="AM120" s="85"/>
    </row>
    <row r="121" spans="1:513" s="6" customFormat="1" ht="41.4" customHeight="1" x14ac:dyDescent="0.25">
      <c r="A121" s="214"/>
      <c r="B121" s="783" t="s">
        <v>12</v>
      </c>
      <c r="C121" s="784"/>
      <c r="D121" s="195"/>
      <c r="E121" s="195"/>
      <c r="F121" s="195"/>
      <c r="G121" s="196"/>
      <c r="H121" s="196"/>
      <c r="I121" s="196"/>
      <c r="J121" s="196"/>
      <c r="K121" s="262"/>
      <c r="L121" s="196"/>
      <c r="M121" s="196"/>
      <c r="N121" s="196"/>
      <c r="O121" s="196"/>
      <c r="P121" s="196"/>
      <c r="Q121" s="196"/>
      <c r="R121" s="196"/>
      <c r="S121" s="196"/>
      <c r="T121" s="196"/>
      <c r="U121" s="196"/>
      <c r="V121" s="196"/>
      <c r="W121" s="196"/>
      <c r="X121" s="196"/>
      <c r="Y121" s="196"/>
      <c r="Z121" s="196"/>
      <c r="AA121" s="196"/>
      <c r="AB121" s="196"/>
      <c r="AC121" s="196"/>
      <c r="AD121" s="196"/>
      <c r="AE121" s="196"/>
      <c r="AF121" s="196"/>
      <c r="AG121" s="196"/>
      <c r="AH121" s="196"/>
      <c r="AI121" s="97">
        <f>'PEP Av. Fin.'!T91</f>
        <v>75000</v>
      </c>
      <c r="AJ121" s="97">
        <f>'PEP Av. Fin.'!U91</f>
        <v>0</v>
      </c>
      <c r="AK121" s="97">
        <f>'PEP Av. Fin.'!V91</f>
        <v>75000</v>
      </c>
      <c r="AL121" s="197">
        <f>'PEP Av. Fin.'!W91</f>
        <v>0.3</v>
      </c>
      <c r="AM121" s="4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5"/>
      <c r="EY121" s="5"/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5"/>
      <c r="GR121" s="5"/>
      <c r="GS121" s="5"/>
      <c r="GT121" s="5"/>
      <c r="GU121" s="5"/>
      <c r="GV121" s="5"/>
      <c r="GW121" s="5"/>
      <c r="GX121" s="5"/>
      <c r="GY121" s="5"/>
      <c r="GZ121" s="5"/>
      <c r="HA121" s="5"/>
      <c r="HB121" s="5"/>
      <c r="HC121" s="5"/>
      <c r="HD121" s="5"/>
      <c r="HE121" s="5"/>
      <c r="HF121" s="5"/>
      <c r="HG121" s="5"/>
      <c r="HH121" s="5"/>
      <c r="HI121" s="5"/>
      <c r="HJ121" s="5"/>
      <c r="HK121" s="5"/>
      <c r="HL121" s="5"/>
      <c r="HM121" s="5"/>
      <c r="HN121" s="5"/>
      <c r="HO121" s="5"/>
      <c r="HP121" s="5"/>
      <c r="HQ121" s="5"/>
      <c r="HR121" s="5"/>
      <c r="HS121" s="5"/>
      <c r="HT121" s="5"/>
      <c r="HU121" s="5"/>
      <c r="HV121" s="5"/>
      <c r="HW121" s="5"/>
      <c r="HX121" s="5"/>
      <c r="HY121" s="5"/>
      <c r="HZ121" s="5"/>
      <c r="IA121" s="5"/>
      <c r="IB121" s="5"/>
      <c r="IC121" s="5"/>
      <c r="ID121" s="5"/>
      <c r="IE121" s="5"/>
      <c r="IF121" s="5"/>
      <c r="IG121" s="5"/>
      <c r="IH121" s="5"/>
      <c r="II121" s="5"/>
      <c r="IJ121" s="5"/>
      <c r="IK121" s="5"/>
      <c r="IL121" s="5"/>
      <c r="IM121" s="5"/>
      <c r="IN121" s="5"/>
      <c r="IO121" s="5"/>
      <c r="IP121" s="5"/>
      <c r="IQ121" s="5"/>
      <c r="IR121" s="5"/>
      <c r="IS121" s="5"/>
      <c r="IT121" s="5"/>
      <c r="IU121" s="5"/>
      <c r="IV121" s="5"/>
      <c r="IW121" s="5"/>
      <c r="IX121" s="5"/>
      <c r="IY121" s="5"/>
      <c r="IZ121" s="5"/>
      <c r="JA121" s="5"/>
      <c r="JB121" s="5"/>
      <c r="JC121" s="5"/>
      <c r="JD121" s="5"/>
      <c r="JE121" s="5"/>
      <c r="JF121" s="5"/>
      <c r="JG121" s="5"/>
      <c r="JH121" s="5"/>
      <c r="JI121" s="5"/>
      <c r="JJ121" s="5"/>
      <c r="JK121" s="5"/>
      <c r="JL121" s="5"/>
      <c r="JM121" s="5"/>
      <c r="JN121" s="5"/>
      <c r="JO121" s="5"/>
      <c r="JP121" s="5"/>
      <c r="JQ121" s="5"/>
      <c r="JR121" s="5"/>
      <c r="JS121" s="5"/>
      <c r="JT121" s="5"/>
      <c r="JU121" s="5"/>
      <c r="JV121" s="5"/>
      <c r="JW121" s="5"/>
      <c r="JX121" s="5"/>
      <c r="JY121" s="5"/>
      <c r="JZ121" s="5"/>
      <c r="KA121" s="5"/>
      <c r="KB121" s="5"/>
      <c r="KC121" s="5"/>
      <c r="KD121" s="5"/>
      <c r="KE121" s="5"/>
      <c r="KF121" s="5"/>
      <c r="KG121" s="5"/>
      <c r="KH121" s="5"/>
      <c r="KI121" s="5"/>
      <c r="KJ121" s="5"/>
      <c r="KK121" s="5"/>
      <c r="KL121" s="5"/>
      <c r="KM121" s="5"/>
      <c r="KN121" s="5"/>
      <c r="KO121" s="5"/>
      <c r="KP121" s="5"/>
      <c r="KQ121" s="5"/>
      <c r="KR121" s="5"/>
      <c r="KS121" s="5"/>
      <c r="KT121" s="5"/>
      <c r="KU121" s="5"/>
      <c r="KV121" s="5"/>
      <c r="KW121" s="5"/>
      <c r="KX121" s="5"/>
      <c r="KY121" s="5"/>
      <c r="KZ121" s="5"/>
      <c r="LA121" s="5"/>
      <c r="LB121" s="5"/>
      <c r="LC121" s="5"/>
      <c r="LD121" s="5"/>
      <c r="LE121" s="5"/>
      <c r="LF121" s="5"/>
      <c r="LG121" s="5"/>
      <c r="LH121" s="5"/>
      <c r="LI121" s="5"/>
      <c r="LJ121" s="5"/>
      <c r="LK121" s="5"/>
      <c r="LL121" s="5"/>
      <c r="LM121" s="5"/>
      <c r="LN121" s="5"/>
      <c r="LO121" s="5"/>
      <c r="LP121" s="5"/>
      <c r="LQ121" s="5"/>
      <c r="LR121" s="5"/>
      <c r="LS121" s="5"/>
      <c r="LT121" s="5"/>
      <c r="LU121" s="5"/>
      <c r="LV121" s="5"/>
      <c r="LW121" s="5"/>
      <c r="LX121" s="5"/>
      <c r="LY121" s="5"/>
      <c r="LZ121" s="5"/>
      <c r="MA121" s="5"/>
      <c r="MB121" s="5"/>
      <c r="MC121" s="5"/>
      <c r="MD121" s="5"/>
      <c r="ME121" s="5"/>
      <c r="MF121" s="5"/>
      <c r="MG121" s="5"/>
      <c r="MH121" s="5"/>
      <c r="MI121" s="5"/>
      <c r="MJ121" s="5"/>
      <c r="MK121" s="5"/>
      <c r="ML121" s="5"/>
      <c r="MM121" s="5"/>
      <c r="MN121" s="5"/>
      <c r="MO121" s="5"/>
      <c r="MP121" s="5"/>
      <c r="MQ121" s="5"/>
      <c r="MR121" s="5"/>
      <c r="MS121" s="5"/>
      <c r="MT121" s="5"/>
      <c r="MU121" s="5"/>
      <c r="MV121" s="5"/>
      <c r="MW121" s="5"/>
      <c r="MX121" s="5"/>
      <c r="MY121" s="5"/>
      <c r="MZ121" s="5"/>
      <c r="NA121" s="5"/>
      <c r="NB121" s="5"/>
      <c r="NC121" s="5"/>
      <c r="ND121" s="5"/>
      <c r="NE121" s="5"/>
      <c r="NF121" s="5"/>
      <c r="NG121" s="5"/>
      <c r="NH121" s="5"/>
      <c r="NI121" s="5"/>
      <c r="NJ121" s="5"/>
      <c r="NK121" s="5"/>
      <c r="NL121" s="5"/>
      <c r="NM121" s="5"/>
      <c r="NN121" s="5"/>
      <c r="NO121" s="5"/>
      <c r="NP121" s="5"/>
      <c r="NQ121" s="5"/>
      <c r="NR121" s="5"/>
      <c r="NS121" s="5"/>
      <c r="NT121" s="5"/>
      <c r="NU121" s="5"/>
      <c r="NV121" s="5"/>
      <c r="NW121" s="5"/>
      <c r="NX121" s="5"/>
      <c r="NY121" s="5"/>
      <c r="NZ121" s="5"/>
      <c r="OA121" s="5"/>
      <c r="OB121" s="5"/>
      <c r="OC121" s="5"/>
      <c r="OD121" s="5"/>
      <c r="OE121" s="5"/>
      <c r="OF121" s="5"/>
      <c r="OG121" s="5"/>
      <c r="OH121" s="5"/>
      <c r="OI121" s="5"/>
      <c r="OJ121" s="5"/>
      <c r="OK121" s="5"/>
      <c r="OL121" s="5"/>
      <c r="OM121" s="5"/>
      <c r="ON121" s="5"/>
      <c r="OO121" s="5"/>
      <c r="OP121" s="5"/>
      <c r="OQ121" s="5"/>
      <c r="OR121" s="5"/>
      <c r="OS121" s="5"/>
      <c r="OT121" s="5"/>
      <c r="OU121" s="5"/>
      <c r="OV121" s="5"/>
      <c r="OW121" s="5"/>
      <c r="OX121" s="5"/>
      <c r="OY121" s="5"/>
      <c r="OZ121" s="5"/>
      <c r="PA121" s="5"/>
      <c r="PB121" s="5"/>
      <c r="PC121" s="5"/>
      <c r="PD121" s="5"/>
      <c r="PE121" s="5"/>
      <c r="PF121" s="5"/>
      <c r="PG121" s="5"/>
      <c r="PH121" s="5"/>
      <c r="PI121" s="5"/>
      <c r="PJ121" s="5"/>
      <c r="PK121" s="5"/>
      <c r="PL121" s="5"/>
      <c r="PM121" s="5"/>
      <c r="PN121" s="5"/>
      <c r="PO121" s="5"/>
      <c r="PP121" s="5"/>
      <c r="PQ121" s="5"/>
      <c r="PR121" s="5"/>
      <c r="PS121" s="5"/>
      <c r="PT121" s="5"/>
      <c r="PU121" s="5"/>
      <c r="PV121" s="5"/>
      <c r="PW121" s="5"/>
      <c r="PX121" s="5"/>
      <c r="PY121" s="5"/>
      <c r="PZ121" s="5"/>
      <c r="QA121" s="5"/>
      <c r="QB121" s="5"/>
      <c r="QC121" s="5"/>
      <c r="QD121" s="5"/>
      <c r="QE121" s="5"/>
      <c r="QF121" s="5"/>
      <c r="QG121" s="5"/>
      <c r="QH121" s="5"/>
      <c r="QI121" s="5"/>
      <c r="QJ121" s="5"/>
      <c r="QK121" s="5"/>
      <c r="QL121" s="5"/>
      <c r="QM121" s="5"/>
      <c r="QN121" s="5"/>
      <c r="QO121" s="5"/>
      <c r="QP121" s="5"/>
      <c r="QQ121" s="5"/>
      <c r="QR121" s="5"/>
      <c r="QS121" s="5"/>
      <c r="QT121" s="5"/>
      <c r="QU121" s="5"/>
      <c r="QV121" s="5"/>
      <c r="QW121" s="5"/>
      <c r="QX121" s="5"/>
      <c r="QY121" s="5"/>
      <c r="QZ121" s="5"/>
      <c r="RA121" s="5"/>
      <c r="RB121" s="5"/>
      <c r="RC121" s="5"/>
      <c r="RD121" s="5"/>
      <c r="RE121" s="5"/>
      <c r="RF121" s="5"/>
      <c r="RG121" s="5"/>
      <c r="RH121" s="5"/>
      <c r="RI121" s="5"/>
      <c r="RJ121" s="5"/>
      <c r="RK121" s="5"/>
      <c r="RL121" s="5"/>
      <c r="RM121" s="5"/>
      <c r="RN121" s="5"/>
      <c r="RO121" s="5"/>
      <c r="RP121" s="5"/>
      <c r="RQ121" s="5"/>
      <c r="RR121" s="5"/>
      <c r="RS121" s="5"/>
      <c r="RT121" s="5"/>
      <c r="RU121" s="5"/>
      <c r="RV121" s="5"/>
      <c r="RW121" s="5"/>
      <c r="RX121" s="5"/>
      <c r="RY121" s="5"/>
      <c r="RZ121" s="5"/>
      <c r="SA121" s="5"/>
      <c r="SB121" s="5"/>
      <c r="SC121" s="5"/>
      <c r="SD121" s="5"/>
      <c r="SE121" s="5"/>
      <c r="SF121" s="5"/>
      <c r="SG121" s="5"/>
      <c r="SH121" s="5"/>
      <c r="SI121" s="5"/>
      <c r="SJ121" s="5"/>
      <c r="SK121" s="5"/>
      <c r="SL121" s="5"/>
      <c r="SM121" s="5"/>
      <c r="SN121" s="5"/>
      <c r="SO121" s="5"/>
      <c r="SP121" s="5"/>
      <c r="SQ121" s="5"/>
      <c r="SR121" s="5"/>
      <c r="SS121" s="5"/>
    </row>
    <row r="122" spans="1:513" s="3" customFormat="1" ht="41.4" customHeight="1" x14ac:dyDescent="0.25">
      <c r="A122" s="213"/>
      <c r="B122" s="217"/>
      <c r="C122" s="184" t="s">
        <v>143</v>
      </c>
      <c r="D122" s="195"/>
      <c r="E122" s="195"/>
      <c r="F122" s="195"/>
      <c r="G122" s="204"/>
      <c r="H122" s="204"/>
      <c r="I122" s="204"/>
      <c r="J122" s="204"/>
      <c r="K122" s="261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99">
        <f>'PEP Av. Fin.'!T92</f>
        <v>75000</v>
      </c>
      <c r="AJ122" s="99">
        <f>'PEP Av. Fin.'!U92</f>
        <v>0</v>
      </c>
      <c r="AK122" s="103">
        <f>'PEP Av. Fin.'!V92</f>
        <v>75000</v>
      </c>
      <c r="AL122" s="205">
        <f>'PEP Av. Fin.'!W92</f>
        <v>1</v>
      </c>
      <c r="AM122" s="7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</row>
    <row r="123" spans="1:513" s="6" customFormat="1" ht="41.4" customHeight="1" x14ac:dyDescent="0.25">
      <c r="A123" s="785" t="s">
        <v>8</v>
      </c>
      <c r="B123" s="786"/>
      <c r="C123" s="786"/>
      <c r="D123" s="786"/>
      <c r="E123" s="786"/>
      <c r="F123" s="786"/>
      <c r="G123" s="786"/>
      <c r="H123" s="786"/>
      <c r="I123" s="786"/>
      <c r="J123" s="787"/>
      <c r="K123" s="263"/>
      <c r="L123" s="263"/>
      <c r="M123" s="263"/>
      <c r="N123" s="263"/>
      <c r="O123" s="263"/>
      <c r="P123" s="263"/>
      <c r="Q123" s="263"/>
      <c r="R123" s="263"/>
      <c r="S123" s="263"/>
      <c r="T123" s="263"/>
      <c r="U123" s="263"/>
      <c r="V123" s="263"/>
      <c r="W123" s="263"/>
      <c r="X123" s="263"/>
      <c r="Y123" s="263"/>
      <c r="Z123" s="263"/>
      <c r="AA123" s="263"/>
      <c r="AB123" s="263"/>
      <c r="AC123" s="263"/>
      <c r="AD123" s="263"/>
      <c r="AE123" s="263"/>
      <c r="AF123" s="263"/>
      <c r="AG123" s="263"/>
      <c r="AH123" s="263"/>
      <c r="AI123" s="96">
        <f>'PEP Av. Fin.'!T93</f>
        <v>300000</v>
      </c>
      <c r="AJ123" s="94">
        <f>'PEP Av. Fin.'!U93</f>
        <v>0</v>
      </c>
      <c r="AK123" s="119">
        <f>'PEP Av. Fin.'!V93</f>
        <v>300000</v>
      </c>
      <c r="AL123" s="95">
        <f>'PEP Av. Fin.'!W93</f>
        <v>0.3</v>
      </c>
      <c r="AM123" s="4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5"/>
      <c r="GR123" s="5"/>
      <c r="GS123" s="5"/>
      <c r="GT123" s="5"/>
      <c r="GU123" s="5"/>
      <c r="GV123" s="5"/>
      <c r="GW123" s="5"/>
      <c r="GX123" s="5"/>
      <c r="GY123" s="5"/>
      <c r="GZ123" s="5"/>
      <c r="HA123" s="5"/>
      <c r="HB123" s="5"/>
      <c r="HC123" s="5"/>
      <c r="HD123" s="5"/>
      <c r="HE123" s="5"/>
      <c r="HF123" s="5"/>
      <c r="HG123" s="5"/>
      <c r="HH123" s="5"/>
      <c r="HI123" s="5"/>
      <c r="HJ123" s="5"/>
      <c r="HK123" s="5"/>
      <c r="HL123" s="5"/>
      <c r="HM123" s="5"/>
      <c r="HN123" s="5"/>
      <c r="HO123" s="5"/>
      <c r="HP123" s="5"/>
      <c r="HQ123" s="5"/>
      <c r="HR123" s="5"/>
      <c r="HS123" s="5"/>
      <c r="HT123" s="5"/>
      <c r="HU123" s="5"/>
      <c r="HV123" s="5"/>
      <c r="HW123" s="5"/>
      <c r="HX123" s="5"/>
      <c r="HY123" s="5"/>
      <c r="HZ123" s="5"/>
      <c r="IA123" s="5"/>
      <c r="IB123" s="5"/>
      <c r="IC123" s="5"/>
      <c r="ID123" s="5"/>
      <c r="IE123" s="5"/>
      <c r="IF123" s="5"/>
      <c r="IG123" s="5"/>
      <c r="IH123" s="5"/>
      <c r="II123" s="5"/>
      <c r="IJ123" s="5"/>
      <c r="IK123" s="5"/>
      <c r="IL123" s="5"/>
      <c r="IM123" s="5"/>
      <c r="IN123" s="5"/>
      <c r="IO123" s="5"/>
      <c r="IP123" s="5"/>
      <c r="IQ123" s="5"/>
      <c r="IR123" s="5"/>
      <c r="IS123" s="5"/>
      <c r="IT123" s="5"/>
      <c r="IU123" s="5"/>
      <c r="IV123" s="5"/>
      <c r="IW123" s="5"/>
      <c r="IX123" s="5"/>
      <c r="IY123" s="5"/>
      <c r="IZ123" s="5"/>
      <c r="JA123" s="5"/>
      <c r="JB123" s="5"/>
      <c r="JC123" s="5"/>
      <c r="JD123" s="5"/>
      <c r="JE123" s="5"/>
      <c r="JF123" s="5"/>
      <c r="JG123" s="5"/>
      <c r="JH123" s="5"/>
      <c r="JI123" s="5"/>
      <c r="JJ123" s="5"/>
      <c r="JK123" s="5"/>
      <c r="JL123" s="5"/>
      <c r="JM123" s="5"/>
      <c r="JN123" s="5"/>
      <c r="JO123" s="5"/>
      <c r="JP123" s="5"/>
      <c r="JQ123" s="5"/>
      <c r="JR123" s="5"/>
      <c r="JS123" s="5"/>
      <c r="JT123" s="5"/>
      <c r="JU123" s="5"/>
      <c r="JV123" s="5"/>
      <c r="JW123" s="5"/>
      <c r="JX123" s="5"/>
      <c r="JY123" s="5"/>
      <c r="JZ123" s="5"/>
      <c r="KA123" s="5"/>
      <c r="KB123" s="5"/>
      <c r="KC123" s="5"/>
      <c r="KD123" s="5"/>
      <c r="KE123" s="5"/>
      <c r="KF123" s="5"/>
      <c r="KG123" s="5"/>
      <c r="KH123" s="5"/>
      <c r="KI123" s="5"/>
      <c r="KJ123" s="5"/>
      <c r="KK123" s="5"/>
      <c r="KL123" s="5"/>
      <c r="KM123" s="5"/>
      <c r="KN123" s="5"/>
      <c r="KO123" s="5"/>
      <c r="KP123" s="5"/>
      <c r="KQ123" s="5"/>
      <c r="KR123" s="5"/>
      <c r="KS123" s="5"/>
      <c r="KT123" s="5"/>
      <c r="KU123" s="5"/>
      <c r="KV123" s="5"/>
      <c r="KW123" s="5"/>
      <c r="KX123" s="5"/>
      <c r="KY123" s="5"/>
      <c r="KZ123" s="5"/>
      <c r="LA123" s="5"/>
      <c r="LB123" s="5"/>
      <c r="LC123" s="5"/>
      <c r="LD123" s="5"/>
      <c r="LE123" s="5"/>
      <c r="LF123" s="5"/>
      <c r="LG123" s="5"/>
      <c r="LH123" s="5"/>
      <c r="LI123" s="5"/>
      <c r="LJ123" s="5"/>
      <c r="LK123" s="5"/>
      <c r="LL123" s="5"/>
      <c r="LM123" s="5"/>
      <c r="LN123" s="5"/>
      <c r="LO123" s="5"/>
      <c r="LP123" s="5"/>
      <c r="LQ123" s="5"/>
      <c r="LR123" s="5"/>
      <c r="LS123" s="5"/>
      <c r="LT123" s="5"/>
      <c r="LU123" s="5"/>
      <c r="LV123" s="5"/>
      <c r="LW123" s="5"/>
      <c r="LX123" s="5"/>
      <c r="LY123" s="5"/>
      <c r="LZ123" s="5"/>
      <c r="MA123" s="5"/>
      <c r="MB123" s="5"/>
      <c r="MC123" s="5"/>
      <c r="MD123" s="5"/>
      <c r="ME123" s="5"/>
      <c r="MF123" s="5"/>
      <c r="MG123" s="5"/>
      <c r="MH123" s="5"/>
      <c r="MI123" s="5"/>
      <c r="MJ123" s="5"/>
      <c r="MK123" s="5"/>
      <c r="ML123" s="5"/>
      <c r="MM123" s="5"/>
      <c r="MN123" s="5"/>
      <c r="MO123" s="5"/>
      <c r="MP123" s="5"/>
      <c r="MQ123" s="5"/>
      <c r="MR123" s="5"/>
      <c r="MS123" s="5"/>
      <c r="MT123" s="5"/>
      <c r="MU123" s="5"/>
      <c r="MV123" s="5"/>
      <c r="MW123" s="5"/>
      <c r="MX123" s="5"/>
      <c r="MY123" s="5"/>
      <c r="MZ123" s="5"/>
      <c r="NA123" s="5"/>
      <c r="NB123" s="5"/>
      <c r="NC123" s="5"/>
      <c r="ND123" s="5"/>
      <c r="NE123" s="5"/>
      <c r="NF123" s="5"/>
      <c r="NG123" s="5"/>
      <c r="NH123" s="5"/>
      <c r="NI123" s="5"/>
      <c r="NJ123" s="5"/>
      <c r="NK123" s="5"/>
      <c r="NL123" s="5"/>
      <c r="NM123" s="5"/>
      <c r="NN123" s="5"/>
      <c r="NO123" s="5"/>
      <c r="NP123" s="5"/>
      <c r="NQ123" s="5"/>
      <c r="NR123" s="5"/>
      <c r="NS123" s="5"/>
      <c r="NT123" s="5"/>
      <c r="NU123" s="5"/>
      <c r="NV123" s="5"/>
      <c r="NW123" s="5"/>
      <c r="NX123" s="5"/>
      <c r="NY123" s="5"/>
      <c r="NZ123" s="5"/>
      <c r="OA123" s="5"/>
      <c r="OB123" s="5"/>
      <c r="OC123" s="5"/>
      <c r="OD123" s="5"/>
      <c r="OE123" s="5"/>
      <c r="OF123" s="5"/>
      <c r="OG123" s="5"/>
      <c r="OH123" s="5"/>
      <c r="OI123" s="5"/>
      <c r="OJ123" s="5"/>
      <c r="OK123" s="5"/>
      <c r="OL123" s="5"/>
      <c r="OM123" s="5"/>
      <c r="ON123" s="5"/>
      <c r="OO123" s="5"/>
      <c r="OP123" s="5"/>
      <c r="OQ123" s="5"/>
      <c r="OR123" s="5"/>
      <c r="OS123" s="5"/>
      <c r="OT123" s="5"/>
      <c r="OU123" s="5"/>
      <c r="OV123" s="5"/>
      <c r="OW123" s="5"/>
      <c r="OX123" s="5"/>
      <c r="OY123" s="5"/>
      <c r="OZ123" s="5"/>
      <c r="PA123" s="5"/>
      <c r="PB123" s="5"/>
      <c r="PC123" s="5"/>
      <c r="PD123" s="5"/>
      <c r="PE123" s="5"/>
      <c r="PF123" s="5"/>
      <c r="PG123" s="5"/>
      <c r="PH123" s="5"/>
      <c r="PI123" s="5"/>
      <c r="PJ123" s="5"/>
      <c r="PK123" s="5"/>
      <c r="PL123" s="5"/>
      <c r="PM123" s="5"/>
      <c r="PN123" s="5"/>
      <c r="PO123" s="5"/>
      <c r="PP123" s="5"/>
      <c r="PQ123" s="5"/>
      <c r="PR123" s="5"/>
      <c r="PS123" s="5"/>
      <c r="PT123" s="5"/>
      <c r="PU123" s="5"/>
      <c r="PV123" s="5"/>
      <c r="PW123" s="5"/>
      <c r="PX123" s="5"/>
      <c r="PY123" s="5"/>
      <c r="PZ123" s="5"/>
      <c r="QA123" s="5"/>
      <c r="QB123" s="5"/>
      <c r="QC123" s="5"/>
      <c r="QD123" s="5"/>
      <c r="QE123" s="5"/>
      <c r="QF123" s="5"/>
      <c r="QG123" s="5"/>
      <c r="QH123" s="5"/>
      <c r="QI123" s="5"/>
      <c r="QJ123" s="5"/>
      <c r="QK123" s="5"/>
      <c r="QL123" s="5"/>
      <c r="QM123" s="5"/>
      <c r="QN123" s="5"/>
      <c r="QO123" s="5"/>
      <c r="QP123" s="5"/>
      <c r="QQ123" s="5"/>
      <c r="QR123" s="5"/>
      <c r="QS123" s="5"/>
      <c r="QT123" s="5"/>
      <c r="QU123" s="5"/>
      <c r="QV123" s="5"/>
      <c r="QW123" s="5"/>
      <c r="QX123" s="5"/>
      <c r="QY123" s="5"/>
      <c r="QZ123" s="5"/>
      <c r="RA123" s="5"/>
      <c r="RB123" s="5"/>
      <c r="RC123" s="5"/>
      <c r="RD123" s="5"/>
      <c r="RE123" s="5"/>
      <c r="RF123" s="5"/>
      <c r="RG123" s="5"/>
      <c r="RH123" s="5"/>
      <c r="RI123" s="5"/>
      <c r="RJ123" s="5"/>
      <c r="RK123" s="5"/>
      <c r="RL123" s="5"/>
      <c r="RM123" s="5"/>
      <c r="RN123" s="5"/>
      <c r="RO123" s="5"/>
      <c r="RP123" s="5"/>
      <c r="RQ123" s="5"/>
      <c r="RR123" s="5"/>
      <c r="RS123" s="5"/>
      <c r="RT123" s="5"/>
      <c r="RU123" s="5"/>
      <c r="RV123" s="5"/>
      <c r="RW123" s="5"/>
      <c r="RX123" s="5"/>
      <c r="RY123" s="5"/>
      <c r="RZ123" s="5"/>
      <c r="SA123" s="5"/>
      <c r="SB123" s="5"/>
      <c r="SC123" s="5"/>
      <c r="SD123" s="5"/>
      <c r="SE123" s="5"/>
      <c r="SF123" s="5"/>
      <c r="SG123" s="5"/>
      <c r="SH123" s="5"/>
      <c r="SI123" s="5"/>
      <c r="SJ123" s="5"/>
      <c r="SK123" s="5"/>
      <c r="SL123" s="5"/>
      <c r="SM123" s="5"/>
      <c r="SN123" s="5"/>
      <c r="SO123" s="5"/>
      <c r="SP123" s="5"/>
      <c r="SQ123" s="5"/>
      <c r="SR123" s="5"/>
      <c r="SS123" s="5"/>
    </row>
    <row r="124" spans="1:513" ht="41.4" customHeight="1" x14ac:dyDescent="0.25">
      <c r="A124" s="788" t="s">
        <v>170</v>
      </c>
      <c r="B124" s="789"/>
      <c r="C124" s="789"/>
      <c r="D124" s="789"/>
      <c r="E124" s="789"/>
      <c r="F124" s="789"/>
      <c r="G124" s="789"/>
      <c r="H124" s="789"/>
      <c r="I124" s="789"/>
      <c r="J124" s="790"/>
      <c r="K124" s="264"/>
      <c r="L124" s="264"/>
      <c r="M124" s="264"/>
      <c r="N124" s="264"/>
      <c r="O124" s="264"/>
      <c r="P124" s="264"/>
      <c r="Q124" s="264"/>
      <c r="R124" s="264"/>
      <c r="S124" s="264"/>
      <c r="T124" s="264"/>
      <c r="U124" s="264"/>
      <c r="V124" s="264"/>
      <c r="W124" s="264"/>
      <c r="X124" s="264"/>
      <c r="Y124" s="264"/>
      <c r="Z124" s="264"/>
      <c r="AA124" s="264"/>
      <c r="AB124" s="264"/>
      <c r="AC124" s="264"/>
      <c r="AD124" s="264"/>
      <c r="AE124" s="264"/>
      <c r="AF124" s="264"/>
      <c r="AG124" s="264"/>
      <c r="AH124" s="264"/>
      <c r="AI124" s="209">
        <f>'PEP Av. Fin.'!T94</f>
        <v>11992864.600000001</v>
      </c>
      <c r="AJ124" s="209">
        <f>'PEP Av. Fin.'!U94</f>
        <v>1009958.4</v>
      </c>
      <c r="AK124" s="209">
        <f>'PEP Av. Fin.'!V94</f>
        <v>13002823</v>
      </c>
      <c r="AL124" s="210">
        <f>'PEP Av. Fin.'!W94</f>
        <v>0.26005645998057686</v>
      </c>
      <c r="AM124" s="85"/>
    </row>
    <row r="125" spans="1:513" s="175" customFormat="1" x14ac:dyDescent="0.25">
      <c r="A125" s="173"/>
      <c r="B125" s="173"/>
      <c r="C125" s="173"/>
      <c r="D125" s="178"/>
      <c r="E125" s="178"/>
      <c r="F125" s="178"/>
      <c r="G125" s="173"/>
      <c r="H125" s="173"/>
      <c r="I125" s="173"/>
      <c r="J125" s="173"/>
      <c r="K125" s="173"/>
      <c r="L125" s="173"/>
      <c r="M125" s="173"/>
      <c r="N125" s="173"/>
      <c r="O125" s="173"/>
      <c r="P125" s="173"/>
      <c r="Q125" s="173"/>
      <c r="R125" s="173"/>
      <c r="S125" s="173"/>
      <c r="T125" s="173"/>
      <c r="U125" s="173"/>
      <c r="V125" s="173"/>
      <c r="W125" s="173"/>
      <c r="X125" s="173"/>
      <c r="Y125" s="173"/>
      <c r="Z125" s="173"/>
      <c r="AA125" s="173"/>
      <c r="AB125" s="173"/>
      <c r="AC125" s="173"/>
      <c r="AD125" s="173"/>
      <c r="AE125" s="173"/>
      <c r="AF125" s="173"/>
      <c r="AG125" s="173"/>
      <c r="AH125" s="173"/>
      <c r="AI125" s="173"/>
      <c r="AJ125" s="173"/>
      <c r="AK125" s="173"/>
      <c r="AL125" s="174"/>
      <c r="AM125" s="86"/>
      <c r="AN125" s="86"/>
      <c r="AO125" s="86"/>
      <c r="AP125" s="86"/>
      <c r="AQ125" s="86"/>
      <c r="AR125" s="86"/>
      <c r="AS125" s="86"/>
      <c r="AT125" s="86"/>
      <c r="AU125" s="86"/>
      <c r="AV125" s="86"/>
      <c r="AW125" s="86"/>
      <c r="AX125" s="86"/>
      <c r="AY125" s="86"/>
      <c r="AZ125" s="86"/>
      <c r="BA125" s="86"/>
      <c r="BB125" s="86"/>
      <c r="BC125" s="86"/>
      <c r="BD125" s="86"/>
      <c r="BE125" s="86"/>
      <c r="BF125" s="86"/>
      <c r="BG125" s="86"/>
      <c r="BH125" s="86"/>
      <c r="BI125" s="86"/>
      <c r="BJ125" s="86"/>
      <c r="BK125" s="86"/>
      <c r="BL125" s="86"/>
      <c r="BM125" s="86"/>
      <c r="BN125" s="86"/>
      <c r="BO125" s="86"/>
      <c r="BP125" s="86"/>
      <c r="BQ125" s="86"/>
      <c r="BR125" s="86"/>
      <c r="BS125" s="86"/>
      <c r="BT125" s="86"/>
      <c r="BU125" s="86"/>
      <c r="BV125" s="86"/>
      <c r="BW125" s="86"/>
      <c r="BX125" s="86"/>
      <c r="BY125" s="86"/>
      <c r="BZ125" s="86"/>
      <c r="CA125" s="86"/>
      <c r="CB125" s="86"/>
      <c r="CC125" s="86"/>
      <c r="CD125" s="86"/>
      <c r="CE125" s="86"/>
      <c r="CF125" s="86"/>
      <c r="CG125" s="86"/>
      <c r="CH125" s="86"/>
      <c r="CI125" s="86"/>
      <c r="CJ125" s="86"/>
      <c r="CK125" s="86"/>
      <c r="CL125" s="86"/>
      <c r="CM125" s="86"/>
      <c r="CN125" s="86"/>
      <c r="CO125" s="86"/>
      <c r="CP125" s="86"/>
      <c r="CQ125" s="86"/>
      <c r="CR125" s="86"/>
      <c r="CS125" s="86"/>
      <c r="CT125" s="86"/>
      <c r="CU125" s="86"/>
      <c r="CV125" s="86"/>
      <c r="CW125" s="86"/>
      <c r="CX125" s="86"/>
      <c r="CY125" s="86"/>
      <c r="CZ125" s="86"/>
      <c r="DA125" s="86"/>
      <c r="DB125" s="86"/>
      <c r="DC125" s="86"/>
      <c r="DD125" s="86"/>
      <c r="DE125" s="86"/>
      <c r="DF125" s="86"/>
      <c r="DG125" s="86"/>
      <c r="DH125" s="86"/>
      <c r="DI125" s="86"/>
      <c r="DJ125" s="86"/>
      <c r="DK125" s="86"/>
      <c r="DL125" s="86"/>
      <c r="DM125" s="86"/>
      <c r="DN125" s="86"/>
      <c r="DO125" s="86"/>
      <c r="DP125" s="86"/>
      <c r="DQ125" s="86"/>
      <c r="DR125" s="86"/>
      <c r="DS125" s="86"/>
      <c r="DT125" s="86"/>
      <c r="DU125" s="86"/>
      <c r="DV125" s="86"/>
      <c r="DW125" s="86"/>
      <c r="DX125" s="86"/>
      <c r="DY125" s="86"/>
      <c r="DZ125" s="86"/>
      <c r="EA125" s="86"/>
      <c r="EB125" s="86"/>
      <c r="EC125" s="86"/>
      <c r="ED125" s="86"/>
      <c r="EE125" s="86"/>
      <c r="EF125" s="86"/>
      <c r="EG125" s="86"/>
      <c r="EH125" s="86"/>
      <c r="EI125" s="86"/>
      <c r="EJ125" s="86"/>
      <c r="EK125" s="86"/>
      <c r="EL125" s="86"/>
      <c r="EM125" s="86"/>
      <c r="EN125" s="86"/>
      <c r="EO125" s="86"/>
      <c r="EP125" s="86"/>
      <c r="EQ125" s="86"/>
      <c r="ER125" s="86"/>
      <c r="ES125" s="86"/>
      <c r="ET125" s="86"/>
      <c r="EU125" s="86"/>
      <c r="EV125" s="86"/>
      <c r="EW125" s="86"/>
      <c r="EX125" s="86"/>
      <c r="EY125" s="86"/>
      <c r="EZ125" s="86"/>
      <c r="FA125" s="86"/>
      <c r="FB125" s="86"/>
      <c r="FC125" s="86"/>
      <c r="FD125" s="86"/>
      <c r="FE125" s="86"/>
      <c r="FF125" s="86"/>
      <c r="FG125" s="86"/>
      <c r="FH125" s="86"/>
      <c r="FI125" s="86"/>
      <c r="FJ125" s="86"/>
      <c r="FK125" s="86"/>
      <c r="FL125" s="86"/>
      <c r="FM125" s="86"/>
      <c r="FN125" s="86"/>
      <c r="FO125" s="86"/>
      <c r="FP125" s="86"/>
      <c r="FQ125" s="86"/>
      <c r="FR125" s="86"/>
      <c r="FS125" s="86"/>
      <c r="FT125" s="86"/>
      <c r="FU125" s="86"/>
      <c r="FV125" s="86"/>
      <c r="FW125" s="86"/>
      <c r="FX125" s="86"/>
      <c r="FY125" s="86"/>
      <c r="FZ125" s="86"/>
      <c r="GA125" s="86"/>
      <c r="GB125" s="86"/>
      <c r="GC125" s="86"/>
      <c r="GD125" s="86"/>
      <c r="GE125" s="86"/>
      <c r="GF125" s="86"/>
      <c r="GG125" s="86"/>
      <c r="GH125" s="86"/>
      <c r="GI125" s="86"/>
      <c r="GJ125" s="86"/>
      <c r="GK125" s="86"/>
      <c r="GL125" s="86"/>
      <c r="GM125" s="86"/>
      <c r="GN125" s="86"/>
      <c r="GO125" s="86"/>
      <c r="GP125" s="86"/>
      <c r="GQ125" s="86"/>
      <c r="GR125" s="86"/>
      <c r="GS125" s="86"/>
      <c r="GT125" s="86"/>
      <c r="GU125" s="86"/>
      <c r="GV125" s="86"/>
      <c r="GW125" s="86"/>
      <c r="GX125" s="86"/>
      <c r="GY125" s="86"/>
      <c r="GZ125" s="86"/>
      <c r="HA125" s="86"/>
      <c r="HB125" s="86"/>
      <c r="HC125" s="86"/>
      <c r="HD125" s="86"/>
      <c r="HE125" s="86"/>
      <c r="HF125" s="86"/>
      <c r="HG125" s="86"/>
      <c r="HH125" s="86"/>
      <c r="HI125" s="86"/>
      <c r="HJ125" s="86"/>
      <c r="HK125" s="86"/>
      <c r="HL125" s="86"/>
      <c r="HM125" s="86"/>
      <c r="HN125" s="86"/>
      <c r="HO125" s="86"/>
      <c r="HP125" s="86"/>
      <c r="HQ125" s="86"/>
      <c r="HR125" s="86"/>
      <c r="HS125" s="86"/>
      <c r="HT125" s="86"/>
      <c r="HU125" s="86"/>
      <c r="HV125" s="86"/>
      <c r="HW125" s="86"/>
      <c r="HX125" s="86"/>
      <c r="HY125" s="86"/>
      <c r="HZ125" s="86"/>
      <c r="IA125" s="86"/>
      <c r="IB125" s="86"/>
      <c r="IC125" s="86"/>
      <c r="ID125" s="86"/>
      <c r="IE125" s="86"/>
      <c r="IF125" s="86"/>
      <c r="IG125" s="86"/>
      <c r="IH125" s="86"/>
      <c r="II125" s="86"/>
      <c r="IJ125" s="86"/>
      <c r="IK125" s="86"/>
      <c r="IL125" s="86"/>
      <c r="IM125" s="86"/>
      <c r="IN125" s="86"/>
      <c r="IO125" s="86"/>
      <c r="IP125" s="86"/>
      <c r="IQ125" s="86"/>
      <c r="IR125" s="86"/>
      <c r="IS125" s="86"/>
      <c r="IT125" s="86"/>
      <c r="IU125" s="86"/>
      <c r="IV125" s="86"/>
      <c r="IW125" s="86"/>
      <c r="IX125" s="86"/>
      <c r="IY125" s="86"/>
      <c r="IZ125" s="86"/>
      <c r="JA125" s="86"/>
      <c r="JB125" s="86"/>
      <c r="JC125" s="86"/>
      <c r="JD125" s="86"/>
      <c r="JE125" s="86"/>
      <c r="JF125" s="86"/>
      <c r="JG125" s="86"/>
      <c r="JH125" s="86"/>
      <c r="JI125" s="86"/>
      <c r="JJ125" s="86"/>
      <c r="JK125" s="86"/>
      <c r="JL125" s="86"/>
      <c r="JM125" s="86"/>
      <c r="JN125" s="86"/>
      <c r="JO125" s="86"/>
      <c r="JP125" s="86"/>
      <c r="JQ125" s="86"/>
      <c r="JR125" s="86"/>
      <c r="JS125" s="86"/>
      <c r="JT125" s="86"/>
      <c r="JU125" s="86"/>
      <c r="JV125" s="86"/>
      <c r="JW125" s="86"/>
      <c r="JX125" s="86"/>
      <c r="JY125" s="86"/>
      <c r="JZ125" s="86"/>
      <c r="KA125" s="86"/>
      <c r="KB125" s="86"/>
      <c r="KC125" s="86"/>
      <c r="KD125" s="86"/>
      <c r="KE125" s="86"/>
      <c r="KF125" s="86"/>
      <c r="KG125" s="86"/>
      <c r="KH125" s="86"/>
      <c r="KI125" s="86"/>
      <c r="KJ125" s="86"/>
      <c r="KK125" s="86"/>
      <c r="KL125" s="86"/>
      <c r="KM125" s="86"/>
      <c r="KN125" s="86"/>
      <c r="KO125" s="86"/>
      <c r="KP125" s="86"/>
      <c r="KQ125" s="86"/>
      <c r="KR125" s="86"/>
      <c r="KS125" s="86"/>
      <c r="KT125" s="86"/>
      <c r="KU125" s="86"/>
      <c r="KV125" s="86"/>
      <c r="KW125" s="86"/>
      <c r="KX125" s="86"/>
      <c r="KY125" s="86"/>
      <c r="KZ125" s="86"/>
      <c r="LA125" s="86"/>
      <c r="LB125" s="86"/>
      <c r="LC125" s="86"/>
      <c r="LD125" s="86"/>
      <c r="LE125" s="86"/>
      <c r="LF125" s="86"/>
      <c r="LG125" s="86"/>
      <c r="LH125" s="86"/>
      <c r="LI125" s="86"/>
      <c r="LJ125" s="86"/>
      <c r="LK125" s="86"/>
      <c r="LL125" s="86"/>
      <c r="LM125" s="86"/>
      <c r="LN125" s="86"/>
      <c r="LO125" s="86"/>
      <c r="LP125" s="86"/>
      <c r="LQ125" s="86"/>
      <c r="LR125" s="86"/>
      <c r="LS125" s="86"/>
      <c r="LT125" s="86"/>
      <c r="LU125" s="86"/>
      <c r="LV125" s="86"/>
      <c r="LW125" s="86"/>
      <c r="LX125" s="86"/>
      <c r="LY125" s="86"/>
      <c r="LZ125" s="86"/>
      <c r="MA125" s="86"/>
      <c r="MB125" s="86"/>
      <c r="MC125" s="86"/>
      <c r="MD125" s="86"/>
      <c r="ME125" s="86"/>
      <c r="MF125" s="86"/>
      <c r="MG125" s="86"/>
      <c r="MH125" s="86"/>
      <c r="MI125" s="86"/>
      <c r="MJ125" s="86"/>
      <c r="MK125" s="86"/>
      <c r="ML125" s="86"/>
      <c r="MM125" s="86"/>
      <c r="MN125" s="86"/>
      <c r="MO125" s="86"/>
      <c r="MP125" s="86"/>
      <c r="MQ125" s="86"/>
      <c r="MR125" s="86"/>
      <c r="MS125" s="86"/>
      <c r="MT125" s="86"/>
      <c r="MU125" s="86"/>
      <c r="MV125" s="86"/>
      <c r="MW125" s="86"/>
      <c r="MX125" s="86"/>
      <c r="MY125" s="86"/>
      <c r="MZ125" s="86"/>
      <c r="NA125" s="86"/>
      <c r="NB125" s="86"/>
      <c r="NC125" s="86"/>
      <c r="ND125" s="86"/>
      <c r="NE125" s="86"/>
      <c r="NF125" s="86"/>
      <c r="NG125" s="86"/>
      <c r="NH125" s="86"/>
      <c r="NI125" s="86"/>
      <c r="NJ125" s="86"/>
      <c r="NK125" s="86"/>
      <c r="NL125" s="86"/>
      <c r="NM125" s="86"/>
      <c r="NN125" s="86"/>
      <c r="NO125" s="86"/>
      <c r="NP125" s="86"/>
      <c r="NQ125" s="86"/>
      <c r="NR125" s="86"/>
      <c r="NS125" s="86"/>
      <c r="NT125" s="86"/>
      <c r="NU125" s="86"/>
      <c r="NV125" s="86"/>
      <c r="NW125" s="86"/>
      <c r="NX125" s="86"/>
      <c r="NY125" s="86"/>
      <c r="NZ125" s="86"/>
      <c r="OA125" s="86"/>
      <c r="OB125" s="86"/>
      <c r="OC125" s="86"/>
      <c r="OD125" s="86"/>
      <c r="OE125" s="86"/>
      <c r="OF125" s="86"/>
      <c r="OG125" s="86"/>
      <c r="OH125" s="86"/>
      <c r="OI125" s="86"/>
      <c r="OJ125" s="86"/>
      <c r="OK125" s="86"/>
      <c r="OL125" s="86"/>
      <c r="OM125" s="86"/>
      <c r="ON125" s="86"/>
      <c r="OO125" s="86"/>
      <c r="OP125" s="86"/>
      <c r="OQ125" s="86"/>
      <c r="OR125" s="86"/>
      <c r="OS125" s="86"/>
      <c r="OT125" s="86"/>
      <c r="OU125" s="86"/>
      <c r="OV125" s="86"/>
      <c r="OW125" s="86"/>
      <c r="OX125" s="86"/>
      <c r="OY125" s="86"/>
      <c r="OZ125" s="86"/>
      <c r="PA125" s="86"/>
      <c r="PB125" s="86"/>
      <c r="PC125" s="86"/>
      <c r="PD125" s="86"/>
      <c r="PE125" s="86"/>
      <c r="PF125" s="86"/>
      <c r="PG125" s="86"/>
      <c r="PH125" s="86"/>
      <c r="PI125" s="86"/>
      <c r="PJ125" s="86"/>
      <c r="PK125" s="86"/>
      <c r="PL125" s="86"/>
      <c r="PM125" s="86"/>
      <c r="PN125" s="86"/>
      <c r="PO125" s="86"/>
      <c r="PP125" s="86"/>
      <c r="PQ125" s="86"/>
      <c r="PR125" s="86"/>
      <c r="PS125" s="86"/>
      <c r="PT125" s="86"/>
      <c r="PU125" s="86"/>
      <c r="PV125" s="86"/>
      <c r="PW125" s="86"/>
      <c r="PX125" s="86"/>
      <c r="PY125" s="86"/>
      <c r="PZ125" s="86"/>
      <c r="QA125" s="86"/>
      <c r="QB125" s="86"/>
      <c r="QC125" s="86"/>
      <c r="QD125" s="86"/>
      <c r="QE125" s="86"/>
      <c r="QF125" s="86"/>
      <c r="QG125" s="86"/>
      <c r="QH125" s="86"/>
      <c r="QI125" s="86"/>
      <c r="QJ125" s="86"/>
      <c r="QK125" s="86"/>
      <c r="QL125" s="86"/>
      <c r="QM125" s="86"/>
      <c r="QN125" s="86"/>
      <c r="QO125" s="86"/>
      <c r="QP125" s="86"/>
      <c r="QQ125" s="86"/>
      <c r="QR125" s="86"/>
      <c r="QS125" s="86"/>
      <c r="QT125" s="86"/>
      <c r="QU125" s="86"/>
      <c r="QV125" s="86"/>
      <c r="QW125" s="86"/>
      <c r="QX125" s="86"/>
      <c r="QY125" s="86"/>
      <c r="QZ125" s="86"/>
      <c r="RA125" s="86"/>
      <c r="RB125" s="86"/>
      <c r="RC125" s="86"/>
      <c r="RD125" s="86"/>
      <c r="RE125" s="86"/>
      <c r="RF125" s="86"/>
      <c r="RG125" s="86"/>
      <c r="RH125" s="86"/>
      <c r="RI125" s="86"/>
      <c r="RJ125" s="86"/>
      <c r="RK125" s="86"/>
      <c r="RL125" s="86"/>
      <c r="RM125" s="86"/>
      <c r="RN125" s="86"/>
      <c r="RO125" s="86"/>
      <c r="RP125" s="86"/>
      <c r="RQ125" s="86"/>
      <c r="RR125" s="86"/>
      <c r="RS125" s="86"/>
      <c r="RT125" s="86"/>
      <c r="RU125" s="86"/>
      <c r="RV125" s="86"/>
      <c r="RW125" s="86"/>
      <c r="RX125" s="86"/>
      <c r="RY125" s="86"/>
      <c r="RZ125" s="86"/>
      <c r="SA125" s="86"/>
      <c r="SB125" s="86"/>
      <c r="SC125" s="86"/>
      <c r="SD125" s="86"/>
      <c r="SE125" s="86"/>
      <c r="SF125" s="86"/>
      <c r="SG125" s="86"/>
      <c r="SH125" s="86"/>
      <c r="SI125" s="86"/>
      <c r="SJ125" s="86"/>
      <c r="SK125" s="86"/>
      <c r="SL125" s="86"/>
      <c r="SM125" s="86"/>
      <c r="SN125" s="86"/>
      <c r="SO125" s="86"/>
      <c r="SP125" s="86"/>
      <c r="SQ125" s="86"/>
      <c r="SR125" s="86"/>
      <c r="SS125" s="86"/>
    </row>
    <row r="126" spans="1:513" s="86" customFormat="1" x14ac:dyDescent="0.25">
      <c r="D126" s="179"/>
      <c r="E126" s="179"/>
      <c r="F126" s="179"/>
      <c r="AL126" s="176"/>
    </row>
    <row r="127" spans="1:513" s="86" customFormat="1" x14ac:dyDescent="0.25">
      <c r="D127" s="179"/>
      <c r="E127" s="179"/>
      <c r="F127" s="179"/>
      <c r="AL127" s="176"/>
    </row>
    <row r="128" spans="1:513" s="86" customFormat="1" x14ac:dyDescent="0.25">
      <c r="D128" s="179"/>
      <c r="E128" s="179"/>
      <c r="F128" s="179"/>
      <c r="AL128" s="176"/>
    </row>
    <row r="129" spans="4:38" s="86" customFormat="1" x14ac:dyDescent="0.25">
      <c r="D129" s="179"/>
      <c r="E129" s="179"/>
      <c r="F129" s="179"/>
      <c r="AL129" s="176"/>
    </row>
    <row r="130" spans="4:38" s="86" customFormat="1" x14ac:dyDescent="0.25">
      <c r="D130" s="179"/>
      <c r="E130" s="179"/>
      <c r="F130" s="179"/>
      <c r="AL130" s="176"/>
    </row>
    <row r="131" spans="4:38" s="86" customFormat="1" x14ac:dyDescent="0.25">
      <c r="D131" s="179"/>
      <c r="E131" s="179"/>
      <c r="F131" s="179"/>
      <c r="AL131" s="176"/>
    </row>
    <row r="132" spans="4:38" s="86" customFormat="1" x14ac:dyDescent="0.25">
      <c r="D132" s="179"/>
      <c r="E132" s="179"/>
      <c r="F132" s="179"/>
      <c r="AL132" s="176"/>
    </row>
    <row r="133" spans="4:38" s="86" customFormat="1" x14ac:dyDescent="0.25">
      <c r="D133" s="179"/>
      <c r="E133" s="179"/>
      <c r="F133" s="179"/>
      <c r="AL133" s="176"/>
    </row>
    <row r="134" spans="4:38" s="86" customFormat="1" x14ac:dyDescent="0.25">
      <c r="D134" s="179"/>
      <c r="E134" s="179"/>
      <c r="F134" s="179"/>
      <c r="AL134" s="176"/>
    </row>
    <row r="135" spans="4:38" s="86" customFormat="1" x14ac:dyDescent="0.25">
      <c r="D135" s="179"/>
      <c r="E135" s="179"/>
      <c r="F135" s="179"/>
      <c r="AL135" s="176"/>
    </row>
    <row r="136" spans="4:38" s="86" customFormat="1" x14ac:dyDescent="0.25">
      <c r="D136" s="179"/>
      <c r="E136" s="179"/>
      <c r="F136" s="179"/>
      <c r="AL136" s="176"/>
    </row>
    <row r="137" spans="4:38" s="86" customFormat="1" x14ac:dyDescent="0.25">
      <c r="D137" s="179"/>
      <c r="E137" s="179"/>
      <c r="F137" s="179"/>
      <c r="AL137" s="176"/>
    </row>
    <row r="138" spans="4:38" s="86" customFormat="1" x14ac:dyDescent="0.25">
      <c r="D138" s="179"/>
      <c r="E138" s="179"/>
      <c r="F138" s="179"/>
      <c r="AL138" s="176"/>
    </row>
    <row r="139" spans="4:38" s="86" customFormat="1" x14ac:dyDescent="0.25">
      <c r="D139" s="179"/>
      <c r="E139" s="179"/>
      <c r="F139" s="179"/>
      <c r="AL139" s="176"/>
    </row>
    <row r="140" spans="4:38" s="86" customFormat="1" x14ac:dyDescent="0.25">
      <c r="D140" s="179"/>
      <c r="E140" s="179"/>
      <c r="F140" s="179"/>
      <c r="AL140" s="176"/>
    </row>
    <row r="141" spans="4:38" s="86" customFormat="1" x14ac:dyDescent="0.25">
      <c r="D141" s="179"/>
      <c r="E141" s="179"/>
      <c r="F141" s="179"/>
      <c r="AL141" s="176"/>
    </row>
    <row r="142" spans="4:38" s="86" customFormat="1" x14ac:dyDescent="0.25">
      <c r="D142" s="179"/>
      <c r="E142" s="179"/>
      <c r="F142" s="179"/>
      <c r="AL142" s="176"/>
    </row>
    <row r="143" spans="4:38" s="86" customFormat="1" x14ac:dyDescent="0.25">
      <c r="D143" s="179"/>
      <c r="E143" s="179"/>
      <c r="F143" s="179"/>
      <c r="AL143" s="176"/>
    </row>
    <row r="144" spans="4:38" s="86" customFormat="1" x14ac:dyDescent="0.25">
      <c r="D144" s="179"/>
      <c r="E144" s="179"/>
      <c r="F144" s="179"/>
      <c r="AL144" s="176"/>
    </row>
    <row r="145" spans="4:52" s="86" customFormat="1" x14ac:dyDescent="0.25">
      <c r="D145" s="179"/>
      <c r="E145" s="179"/>
      <c r="F145" s="179"/>
      <c r="AL145" s="176"/>
    </row>
    <row r="146" spans="4:52" s="86" customFormat="1" x14ac:dyDescent="0.25">
      <c r="D146" s="179"/>
      <c r="E146" s="179"/>
      <c r="F146" s="179"/>
      <c r="AL146" s="176"/>
    </row>
    <row r="147" spans="4:52" s="86" customFormat="1" x14ac:dyDescent="0.25">
      <c r="D147" s="179"/>
      <c r="E147" s="179"/>
      <c r="F147" s="179"/>
      <c r="AL147" s="176"/>
    </row>
    <row r="148" spans="4:52" s="86" customFormat="1" x14ac:dyDescent="0.25">
      <c r="D148" s="179"/>
      <c r="E148" s="179"/>
      <c r="F148" s="179"/>
      <c r="AL148" s="176"/>
    </row>
    <row r="149" spans="4:52" s="86" customFormat="1" x14ac:dyDescent="0.25">
      <c r="D149" s="179"/>
      <c r="E149" s="179"/>
      <c r="F149" s="179"/>
      <c r="AL149" s="176"/>
    </row>
    <row r="150" spans="4:52" s="86" customFormat="1" x14ac:dyDescent="0.25">
      <c r="D150" s="179"/>
      <c r="E150" s="179"/>
      <c r="F150" s="179"/>
      <c r="AL150" s="176"/>
    </row>
    <row r="151" spans="4:52" s="86" customFormat="1" x14ac:dyDescent="0.25">
      <c r="D151" s="179"/>
      <c r="E151" s="179"/>
      <c r="F151" s="179"/>
      <c r="AL151" s="176"/>
    </row>
    <row r="152" spans="4:52" s="86" customFormat="1" x14ac:dyDescent="0.25">
      <c r="D152" s="179"/>
      <c r="E152" s="179"/>
      <c r="F152" s="179"/>
      <c r="AL152" s="176"/>
    </row>
    <row r="153" spans="4:52" s="86" customFormat="1" x14ac:dyDescent="0.25">
      <c r="D153" s="179"/>
      <c r="E153" s="179"/>
      <c r="F153" s="179"/>
      <c r="AL153" s="176"/>
    </row>
    <row r="154" spans="4:52" s="86" customFormat="1" x14ac:dyDescent="0.25">
      <c r="D154" s="179"/>
      <c r="E154" s="179"/>
      <c r="F154" s="179"/>
      <c r="AL154" s="176"/>
    </row>
    <row r="155" spans="4:52" s="86" customFormat="1" x14ac:dyDescent="0.25">
      <c r="D155" s="179"/>
      <c r="E155" s="179"/>
      <c r="F155" s="179"/>
      <c r="AL155" s="176"/>
    </row>
    <row r="156" spans="4:52" s="86" customFormat="1" x14ac:dyDescent="0.25">
      <c r="D156" s="179"/>
      <c r="E156" s="179"/>
      <c r="F156" s="179"/>
      <c r="AL156" s="176"/>
    </row>
    <row r="157" spans="4:52" s="86" customFormat="1" x14ac:dyDescent="0.25">
      <c r="D157" s="179"/>
      <c r="E157" s="179"/>
      <c r="F157" s="179"/>
      <c r="AL157" s="176"/>
      <c r="AZ157" s="2" t="s">
        <v>196</v>
      </c>
    </row>
    <row r="158" spans="4:52" s="86" customFormat="1" x14ac:dyDescent="0.25">
      <c r="D158" s="179"/>
      <c r="E158" s="179"/>
      <c r="F158" s="179"/>
      <c r="AL158" s="176"/>
      <c r="AZ158" s="86" t="s">
        <v>180</v>
      </c>
    </row>
    <row r="159" spans="4:52" s="86" customFormat="1" x14ac:dyDescent="0.25">
      <c r="D159" s="179"/>
      <c r="E159" s="179"/>
      <c r="F159" s="179"/>
      <c r="AL159" s="176"/>
      <c r="AZ159" s="86" t="s">
        <v>181</v>
      </c>
    </row>
    <row r="160" spans="4:52" s="86" customFormat="1" x14ac:dyDescent="0.25">
      <c r="D160" s="179"/>
      <c r="E160" s="179"/>
      <c r="F160" s="179"/>
      <c r="AL160" s="176"/>
      <c r="AZ160" s="86" t="s">
        <v>182</v>
      </c>
    </row>
    <row r="161" spans="4:52" s="86" customFormat="1" x14ac:dyDescent="0.25">
      <c r="D161" s="179"/>
      <c r="E161" s="179"/>
      <c r="F161" s="179"/>
      <c r="AL161" s="176"/>
      <c r="AZ161" s="86" t="s">
        <v>183</v>
      </c>
    </row>
    <row r="162" spans="4:52" s="86" customFormat="1" x14ac:dyDescent="0.25">
      <c r="D162" s="179"/>
      <c r="E162" s="179"/>
      <c r="F162" s="179"/>
      <c r="AL162" s="176"/>
      <c r="AZ162" s="86" t="s">
        <v>184</v>
      </c>
    </row>
    <row r="163" spans="4:52" s="86" customFormat="1" x14ac:dyDescent="0.25">
      <c r="D163" s="179"/>
      <c r="E163" s="179"/>
      <c r="F163" s="179"/>
      <c r="AL163" s="176"/>
      <c r="AZ163" s="86" t="s">
        <v>185</v>
      </c>
    </row>
    <row r="164" spans="4:52" s="86" customFormat="1" x14ac:dyDescent="0.25">
      <c r="D164" s="179"/>
      <c r="E164" s="179"/>
      <c r="F164" s="179"/>
      <c r="AL164" s="176"/>
      <c r="AZ164" s="86" t="s">
        <v>186</v>
      </c>
    </row>
    <row r="165" spans="4:52" s="86" customFormat="1" x14ac:dyDescent="0.25">
      <c r="D165" s="179"/>
      <c r="E165" s="179"/>
      <c r="F165" s="179"/>
      <c r="AL165" s="176"/>
      <c r="AZ165" s="86" t="s">
        <v>187</v>
      </c>
    </row>
    <row r="166" spans="4:52" s="86" customFormat="1" x14ac:dyDescent="0.25">
      <c r="D166" s="179"/>
      <c r="E166" s="179"/>
      <c r="F166" s="179"/>
      <c r="AL166" s="176"/>
      <c r="AZ166" s="86" t="s">
        <v>188</v>
      </c>
    </row>
    <row r="167" spans="4:52" s="86" customFormat="1" x14ac:dyDescent="0.25">
      <c r="D167" s="179"/>
      <c r="E167" s="179"/>
      <c r="F167" s="179"/>
      <c r="AL167" s="176"/>
      <c r="AZ167" s="86" t="s">
        <v>189</v>
      </c>
    </row>
    <row r="168" spans="4:52" s="86" customFormat="1" x14ac:dyDescent="0.25">
      <c r="D168" s="179"/>
      <c r="E168" s="179"/>
      <c r="F168" s="179"/>
      <c r="AL168" s="176"/>
      <c r="AZ168" s="86" t="s">
        <v>190</v>
      </c>
    </row>
    <row r="169" spans="4:52" s="86" customFormat="1" x14ac:dyDescent="0.25">
      <c r="D169" s="179"/>
      <c r="E169" s="179"/>
      <c r="F169" s="179"/>
      <c r="AL169" s="176"/>
      <c r="AZ169" s="86" t="s">
        <v>191</v>
      </c>
    </row>
    <row r="170" spans="4:52" s="86" customFormat="1" x14ac:dyDescent="0.25">
      <c r="D170" s="179"/>
      <c r="E170" s="179"/>
      <c r="F170" s="179"/>
      <c r="AL170" s="176"/>
      <c r="AZ170" s="86" t="s">
        <v>192</v>
      </c>
    </row>
    <row r="171" spans="4:52" s="86" customFormat="1" x14ac:dyDescent="0.25">
      <c r="D171" s="179"/>
      <c r="E171" s="179"/>
      <c r="F171" s="179"/>
      <c r="AL171" s="176"/>
      <c r="AZ171" s="86" t="s">
        <v>193</v>
      </c>
    </row>
    <row r="172" spans="4:52" s="86" customFormat="1" x14ac:dyDescent="0.25">
      <c r="D172" s="179"/>
      <c r="E172" s="179"/>
      <c r="F172" s="179"/>
      <c r="AL172" s="176"/>
      <c r="AZ172" s="86" t="s">
        <v>194</v>
      </c>
    </row>
    <row r="173" spans="4:52" s="86" customFormat="1" x14ac:dyDescent="0.25">
      <c r="D173" s="179"/>
      <c r="E173" s="179"/>
      <c r="F173" s="179"/>
      <c r="AL173" s="176"/>
      <c r="AZ173" s="86" t="s">
        <v>195</v>
      </c>
    </row>
    <row r="174" spans="4:52" s="86" customFormat="1" x14ac:dyDescent="0.25">
      <c r="D174" s="179"/>
      <c r="E174" s="179"/>
      <c r="F174" s="179"/>
      <c r="AL174" s="176"/>
      <c r="AZ174"/>
    </row>
    <row r="175" spans="4:52" s="86" customFormat="1" x14ac:dyDescent="0.25">
      <c r="D175" s="179"/>
      <c r="E175" s="179"/>
      <c r="F175" s="179"/>
      <c r="AL175" s="176"/>
      <c r="AZ175"/>
    </row>
    <row r="176" spans="4:52" s="86" customFormat="1" x14ac:dyDescent="0.25">
      <c r="D176" s="179"/>
      <c r="E176" s="179"/>
      <c r="F176" s="179"/>
      <c r="AL176" s="176"/>
      <c r="AZ176"/>
    </row>
    <row r="177" spans="4:52" s="86" customFormat="1" x14ac:dyDescent="0.25">
      <c r="D177" s="179"/>
      <c r="E177" s="179"/>
      <c r="F177" s="179"/>
      <c r="AL177" s="176"/>
      <c r="AZ177"/>
    </row>
    <row r="178" spans="4:52" s="86" customFormat="1" x14ac:dyDescent="0.25">
      <c r="D178" s="179"/>
      <c r="E178" s="179"/>
      <c r="F178" s="179"/>
      <c r="AL178" s="176"/>
    </row>
    <row r="179" spans="4:52" s="86" customFormat="1" x14ac:dyDescent="0.25">
      <c r="D179" s="179"/>
      <c r="E179" s="179"/>
      <c r="F179" s="179"/>
      <c r="AL179" s="176"/>
    </row>
    <row r="180" spans="4:52" s="86" customFormat="1" x14ac:dyDescent="0.25">
      <c r="D180" s="179"/>
      <c r="E180" s="179"/>
      <c r="F180" s="179"/>
      <c r="AL180" s="176"/>
    </row>
    <row r="181" spans="4:52" s="86" customFormat="1" x14ac:dyDescent="0.25">
      <c r="D181" s="179"/>
      <c r="E181" s="179"/>
      <c r="F181" s="179"/>
      <c r="AL181" s="176"/>
    </row>
    <row r="182" spans="4:52" s="86" customFormat="1" x14ac:dyDescent="0.25">
      <c r="D182" s="179"/>
      <c r="E182" s="179"/>
      <c r="F182" s="179"/>
      <c r="AL182" s="176"/>
    </row>
    <row r="183" spans="4:52" s="86" customFormat="1" x14ac:dyDescent="0.25">
      <c r="D183" s="179"/>
      <c r="E183" s="179"/>
      <c r="F183" s="179"/>
      <c r="AL183" s="176"/>
    </row>
    <row r="184" spans="4:52" s="86" customFormat="1" x14ac:dyDescent="0.25">
      <c r="D184" s="179"/>
      <c r="E184" s="179"/>
      <c r="F184" s="179"/>
      <c r="AL184" s="176"/>
    </row>
    <row r="185" spans="4:52" s="86" customFormat="1" x14ac:dyDescent="0.25">
      <c r="D185" s="179"/>
      <c r="E185" s="179"/>
      <c r="F185" s="179"/>
      <c r="AL185" s="176"/>
    </row>
    <row r="186" spans="4:52" s="86" customFormat="1" x14ac:dyDescent="0.25">
      <c r="D186" s="179"/>
      <c r="E186" s="179"/>
      <c r="F186" s="179"/>
      <c r="AL186" s="176"/>
    </row>
    <row r="187" spans="4:52" s="86" customFormat="1" x14ac:dyDescent="0.25">
      <c r="D187" s="179"/>
      <c r="E187" s="179"/>
      <c r="F187" s="179"/>
      <c r="AL187" s="176"/>
    </row>
    <row r="188" spans="4:52" s="86" customFormat="1" x14ac:dyDescent="0.25">
      <c r="D188" s="179"/>
      <c r="E188" s="179"/>
      <c r="F188" s="179"/>
      <c r="AL188" s="176"/>
    </row>
    <row r="189" spans="4:52" s="86" customFormat="1" x14ac:dyDescent="0.25">
      <c r="D189" s="179"/>
      <c r="E189" s="179"/>
      <c r="F189" s="179"/>
      <c r="AL189" s="176"/>
    </row>
    <row r="190" spans="4:52" s="86" customFormat="1" x14ac:dyDescent="0.25">
      <c r="D190" s="179"/>
      <c r="E190" s="179"/>
      <c r="F190" s="179"/>
      <c r="AL190" s="176"/>
    </row>
    <row r="191" spans="4:52" s="86" customFormat="1" x14ac:dyDescent="0.25">
      <c r="D191" s="179"/>
      <c r="E191" s="179"/>
      <c r="F191" s="179"/>
      <c r="AL191" s="176"/>
    </row>
    <row r="192" spans="4:52" s="86" customFormat="1" x14ac:dyDescent="0.25">
      <c r="D192" s="179"/>
      <c r="E192" s="179"/>
      <c r="F192" s="179"/>
      <c r="AL192" s="176"/>
    </row>
    <row r="193" spans="4:38" s="86" customFormat="1" x14ac:dyDescent="0.25">
      <c r="D193" s="179"/>
      <c r="E193" s="179"/>
      <c r="F193" s="179"/>
      <c r="AL193" s="176"/>
    </row>
    <row r="194" spans="4:38" s="86" customFormat="1" x14ac:dyDescent="0.25">
      <c r="D194" s="179"/>
      <c r="E194" s="179"/>
      <c r="F194" s="179"/>
      <c r="AL194" s="176"/>
    </row>
    <row r="195" spans="4:38" s="86" customFormat="1" x14ac:dyDescent="0.25">
      <c r="D195" s="179"/>
      <c r="E195" s="179"/>
      <c r="F195" s="179"/>
      <c r="AL195" s="176"/>
    </row>
    <row r="196" spans="4:38" s="86" customFormat="1" x14ac:dyDescent="0.25">
      <c r="D196" s="179"/>
      <c r="E196" s="179"/>
      <c r="F196" s="179"/>
      <c r="AL196" s="176"/>
    </row>
    <row r="197" spans="4:38" s="86" customFormat="1" x14ac:dyDescent="0.25">
      <c r="D197" s="179"/>
      <c r="E197" s="179"/>
      <c r="F197" s="179"/>
      <c r="AL197" s="176"/>
    </row>
    <row r="198" spans="4:38" s="86" customFormat="1" x14ac:dyDescent="0.25">
      <c r="D198" s="179"/>
      <c r="E198" s="179"/>
      <c r="F198" s="179"/>
      <c r="AL198" s="176"/>
    </row>
    <row r="199" spans="4:38" s="86" customFormat="1" x14ac:dyDescent="0.25">
      <c r="D199" s="179"/>
      <c r="E199" s="179"/>
      <c r="F199" s="179"/>
      <c r="AL199" s="176"/>
    </row>
    <row r="200" spans="4:38" s="86" customFormat="1" x14ac:dyDescent="0.25">
      <c r="D200" s="179"/>
      <c r="E200" s="179"/>
      <c r="F200" s="179"/>
      <c r="AL200" s="176"/>
    </row>
    <row r="201" spans="4:38" s="86" customFormat="1" x14ac:dyDescent="0.25">
      <c r="D201" s="179"/>
      <c r="E201" s="179"/>
      <c r="F201" s="179"/>
      <c r="AL201" s="176"/>
    </row>
    <row r="202" spans="4:38" s="86" customFormat="1" x14ac:dyDescent="0.25">
      <c r="D202" s="179"/>
      <c r="E202" s="179"/>
      <c r="F202" s="179"/>
      <c r="AL202" s="176"/>
    </row>
    <row r="203" spans="4:38" s="86" customFormat="1" x14ac:dyDescent="0.25">
      <c r="D203" s="179"/>
      <c r="E203" s="179"/>
      <c r="F203" s="179"/>
      <c r="AL203" s="176"/>
    </row>
    <row r="204" spans="4:38" s="86" customFormat="1" x14ac:dyDescent="0.25">
      <c r="D204" s="179"/>
      <c r="E204" s="179"/>
      <c r="F204" s="179"/>
      <c r="AL204" s="176"/>
    </row>
    <row r="205" spans="4:38" s="86" customFormat="1" x14ac:dyDescent="0.25">
      <c r="D205" s="179"/>
      <c r="E205" s="179"/>
      <c r="F205" s="179"/>
      <c r="AL205" s="176"/>
    </row>
    <row r="206" spans="4:38" s="86" customFormat="1" x14ac:dyDescent="0.25">
      <c r="D206" s="179"/>
      <c r="E206" s="179"/>
      <c r="F206" s="179"/>
      <c r="AL206" s="176"/>
    </row>
    <row r="207" spans="4:38" s="86" customFormat="1" x14ac:dyDescent="0.25">
      <c r="D207" s="179"/>
      <c r="E207" s="179"/>
      <c r="F207" s="179"/>
      <c r="AL207" s="176"/>
    </row>
    <row r="208" spans="4:38" s="86" customFormat="1" x14ac:dyDescent="0.25">
      <c r="D208" s="179"/>
      <c r="E208" s="179"/>
      <c r="F208" s="179"/>
      <c r="AL208" s="176"/>
    </row>
    <row r="209" spans="4:38" s="86" customFormat="1" x14ac:dyDescent="0.25">
      <c r="D209" s="179"/>
      <c r="E209" s="179"/>
      <c r="F209" s="179"/>
      <c r="AL209" s="176"/>
    </row>
    <row r="210" spans="4:38" s="86" customFormat="1" x14ac:dyDescent="0.25">
      <c r="D210" s="179"/>
      <c r="E210" s="179"/>
      <c r="F210" s="179"/>
      <c r="AL210" s="176"/>
    </row>
    <row r="211" spans="4:38" s="86" customFormat="1" x14ac:dyDescent="0.25">
      <c r="D211" s="179"/>
      <c r="E211" s="179"/>
      <c r="F211" s="179"/>
      <c r="AL211" s="176"/>
    </row>
    <row r="212" spans="4:38" s="86" customFormat="1" x14ac:dyDescent="0.25">
      <c r="D212" s="179"/>
      <c r="E212" s="179"/>
      <c r="F212" s="179"/>
      <c r="AL212" s="176"/>
    </row>
    <row r="213" spans="4:38" s="86" customFormat="1" x14ac:dyDescent="0.25">
      <c r="D213" s="179"/>
      <c r="E213" s="179"/>
      <c r="F213" s="179"/>
      <c r="AL213" s="176"/>
    </row>
    <row r="214" spans="4:38" s="86" customFormat="1" x14ac:dyDescent="0.25">
      <c r="D214" s="179"/>
      <c r="E214" s="179"/>
      <c r="F214" s="179"/>
      <c r="AL214" s="176"/>
    </row>
    <row r="215" spans="4:38" s="86" customFormat="1" x14ac:dyDescent="0.25">
      <c r="D215" s="179"/>
      <c r="E215" s="179"/>
      <c r="F215" s="179"/>
      <c r="AL215" s="176"/>
    </row>
    <row r="216" spans="4:38" s="86" customFormat="1" x14ac:dyDescent="0.25">
      <c r="D216" s="179"/>
      <c r="E216" s="179"/>
      <c r="F216" s="179"/>
      <c r="AL216" s="176"/>
    </row>
    <row r="217" spans="4:38" s="86" customFormat="1" x14ac:dyDescent="0.25">
      <c r="D217" s="179"/>
      <c r="E217" s="179"/>
      <c r="F217" s="179"/>
      <c r="AL217" s="176"/>
    </row>
    <row r="218" spans="4:38" s="86" customFormat="1" x14ac:dyDescent="0.25">
      <c r="D218" s="179"/>
      <c r="E218" s="179"/>
      <c r="F218" s="179"/>
      <c r="AL218" s="176"/>
    </row>
    <row r="219" spans="4:38" s="86" customFormat="1" x14ac:dyDescent="0.25">
      <c r="D219" s="179"/>
      <c r="E219" s="179"/>
      <c r="F219" s="179"/>
      <c r="AL219" s="176"/>
    </row>
    <row r="220" spans="4:38" s="86" customFormat="1" x14ac:dyDescent="0.25">
      <c r="D220" s="179"/>
      <c r="E220" s="179"/>
      <c r="F220" s="179"/>
      <c r="AL220" s="176"/>
    </row>
    <row r="221" spans="4:38" s="86" customFormat="1" x14ac:dyDescent="0.25">
      <c r="D221" s="179"/>
      <c r="E221" s="179"/>
      <c r="F221" s="179"/>
      <c r="AL221" s="176"/>
    </row>
    <row r="222" spans="4:38" s="86" customFormat="1" x14ac:dyDescent="0.25">
      <c r="D222" s="179"/>
      <c r="E222" s="179"/>
      <c r="F222" s="179"/>
      <c r="AL222" s="176"/>
    </row>
    <row r="223" spans="4:38" s="86" customFormat="1" x14ac:dyDescent="0.25">
      <c r="D223" s="179"/>
      <c r="E223" s="179"/>
      <c r="F223" s="179"/>
      <c r="AL223" s="176"/>
    </row>
    <row r="224" spans="4:38" s="86" customFormat="1" x14ac:dyDescent="0.25">
      <c r="D224" s="179"/>
      <c r="E224" s="179"/>
      <c r="F224" s="179"/>
      <c r="AL224" s="176"/>
    </row>
    <row r="225" spans="4:38" s="86" customFormat="1" x14ac:dyDescent="0.25">
      <c r="D225" s="179"/>
      <c r="E225" s="179"/>
      <c r="F225" s="179"/>
      <c r="AL225" s="176"/>
    </row>
    <row r="226" spans="4:38" s="86" customFormat="1" x14ac:dyDescent="0.25">
      <c r="D226" s="179"/>
      <c r="E226" s="179"/>
      <c r="F226" s="179"/>
      <c r="AL226" s="176"/>
    </row>
    <row r="227" spans="4:38" s="86" customFormat="1" x14ac:dyDescent="0.25">
      <c r="D227" s="179"/>
      <c r="E227" s="179"/>
      <c r="F227" s="179"/>
      <c r="AL227" s="176"/>
    </row>
    <row r="228" spans="4:38" s="86" customFormat="1" x14ac:dyDescent="0.25">
      <c r="D228" s="179"/>
      <c r="E228" s="179"/>
      <c r="F228" s="179"/>
      <c r="AL228" s="176"/>
    </row>
    <row r="229" spans="4:38" s="86" customFormat="1" x14ac:dyDescent="0.25">
      <c r="D229" s="179"/>
      <c r="E229" s="179"/>
      <c r="F229" s="179"/>
      <c r="AL229" s="176"/>
    </row>
    <row r="230" spans="4:38" s="86" customFormat="1" x14ac:dyDescent="0.25">
      <c r="D230" s="179"/>
      <c r="E230" s="179"/>
      <c r="F230" s="179"/>
      <c r="AL230" s="176"/>
    </row>
    <row r="231" spans="4:38" s="86" customFormat="1" x14ac:dyDescent="0.25">
      <c r="D231" s="179"/>
      <c r="E231" s="179"/>
      <c r="F231" s="179"/>
      <c r="AL231" s="176"/>
    </row>
    <row r="232" spans="4:38" s="86" customFormat="1" x14ac:dyDescent="0.25">
      <c r="D232" s="179"/>
      <c r="E232" s="179"/>
      <c r="F232" s="179"/>
      <c r="AL232" s="176"/>
    </row>
    <row r="233" spans="4:38" s="86" customFormat="1" x14ac:dyDescent="0.25">
      <c r="D233" s="179"/>
      <c r="E233" s="179"/>
      <c r="F233" s="179"/>
      <c r="AL233" s="176"/>
    </row>
    <row r="234" spans="4:38" s="86" customFormat="1" x14ac:dyDescent="0.25">
      <c r="D234" s="179"/>
      <c r="E234" s="179"/>
      <c r="F234" s="179"/>
      <c r="AL234" s="176"/>
    </row>
    <row r="235" spans="4:38" s="86" customFormat="1" x14ac:dyDescent="0.25">
      <c r="D235" s="179"/>
      <c r="E235" s="179"/>
      <c r="F235" s="179"/>
      <c r="AL235" s="176"/>
    </row>
    <row r="236" spans="4:38" s="86" customFormat="1" x14ac:dyDescent="0.25">
      <c r="D236" s="179"/>
      <c r="E236" s="179"/>
      <c r="F236" s="179"/>
      <c r="AL236" s="176"/>
    </row>
    <row r="237" spans="4:38" s="86" customFormat="1" x14ac:dyDescent="0.25">
      <c r="D237" s="179"/>
      <c r="E237" s="179"/>
      <c r="F237" s="179"/>
      <c r="AL237" s="176"/>
    </row>
    <row r="238" spans="4:38" s="86" customFormat="1" x14ac:dyDescent="0.25">
      <c r="D238" s="179"/>
      <c r="E238" s="179"/>
      <c r="F238" s="179"/>
      <c r="AL238" s="176"/>
    </row>
    <row r="239" spans="4:38" s="86" customFormat="1" x14ac:dyDescent="0.25">
      <c r="D239" s="179"/>
      <c r="E239" s="179"/>
      <c r="F239" s="179"/>
      <c r="AL239" s="176"/>
    </row>
    <row r="240" spans="4:38" s="86" customFormat="1" x14ac:dyDescent="0.25">
      <c r="D240" s="179"/>
      <c r="E240" s="179"/>
      <c r="F240" s="179"/>
      <c r="AL240" s="176"/>
    </row>
    <row r="241" spans="4:38" s="86" customFormat="1" x14ac:dyDescent="0.25">
      <c r="D241" s="179"/>
      <c r="E241" s="179"/>
      <c r="F241" s="179"/>
      <c r="AL241" s="176"/>
    </row>
    <row r="242" spans="4:38" s="86" customFormat="1" x14ac:dyDescent="0.25">
      <c r="D242" s="179"/>
      <c r="E242" s="179"/>
      <c r="F242" s="179"/>
      <c r="AL242" s="176"/>
    </row>
    <row r="243" spans="4:38" s="86" customFormat="1" x14ac:dyDescent="0.25">
      <c r="D243" s="179"/>
      <c r="E243" s="179"/>
      <c r="F243" s="179"/>
      <c r="AL243" s="176"/>
    </row>
    <row r="244" spans="4:38" s="86" customFormat="1" x14ac:dyDescent="0.25">
      <c r="D244" s="179"/>
      <c r="E244" s="179"/>
      <c r="F244" s="179"/>
      <c r="AL244" s="176"/>
    </row>
    <row r="245" spans="4:38" s="86" customFormat="1" x14ac:dyDescent="0.25">
      <c r="D245" s="179"/>
      <c r="E245" s="179"/>
      <c r="F245" s="179"/>
      <c r="AL245" s="176"/>
    </row>
    <row r="246" spans="4:38" s="86" customFormat="1" x14ac:dyDescent="0.25">
      <c r="D246" s="179"/>
      <c r="E246" s="179"/>
      <c r="F246" s="179"/>
      <c r="AL246" s="176"/>
    </row>
    <row r="247" spans="4:38" s="86" customFormat="1" x14ac:dyDescent="0.25">
      <c r="D247" s="179"/>
      <c r="E247" s="179"/>
      <c r="F247" s="179"/>
      <c r="AL247" s="176"/>
    </row>
    <row r="248" spans="4:38" s="86" customFormat="1" x14ac:dyDescent="0.25">
      <c r="D248" s="179"/>
      <c r="E248" s="179"/>
      <c r="F248" s="179"/>
      <c r="AL248" s="176"/>
    </row>
    <row r="249" spans="4:38" s="86" customFormat="1" x14ac:dyDescent="0.25">
      <c r="D249" s="179"/>
      <c r="E249" s="179"/>
      <c r="F249" s="179"/>
      <c r="AL249" s="176"/>
    </row>
    <row r="250" spans="4:38" s="86" customFormat="1" x14ac:dyDescent="0.25">
      <c r="D250" s="179"/>
      <c r="E250" s="179"/>
      <c r="F250" s="179"/>
      <c r="AL250" s="176"/>
    </row>
    <row r="251" spans="4:38" s="86" customFormat="1" x14ac:dyDescent="0.25">
      <c r="D251" s="179"/>
      <c r="E251" s="179"/>
      <c r="F251" s="179"/>
      <c r="AL251" s="176"/>
    </row>
    <row r="252" spans="4:38" s="86" customFormat="1" x14ac:dyDescent="0.25">
      <c r="D252" s="179"/>
      <c r="E252" s="179"/>
      <c r="F252" s="179"/>
      <c r="AL252" s="176"/>
    </row>
    <row r="253" spans="4:38" s="86" customFormat="1" x14ac:dyDescent="0.25">
      <c r="D253" s="179"/>
      <c r="E253" s="179"/>
      <c r="F253" s="179"/>
      <c r="AL253" s="176"/>
    </row>
    <row r="254" spans="4:38" s="86" customFormat="1" x14ac:dyDescent="0.25">
      <c r="D254" s="179"/>
      <c r="E254" s="179"/>
      <c r="F254" s="179"/>
      <c r="AL254" s="176"/>
    </row>
    <row r="255" spans="4:38" s="86" customFormat="1" x14ac:dyDescent="0.25">
      <c r="D255" s="179"/>
      <c r="E255" s="179"/>
      <c r="F255" s="179"/>
      <c r="AL255" s="176"/>
    </row>
    <row r="256" spans="4:38" s="86" customFormat="1" x14ac:dyDescent="0.25">
      <c r="D256" s="179"/>
      <c r="E256" s="179"/>
      <c r="F256" s="179"/>
      <c r="AL256" s="176"/>
    </row>
    <row r="257" spans="4:38" s="86" customFormat="1" x14ac:dyDescent="0.25">
      <c r="D257" s="179"/>
      <c r="E257" s="179"/>
      <c r="F257" s="179"/>
      <c r="AL257" s="176"/>
    </row>
    <row r="258" spans="4:38" s="86" customFormat="1" x14ac:dyDescent="0.25">
      <c r="D258" s="179"/>
      <c r="E258" s="179"/>
      <c r="F258" s="179"/>
      <c r="AL258" s="176"/>
    </row>
    <row r="259" spans="4:38" s="86" customFormat="1" x14ac:dyDescent="0.25">
      <c r="D259" s="179"/>
      <c r="E259" s="179"/>
      <c r="F259" s="179"/>
      <c r="AL259" s="176"/>
    </row>
    <row r="260" spans="4:38" s="86" customFormat="1" x14ac:dyDescent="0.25">
      <c r="D260" s="179"/>
      <c r="E260" s="179"/>
      <c r="F260" s="179"/>
      <c r="AL260" s="176"/>
    </row>
    <row r="261" spans="4:38" s="86" customFormat="1" x14ac:dyDescent="0.25">
      <c r="D261" s="179"/>
      <c r="E261" s="179"/>
      <c r="F261" s="179"/>
      <c r="AL261" s="176"/>
    </row>
    <row r="262" spans="4:38" s="86" customFormat="1" x14ac:dyDescent="0.25">
      <c r="D262" s="179"/>
      <c r="E262" s="179"/>
      <c r="F262" s="179"/>
      <c r="AL262" s="176"/>
    </row>
    <row r="263" spans="4:38" s="86" customFormat="1" x14ac:dyDescent="0.25">
      <c r="D263" s="179"/>
      <c r="E263" s="179"/>
      <c r="F263" s="179"/>
      <c r="AL263" s="176"/>
    </row>
    <row r="264" spans="4:38" s="86" customFormat="1" x14ac:dyDescent="0.25">
      <c r="D264" s="179"/>
      <c r="E264" s="179"/>
      <c r="F264" s="179"/>
      <c r="AL264" s="176"/>
    </row>
    <row r="265" spans="4:38" s="86" customFormat="1" x14ac:dyDescent="0.25">
      <c r="D265" s="179"/>
      <c r="E265" s="179"/>
      <c r="F265" s="179"/>
      <c r="AL265" s="176"/>
    </row>
    <row r="266" spans="4:38" s="86" customFormat="1" x14ac:dyDescent="0.25">
      <c r="D266" s="179"/>
      <c r="E266" s="179"/>
      <c r="F266" s="179"/>
      <c r="AL266" s="176"/>
    </row>
    <row r="267" spans="4:38" s="86" customFormat="1" x14ac:dyDescent="0.25">
      <c r="D267" s="179"/>
      <c r="E267" s="179"/>
      <c r="F267" s="179"/>
      <c r="AL267" s="176"/>
    </row>
    <row r="268" spans="4:38" s="86" customFormat="1" x14ac:dyDescent="0.25">
      <c r="D268" s="179"/>
      <c r="E268" s="179"/>
      <c r="F268" s="179"/>
      <c r="AL268" s="176"/>
    </row>
    <row r="269" spans="4:38" s="86" customFormat="1" x14ac:dyDescent="0.25">
      <c r="D269" s="179"/>
      <c r="E269" s="179"/>
      <c r="F269" s="179"/>
      <c r="AL269" s="176"/>
    </row>
    <row r="270" spans="4:38" s="86" customFormat="1" x14ac:dyDescent="0.25">
      <c r="D270" s="179"/>
      <c r="E270" s="179"/>
      <c r="F270" s="179"/>
      <c r="AL270" s="176"/>
    </row>
    <row r="271" spans="4:38" s="86" customFormat="1" x14ac:dyDescent="0.25">
      <c r="D271" s="179"/>
      <c r="E271" s="179"/>
      <c r="F271" s="179"/>
      <c r="AL271" s="176"/>
    </row>
    <row r="272" spans="4:38" s="86" customFormat="1" x14ac:dyDescent="0.25">
      <c r="D272" s="179"/>
      <c r="E272" s="179"/>
      <c r="F272" s="179"/>
      <c r="AL272" s="176"/>
    </row>
    <row r="273" spans="4:38" s="86" customFormat="1" x14ac:dyDescent="0.25">
      <c r="D273" s="179"/>
      <c r="E273" s="179"/>
      <c r="F273" s="179"/>
      <c r="AL273" s="176"/>
    </row>
    <row r="274" spans="4:38" s="86" customFormat="1" x14ac:dyDescent="0.25">
      <c r="D274" s="179"/>
      <c r="E274" s="179"/>
      <c r="F274" s="179"/>
      <c r="AL274" s="176"/>
    </row>
    <row r="275" spans="4:38" s="86" customFormat="1" x14ac:dyDescent="0.25">
      <c r="D275" s="179"/>
      <c r="E275" s="179"/>
      <c r="F275" s="179"/>
      <c r="AL275" s="176"/>
    </row>
    <row r="276" spans="4:38" s="86" customFormat="1" x14ac:dyDescent="0.25">
      <c r="D276" s="179"/>
      <c r="E276" s="179"/>
      <c r="F276" s="179"/>
      <c r="AL276" s="176"/>
    </row>
    <row r="277" spans="4:38" s="86" customFormat="1" x14ac:dyDescent="0.25">
      <c r="D277" s="179"/>
      <c r="E277" s="179"/>
      <c r="F277" s="179"/>
      <c r="AL277" s="176"/>
    </row>
    <row r="278" spans="4:38" s="86" customFormat="1" x14ac:dyDescent="0.25">
      <c r="D278" s="179"/>
      <c r="E278" s="179"/>
      <c r="F278" s="179"/>
      <c r="AL278" s="176"/>
    </row>
    <row r="279" spans="4:38" s="86" customFormat="1" x14ac:dyDescent="0.25">
      <c r="D279" s="179"/>
      <c r="E279" s="179"/>
      <c r="F279" s="179"/>
      <c r="AL279" s="176"/>
    </row>
    <row r="280" spans="4:38" s="86" customFormat="1" x14ac:dyDescent="0.25">
      <c r="D280" s="179"/>
      <c r="E280" s="179"/>
      <c r="F280" s="179"/>
      <c r="AL280" s="176"/>
    </row>
    <row r="281" spans="4:38" s="86" customFormat="1" x14ac:dyDescent="0.25">
      <c r="D281" s="179"/>
      <c r="E281" s="179"/>
      <c r="F281" s="179"/>
      <c r="AL281" s="176"/>
    </row>
    <row r="282" spans="4:38" s="86" customFormat="1" x14ac:dyDescent="0.25">
      <c r="D282" s="179"/>
      <c r="E282" s="179"/>
      <c r="F282" s="179"/>
      <c r="AL282" s="176"/>
    </row>
    <row r="283" spans="4:38" s="86" customFormat="1" x14ac:dyDescent="0.25">
      <c r="D283" s="179"/>
      <c r="E283" s="179"/>
      <c r="F283" s="179"/>
      <c r="AL283" s="176"/>
    </row>
    <row r="284" spans="4:38" s="86" customFormat="1" x14ac:dyDescent="0.25">
      <c r="D284" s="179"/>
      <c r="E284" s="179"/>
      <c r="F284" s="179"/>
      <c r="AL284" s="176"/>
    </row>
    <row r="285" spans="4:38" s="86" customFormat="1" x14ac:dyDescent="0.25">
      <c r="D285" s="179"/>
      <c r="E285" s="179"/>
      <c r="F285" s="179"/>
      <c r="AL285" s="176"/>
    </row>
    <row r="286" spans="4:38" s="86" customFormat="1" x14ac:dyDescent="0.25">
      <c r="D286" s="179"/>
      <c r="E286" s="179"/>
      <c r="F286" s="179"/>
      <c r="AL286" s="176"/>
    </row>
    <row r="287" spans="4:38" s="86" customFormat="1" x14ac:dyDescent="0.25">
      <c r="D287" s="179"/>
      <c r="E287" s="179"/>
      <c r="F287" s="179"/>
      <c r="AL287" s="176"/>
    </row>
    <row r="288" spans="4:38" s="86" customFormat="1" x14ac:dyDescent="0.25">
      <c r="D288" s="179"/>
      <c r="E288" s="179"/>
      <c r="F288" s="179"/>
      <c r="AL288" s="176"/>
    </row>
    <row r="289" spans="4:38" s="86" customFormat="1" x14ac:dyDescent="0.25">
      <c r="D289" s="179"/>
      <c r="E289" s="179"/>
      <c r="F289" s="179"/>
      <c r="AL289" s="176"/>
    </row>
    <row r="290" spans="4:38" s="86" customFormat="1" x14ac:dyDescent="0.25">
      <c r="D290" s="179"/>
      <c r="E290" s="179"/>
      <c r="F290" s="179"/>
      <c r="AL290" s="176"/>
    </row>
    <row r="291" spans="4:38" s="86" customFormat="1" x14ac:dyDescent="0.25">
      <c r="D291" s="179"/>
      <c r="E291" s="179"/>
      <c r="F291" s="179"/>
      <c r="AL291" s="176"/>
    </row>
    <row r="292" spans="4:38" s="86" customFormat="1" x14ac:dyDescent="0.25">
      <c r="D292" s="179"/>
      <c r="E292" s="179"/>
      <c r="F292" s="179"/>
      <c r="AL292" s="176"/>
    </row>
    <row r="293" spans="4:38" s="86" customFormat="1" x14ac:dyDescent="0.25">
      <c r="D293" s="179"/>
      <c r="E293" s="179"/>
      <c r="F293" s="179"/>
      <c r="AL293" s="176"/>
    </row>
    <row r="294" spans="4:38" s="86" customFormat="1" x14ac:dyDescent="0.25">
      <c r="D294" s="179"/>
      <c r="E294" s="179"/>
      <c r="F294" s="179"/>
      <c r="AL294" s="176"/>
    </row>
    <row r="295" spans="4:38" s="86" customFormat="1" x14ac:dyDescent="0.25">
      <c r="D295" s="179"/>
      <c r="E295" s="179"/>
      <c r="F295" s="179"/>
      <c r="AL295" s="176"/>
    </row>
    <row r="296" spans="4:38" s="86" customFormat="1" x14ac:dyDescent="0.25">
      <c r="D296" s="179"/>
      <c r="E296" s="179"/>
      <c r="F296" s="179"/>
      <c r="AL296" s="176"/>
    </row>
    <row r="297" spans="4:38" s="86" customFormat="1" x14ac:dyDescent="0.25">
      <c r="D297" s="179"/>
      <c r="E297" s="179"/>
      <c r="F297" s="179"/>
      <c r="AL297" s="176"/>
    </row>
    <row r="298" spans="4:38" s="86" customFormat="1" x14ac:dyDescent="0.25">
      <c r="D298" s="179"/>
      <c r="E298" s="179"/>
      <c r="F298" s="179"/>
      <c r="AL298" s="176"/>
    </row>
    <row r="299" spans="4:38" s="86" customFormat="1" x14ac:dyDescent="0.25">
      <c r="D299" s="179"/>
      <c r="E299" s="179"/>
      <c r="F299" s="179"/>
      <c r="AL299" s="176"/>
    </row>
    <row r="300" spans="4:38" s="86" customFormat="1" x14ac:dyDescent="0.25">
      <c r="D300" s="179"/>
      <c r="E300" s="179"/>
      <c r="F300" s="179"/>
      <c r="AL300" s="176"/>
    </row>
    <row r="301" spans="4:38" s="86" customFormat="1" x14ac:dyDescent="0.25">
      <c r="D301" s="179"/>
      <c r="E301" s="179"/>
      <c r="F301" s="179"/>
      <c r="AL301" s="176"/>
    </row>
    <row r="302" spans="4:38" s="86" customFormat="1" x14ac:dyDescent="0.25">
      <c r="D302" s="179"/>
      <c r="E302" s="179"/>
      <c r="F302" s="179"/>
      <c r="AL302" s="176"/>
    </row>
    <row r="303" spans="4:38" s="86" customFormat="1" x14ac:dyDescent="0.25">
      <c r="D303" s="179"/>
      <c r="E303" s="179"/>
      <c r="F303" s="179"/>
      <c r="AL303" s="176"/>
    </row>
    <row r="304" spans="4:38" s="86" customFormat="1" x14ac:dyDescent="0.25">
      <c r="D304" s="179"/>
      <c r="E304" s="179"/>
      <c r="F304" s="179"/>
      <c r="AL304" s="176"/>
    </row>
    <row r="305" spans="4:38" s="86" customFormat="1" x14ac:dyDescent="0.25">
      <c r="D305" s="179"/>
      <c r="E305" s="179"/>
      <c r="F305" s="179"/>
      <c r="AL305" s="176"/>
    </row>
    <row r="306" spans="4:38" s="86" customFormat="1" x14ac:dyDescent="0.25">
      <c r="D306" s="179"/>
      <c r="E306" s="179"/>
      <c r="F306" s="179"/>
      <c r="AL306" s="176"/>
    </row>
    <row r="307" spans="4:38" s="86" customFormat="1" x14ac:dyDescent="0.25">
      <c r="D307" s="179"/>
      <c r="E307" s="179"/>
      <c r="F307" s="179"/>
      <c r="AL307" s="176"/>
    </row>
    <row r="308" spans="4:38" s="86" customFormat="1" x14ac:dyDescent="0.25">
      <c r="D308" s="179"/>
      <c r="E308" s="179"/>
      <c r="F308" s="179"/>
      <c r="AL308" s="176"/>
    </row>
    <row r="309" spans="4:38" s="86" customFormat="1" x14ac:dyDescent="0.25">
      <c r="D309" s="179"/>
      <c r="E309" s="179"/>
      <c r="F309" s="179"/>
      <c r="AL309" s="176"/>
    </row>
    <row r="310" spans="4:38" s="86" customFormat="1" x14ac:dyDescent="0.25">
      <c r="D310" s="179"/>
      <c r="E310" s="179"/>
      <c r="F310" s="179"/>
      <c r="AL310" s="176"/>
    </row>
    <row r="311" spans="4:38" s="86" customFormat="1" x14ac:dyDescent="0.25">
      <c r="D311" s="179"/>
      <c r="E311" s="179"/>
      <c r="F311" s="179"/>
      <c r="AL311" s="176"/>
    </row>
    <row r="312" spans="4:38" s="86" customFormat="1" x14ac:dyDescent="0.25">
      <c r="D312" s="179"/>
      <c r="E312" s="179"/>
      <c r="F312" s="179"/>
      <c r="AL312" s="176"/>
    </row>
    <row r="313" spans="4:38" s="86" customFormat="1" x14ac:dyDescent="0.25">
      <c r="D313" s="179"/>
      <c r="E313" s="179"/>
      <c r="F313" s="179"/>
      <c r="AL313" s="176"/>
    </row>
    <row r="314" spans="4:38" s="86" customFormat="1" x14ac:dyDescent="0.25">
      <c r="D314" s="179"/>
      <c r="E314" s="179"/>
      <c r="F314" s="179"/>
      <c r="AL314" s="176"/>
    </row>
    <row r="315" spans="4:38" s="86" customFormat="1" x14ac:dyDescent="0.25">
      <c r="D315" s="179"/>
      <c r="E315" s="179"/>
      <c r="F315" s="179"/>
      <c r="AL315" s="176"/>
    </row>
    <row r="316" spans="4:38" s="86" customFormat="1" x14ac:dyDescent="0.25">
      <c r="D316" s="179"/>
      <c r="E316" s="179"/>
      <c r="F316" s="179"/>
      <c r="AL316" s="176"/>
    </row>
    <row r="317" spans="4:38" s="86" customFormat="1" x14ac:dyDescent="0.25">
      <c r="D317" s="179"/>
      <c r="E317" s="179"/>
      <c r="F317" s="179"/>
      <c r="AL317" s="176"/>
    </row>
    <row r="318" spans="4:38" s="86" customFormat="1" x14ac:dyDescent="0.25">
      <c r="D318" s="179"/>
      <c r="E318" s="179"/>
      <c r="F318" s="179"/>
      <c r="AL318" s="176"/>
    </row>
    <row r="319" spans="4:38" s="86" customFormat="1" x14ac:dyDescent="0.25">
      <c r="D319" s="179"/>
      <c r="E319" s="179"/>
      <c r="F319" s="179"/>
      <c r="AL319" s="176"/>
    </row>
    <row r="320" spans="4:38" s="86" customFormat="1" x14ac:dyDescent="0.25">
      <c r="D320" s="179"/>
      <c r="E320" s="179"/>
      <c r="F320" s="179"/>
      <c r="AL320" s="176"/>
    </row>
    <row r="321" spans="4:38" s="86" customFormat="1" x14ac:dyDescent="0.25">
      <c r="D321" s="179"/>
      <c r="E321" s="179"/>
      <c r="F321" s="179"/>
      <c r="AL321" s="176"/>
    </row>
    <row r="322" spans="4:38" s="86" customFormat="1" x14ac:dyDescent="0.25">
      <c r="D322" s="179"/>
      <c r="E322" s="179"/>
      <c r="F322" s="179"/>
      <c r="AL322" s="176"/>
    </row>
    <row r="323" spans="4:38" s="86" customFormat="1" x14ac:dyDescent="0.25">
      <c r="D323" s="179"/>
      <c r="E323" s="179"/>
      <c r="F323" s="179"/>
      <c r="AL323" s="176"/>
    </row>
    <row r="324" spans="4:38" s="86" customFormat="1" x14ac:dyDescent="0.25">
      <c r="D324" s="179"/>
      <c r="E324" s="179"/>
      <c r="F324" s="179"/>
      <c r="AL324" s="176"/>
    </row>
    <row r="325" spans="4:38" s="86" customFormat="1" x14ac:dyDescent="0.25">
      <c r="D325" s="179"/>
      <c r="E325" s="179"/>
      <c r="F325" s="179"/>
      <c r="AL325" s="176"/>
    </row>
    <row r="326" spans="4:38" s="86" customFormat="1" x14ac:dyDescent="0.25">
      <c r="D326" s="179"/>
      <c r="E326" s="179"/>
      <c r="F326" s="179"/>
      <c r="AL326" s="176"/>
    </row>
    <row r="327" spans="4:38" s="86" customFormat="1" x14ac:dyDescent="0.25">
      <c r="D327" s="179"/>
      <c r="E327" s="179"/>
      <c r="F327" s="179"/>
      <c r="AL327" s="176"/>
    </row>
    <row r="328" spans="4:38" s="86" customFormat="1" x14ac:dyDescent="0.25">
      <c r="D328" s="179"/>
      <c r="E328" s="179"/>
      <c r="F328" s="179"/>
      <c r="AL328" s="176"/>
    </row>
    <row r="329" spans="4:38" s="86" customFormat="1" x14ac:dyDescent="0.25">
      <c r="D329" s="179"/>
      <c r="E329" s="179"/>
      <c r="F329" s="179"/>
      <c r="AL329" s="176"/>
    </row>
    <row r="330" spans="4:38" s="86" customFormat="1" x14ac:dyDescent="0.25">
      <c r="D330" s="179"/>
      <c r="E330" s="179"/>
      <c r="F330" s="179"/>
      <c r="AL330" s="176"/>
    </row>
    <row r="331" spans="4:38" s="86" customFormat="1" x14ac:dyDescent="0.25">
      <c r="D331" s="179"/>
      <c r="E331" s="179"/>
      <c r="F331" s="179"/>
      <c r="AL331" s="176"/>
    </row>
    <row r="332" spans="4:38" s="86" customFormat="1" x14ac:dyDescent="0.25">
      <c r="D332" s="179"/>
      <c r="E332" s="179"/>
      <c r="F332" s="179"/>
      <c r="AL332" s="176"/>
    </row>
    <row r="333" spans="4:38" s="86" customFormat="1" x14ac:dyDescent="0.25">
      <c r="D333" s="179"/>
      <c r="E333" s="179"/>
      <c r="F333" s="179"/>
      <c r="AL333" s="176"/>
    </row>
    <row r="334" spans="4:38" s="86" customFormat="1" x14ac:dyDescent="0.25">
      <c r="D334" s="179"/>
      <c r="E334" s="179"/>
      <c r="F334" s="179"/>
      <c r="AL334" s="176"/>
    </row>
    <row r="335" spans="4:38" s="86" customFormat="1" x14ac:dyDescent="0.25">
      <c r="D335" s="179"/>
      <c r="E335" s="179"/>
      <c r="F335" s="179"/>
      <c r="AL335" s="176"/>
    </row>
    <row r="336" spans="4:38" s="86" customFormat="1" x14ac:dyDescent="0.25">
      <c r="D336" s="179"/>
      <c r="E336" s="179"/>
      <c r="F336" s="179"/>
      <c r="AL336" s="176"/>
    </row>
    <row r="337" spans="4:38" s="86" customFormat="1" x14ac:dyDescent="0.25">
      <c r="D337" s="179"/>
      <c r="E337" s="179"/>
      <c r="F337" s="179"/>
      <c r="AL337" s="176"/>
    </row>
    <row r="338" spans="4:38" s="86" customFormat="1" x14ac:dyDescent="0.25">
      <c r="D338" s="179"/>
      <c r="E338" s="179"/>
      <c r="F338" s="179"/>
      <c r="AL338" s="176"/>
    </row>
    <row r="339" spans="4:38" s="86" customFormat="1" x14ac:dyDescent="0.25">
      <c r="D339" s="179"/>
      <c r="E339" s="179"/>
      <c r="F339" s="179"/>
      <c r="AL339" s="176"/>
    </row>
    <row r="340" spans="4:38" s="86" customFormat="1" x14ac:dyDescent="0.25">
      <c r="D340" s="179"/>
      <c r="E340" s="179"/>
      <c r="F340" s="179"/>
      <c r="AL340" s="176"/>
    </row>
    <row r="341" spans="4:38" s="86" customFormat="1" x14ac:dyDescent="0.25">
      <c r="D341" s="179"/>
      <c r="E341" s="179"/>
      <c r="F341" s="179"/>
      <c r="AL341" s="176"/>
    </row>
    <row r="342" spans="4:38" s="86" customFormat="1" x14ac:dyDescent="0.25">
      <c r="D342" s="179"/>
      <c r="E342" s="179"/>
      <c r="F342" s="179"/>
      <c r="AL342" s="176"/>
    </row>
    <row r="343" spans="4:38" s="86" customFormat="1" x14ac:dyDescent="0.25">
      <c r="D343" s="179"/>
      <c r="E343" s="179"/>
      <c r="F343" s="179"/>
      <c r="AL343" s="176"/>
    </row>
    <row r="344" spans="4:38" s="86" customFormat="1" x14ac:dyDescent="0.25">
      <c r="D344" s="179"/>
      <c r="E344" s="179"/>
      <c r="F344" s="179"/>
      <c r="AL344" s="176"/>
    </row>
    <row r="345" spans="4:38" s="86" customFormat="1" x14ac:dyDescent="0.25">
      <c r="D345" s="179"/>
      <c r="E345" s="179"/>
      <c r="F345" s="179"/>
      <c r="AL345" s="176"/>
    </row>
    <row r="346" spans="4:38" s="86" customFormat="1" x14ac:dyDescent="0.25">
      <c r="D346" s="179"/>
      <c r="E346" s="179"/>
      <c r="F346" s="179"/>
      <c r="AL346" s="176"/>
    </row>
    <row r="347" spans="4:38" s="86" customFormat="1" x14ac:dyDescent="0.25">
      <c r="D347" s="179"/>
      <c r="E347" s="179"/>
      <c r="F347" s="179"/>
      <c r="AL347" s="176"/>
    </row>
    <row r="348" spans="4:38" s="86" customFormat="1" x14ac:dyDescent="0.25">
      <c r="D348" s="179"/>
      <c r="E348" s="179"/>
      <c r="F348" s="179"/>
      <c r="AL348" s="176"/>
    </row>
    <row r="349" spans="4:38" s="86" customFormat="1" x14ac:dyDescent="0.25">
      <c r="D349" s="179"/>
      <c r="E349" s="179"/>
      <c r="F349" s="179"/>
      <c r="AL349" s="176"/>
    </row>
    <row r="350" spans="4:38" s="86" customFormat="1" x14ac:dyDescent="0.25">
      <c r="D350" s="179"/>
      <c r="E350" s="179"/>
      <c r="F350" s="179"/>
      <c r="AL350" s="176"/>
    </row>
    <row r="351" spans="4:38" s="86" customFormat="1" x14ac:dyDescent="0.25">
      <c r="D351" s="179"/>
      <c r="E351" s="179"/>
      <c r="F351" s="179"/>
      <c r="AL351" s="176"/>
    </row>
    <row r="352" spans="4:38" s="86" customFormat="1" x14ac:dyDescent="0.25">
      <c r="D352" s="179"/>
      <c r="E352" s="179"/>
      <c r="F352" s="179"/>
      <c r="AL352" s="176"/>
    </row>
    <row r="353" spans="4:38" s="86" customFormat="1" x14ac:dyDescent="0.25">
      <c r="D353" s="179"/>
      <c r="E353" s="179"/>
      <c r="F353" s="179"/>
      <c r="AL353" s="176"/>
    </row>
    <row r="354" spans="4:38" s="86" customFormat="1" x14ac:dyDescent="0.25">
      <c r="D354" s="179"/>
      <c r="E354" s="179"/>
      <c r="F354" s="179"/>
      <c r="AL354" s="176"/>
    </row>
    <row r="355" spans="4:38" s="86" customFormat="1" x14ac:dyDescent="0.25">
      <c r="D355" s="179"/>
      <c r="E355" s="179"/>
      <c r="F355" s="179"/>
      <c r="AL355" s="176"/>
    </row>
    <row r="356" spans="4:38" s="86" customFormat="1" x14ac:dyDescent="0.25">
      <c r="D356" s="179"/>
      <c r="E356" s="179"/>
      <c r="F356" s="179"/>
      <c r="AL356" s="176"/>
    </row>
    <row r="357" spans="4:38" s="86" customFormat="1" x14ac:dyDescent="0.25">
      <c r="D357" s="179"/>
      <c r="E357" s="179"/>
      <c r="F357" s="179"/>
      <c r="AL357" s="176"/>
    </row>
    <row r="358" spans="4:38" s="86" customFormat="1" x14ac:dyDescent="0.25">
      <c r="D358" s="179"/>
      <c r="E358" s="179"/>
      <c r="F358" s="179"/>
      <c r="AL358" s="176"/>
    </row>
    <row r="359" spans="4:38" s="86" customFormat="1" x14ac:dyDescent="0.25">
      <c r="D359" s="179"/>
      <c r="E359" s="179"/>
      <c r="F359" s="179"/>
      <c r="AL359" s="176"/>
    </row>
    <row r="360" spans="4:38" s="86" customFormat="1" x14ac:dyDescent="0.25">
      <c r="D360" s="179"/>
      <c r="E360" s="179"/>
      <c r="F360" s="179"/>
      <c r="AL360" s="176"/>
    </row>
    <row r="361" spans="4:38" s="86" customFormat="1" x14ac:dyDescent="0.25">
      <c r="D361" s="179"/>
      <c r="E361" s="179"/>
      <c r="F361" s="179"/>
      <c r="AL361" s="176"/>
    </row>
    <row r="362" spans="4:38" s="86" customFormat="1" x14ac:dyDescent="0.25">
      <c r="D362" s="179"/>
      <c r="E362" s="179"/>
      <c r="F362" s="179"/>
      <c r="AL362" s="176"/>
    </row>
    <row r="363" spans="4:38" s="86" customFormat="1" x14ac:dyDescent="0.25">
      <c r="D363" s="179"/>
      <c r="E363" s="179"/>
      <c r="F363" s="179"/>
      <c r="AL363" s="176"/>
    </row>
    <row r="364" spans="4:38" s="86" customFormat="1" x14ac:dyDescent="0.25">
      <c r="D364" s="179"/>
      <c r="E364" s="179"/>
      <c r="F364" s="179"/>
      <c r="AL364" s="176"/>
    </row>
    <row r="365" spans="4:38" s="86" customFormat="1" x14ac:dyDescent="0.25">
      <c r="D365" s="179"/>
      <c r="E365" s="179"/>
      <c r="F365" s="179"/>
      <c r="AL365" s="176"/>
    </row>
    <row r="366" spans="4:38" s="86" customFormat="1" x14ac:dyDescent="0.25">
      <c r="D366" s="179"/>
      <c r="E366" s="179"/>
      <c r="F366" s="179"/>
      <c r="AL366" s="176"/>
    </row>
    <row r="367" spans="4:38" s="86" customFormat="1" x14ac:dyDescent="0.25">
      <c r="D367" s="179"/>
      <c r="E367" s="179"/>
      <c r="F367" s="179"/>
      <c r="AL367" s="176"/>
    </row>
    <row r="368" spans="4:38" s="86" customFormat="1" x14ac:dyDescent="0.25">
      <c r="D368" s="179"/>
      <c r="E368" s="179"/>
      <c r="F368" s="179"/>
      <c r="AL368" s="176"/>
    </row>
    <row r="369" spans="4:38" s="86" customFormat="1" x14ac:dyDescent="0.25">
      <c r="D369" s="179"/>
      <c r="E369" s="179"/>
      <c r="F369" s="179"/>
      <c r="AL369" s="176"/>
    </row>
    <row r="370" spans="4:38" s="86" customFormat="1" x14ac:dyDescent="0.25">
      <c r="D370" s="179"/>
      <c r="E370" s="179"/>
      <c r="F370" s="179"/>
      <c r="AL370" s="176"/>
    </row>
    <row r="371" spans="4:38" s="86" customFormat="1" x14ac:dyDescent="0.25">
      <c r="D371" s="179"/>
      <c r="E371" s="179"/>
      <c r="F371" s="179"/>
      <c r="AL371" s="176"/>
    </row>
    <row r="372" spans="4:38" s="86" customFormat="1" x14ac:dyDescent="0.25">
      <c r="D372" s="179"/>
      <c r="E372" s="179"/>
      <c r="F372" s="179"/>
      <c r="AL372" s="176"/>
    </row>
    <row r="373" spans="4:38" s="86" customFormat="1" x14ac:dyDescent="0.25">
      <c r="D373" s="179"/>
      <c r="E373" s="179"/>
      <c r="F373" s="179"/>
      <c r="AL373" s="176"/>
    </row>
    <row r="374" spans="4:38" s="86" customFormat="1" x14ac:dyDescent="0.25">
      <c r="D374" s="179"/>
      <c r="E374" s="179"/>
      <c r="F374" s="179"/>
      <c r="AL374" s="176"/>
    </row>
    <row r="375" spans="4:38" s="86" customFormat="1" x14ac:dyDescent="0.25">
      <c r="D375" s="179"/>
      <c r="E375" s="179"/>
      <c r="F375" s="179"/>
      <c r="AL375" s="176"/>
    </row>
    <row r="376" spans="4:38" s="86" customFormat="1" x14ac:dyDescent="0.25">
      <c r="D376" s="179"/>
      <c r="E376" s="179"/>
      <c r="F376" s="179"/>
      <c r="AL376" s="176"/>
    </row>
    <row r="377" spans="4:38" s="86" customFormat="1" x14ac:dyDescent="0.25">
      <c r="D377" s="179"/>
      <c r="E377" s="179"/>
      <c r="F377" s="179"/>
      <c r="AL377" s="176"/>
    </row>
    <row r="378" spans="4:38" s="86" customFormat="1" x14ac:dyDescent="0.25">
      <c r="D378" s="179"/>
      <c r="E378" s="179"/>
      <c r="F378" s="179"/>
      <c r="AL378" s="176"/>
    </row>
    <row r="379" spans="4:38" s="86" customFormat="1" x14ac:dyDescent="0.25">
      <c r="D379" s="179"/>
      <c r="E379" s="179"/>
      <c r="F379" s="179"/>
      <c r="AL379" s="176"/>
    </row>
    <row r="380" spans="4:38" s="86" customFormat="1" x14ac:dyDescent="0.25">
      <c r="D380" s="179"/>
      <c r="E380" s="179"/>
      <c r="F380" s="179"/>
      <c r="AL380" s="176"/>
    </row>
    <row r="381" spans="4:38" s="86" customFormat="1" x14ac:dyDescent="0.25">
      <c r="D381" s="179"/>
      <c r="E381" s="179"/>
      <c r="F381" s="179"/>
      <c r="AL381" s="176"/>
    </row>
    <row r="382" spans="4:38" s="86" customFormat="1" x14ac:dyDescent="0.25">
      <c r="D382" s="179"/>
      <c r="E382" s="179"/>
      <c r="F382" s="179"/>
      <c r="AL382" s="176"/>
    </row>
    <row r="383" spans="4:38" s="86" customFormat="1" x14ac:dyDescent="0.25">
      <c r="D383" s="179"/>
      <c r="E383" s="179"/>
      <c r="F383" s="179"/>
      <c r="AL383" s="176"/>
    </row>
    <row r="384" spans="4:38" s="86" customFormat="1" x14ac:dyDescent="0.25">
      <c r="D384" s="179"/>
      <c r="E384" s="179"/>
      <c r="F384" s="179"/>
      <c r="AL384" s="176"/>
    </row>
    <row r="385" spans="4:38" s="86" customFormat="1" x14ac:dyDescent="0.25">
      <c r="D385" s="179"/>
      <c r="E385" s="179"/>
      <c r="F385" s="179"/>
      <c r="AL385" s="176"/>
    </row>
    <row r="386" spans="4:38" s="86" customFormat="1" x14ac:dyDescent="0.25">
      <c r="D386" s="179"/>
      <c r="E386" s="179"/>
      <c r="F386" s="179"/>
      <c r="AL386" s="176"/>
    </row>
    <row r="387" spans="4:38" s="86" customFormat="1" x14ac:dyDescent="0.25">
      <c r="D387" s="179"/>
      <c r="E387" s="179"/>
      <c r="F387" s="179"/>
      <c r="AL387" s="176"/>
    </row>
    <row r="388" spans="4:38" s="86" customFormat="1" x14ac:dyDescent="0.25">
      <c r="D388" s="179"/>
      <c r="E388" s="179"/>
      <c r="F388" s="179"/>
      <c r="AL388" s="176"/>
    </row>
    <row r="389" spans="4:38" s="86" customFormat="1" x14ac:dyDescent="0.25">
      <c r="D389" s="179"/>
      <c r="E389" s="179"/>
      <c r="F389" s="179"/>
      <c r="AL389" s="176"/>
    </row>
    <row r="390" spans="4:38" s="86" customFormat="1" x14ac:dyDescent="0.25">
      <c r="D390" s="179"/>
      <c r="E390" s="179"/>
      <c r="F390" s="179"/>
      <c r="AL390" s="176"/>
    </row>
    <row r="391" spans="4:38" s="86" customFormat="1" x14ac:dyDescent="0.25">
      <c r="D391" s="179"/>
      <c r="E391" s="179"/>
      <c r="F391" s="179"/>
      <c r="AL391" s="176"/>
    </row>
    <row r="392" spans="4:38" s="86" customFormat="1" x14ac:dyDescent="0.25">
      <c r="D392" s="179"/>
      <c r="E392" s="179"/>
      <c r="F392" s="179"/>
      <c r="AL392" s="176"/>
    </row>
    <row r="393" spans="4:38" s="86" customFormat="1" x14ac:dyDescent="0.25">
      <c r="D393" s="179"/>
      <c r="E393" s="179"/>
      <c r="F393" s="179"/>
      <c r="AL393" s="176"/>
    </row>
    <row r="394" spans="4:38" s="86" customFormat="1" x14ac:dyDescent="0.25">
      <c r="D394" s="179"/>
      <c r="E394" s="179"/>
      <c r="F394" s="179"/>
      <c r="AL394" s="176"/>
    </row>
    <row r="395" spans="4:38" s="86" customFormat="1" x14ac:dyDescent="0.25">
      <c r="D395" s="179"/>
      <c r="E395" s="179"/>
      <c r="F395" s="179"/>
      <c r="AL395" s="176"/>
    </row>
    <row r="396" spans="4:38" s="86" customFormat="1" x14ac:dyDescent="0.25">
      <c r="D396" s="179"/>
      <c r="E396" s="179"/>
      <c r="F396" s="179"/>
      <c r="AL396" s="176"/>
    </row>
    <row r="397" spans="4:38" s="86" customFormat="1" x14ac:dyDescent="0.25">
      <c r="D397" s="179"/>
      <c r="E397" s="179"/>
      <c r="F397" s="179"/>
      <c r="AL397" s="176"/>
    </row>
    <row r="398" spans="4:38" s="86" customFormat="1" x14ac:dyDescent="0.25">
      <c r="D398" s="179"/>
      <c r="E398" s="179"/>
      <c r="F398" s="179"/>
      <c r="AL398" s="176"/>
    </row>
    <row r="399" spans="4:38" s="86" customFormat="1" x14ac:dyDescent="0.25">
      <c r="D399" s="179"/>
      <c r="E399" s="179"/>
      <c r="F399" s="179"/>
      <c r="AL399" s="176"/>
    </row>
    <row r="400" spans="4:38" s="86" customFormat="1" x14ac:dyDescent="0.25">
      <c r="D400" s="179"/>
      <c r="E400" s="179"/>
      <c r="F400" s="179"/>
      <c r="AL400" s="176"/>
    </row>
    <row r="401" spans="4:38" s="86" customFormat="1" x14ac:dyDescent="0.25">
      <c r="D401" s="179"/>
      <c r="E401" s="179"/>
      <c r="F401" s="179"/>
      <c r="AL401" s="176"/>
    </row>
    <row r="402" spans="4:38" s="86" customFormat="1" x14ac:dyDescent="0.25">
      <c r="D402" s="179"/>
      <c r="E402" s="179"/>
      <c r="F402" s="179"/>
      <c r="AL402" s="176"/>
    </row>
    <row r="403" spans="4:38" s="86" customFormat="1" x14ac:dyDescent="0.25">
      <c r="D403" s="179"/>
      <c r="E403" s="179"/>
      <c r="F403" s="179"/>
      <c r="AL403" s="176"/>
    </row>
    <row r="404" spans="4:38" s="86" customFormat="1" x14ac:dyDescent="0.25">
      <c r="D404" s="179"/>
      <c r="E404" s="179"/>
      <c r="F404" s="179"/>
      <c r="AL404" s="176"/>
    </row>
    <row r="405" spans="4:38" s="86" customFormat="1" x14ac:dyDescent="0.25">
      <c r="D405" s="179"/>
      <c r="E405" s="179"/>
      <c r="F405" s="179"/>
      <c r="AL405" s="176"/>
    </row>
    <row r="406" spans="4:38" s="86" customFormat="1" x14ac:dyDescent="0.25">
      <c r="D406" s="179"/>
      <c r="E406" s="179"/>
      <c r="F406" s="179"/>
      <c r="AL406" s="176"/>
    </row>
    <row r="407" spans="4:38" s="86" customFormat="1" x14ac:dyDescent="0.25">
      <c r="D407" s="179"/>
      <c r="E407" s="179"/>
      <c r="F407" s="179"/>
      <c r="AL407" s="176"/>
    </row>
    <row r="408" spans="4:38" s="86" customFormat="1" x14ac:dyDescent="0.25">
      <c r="D408" s="179"/>
      <c r="E408" s="179"/>
      <c r="F408" s="179"/>
      <c r="AL408" s="176"/>
    </row>
    <row r="409" spans="4:38" s="86" customFormat="1" x14ac:dyDescent="0.25">
      <c r="D409" s="179"/>
      <c r="E409" s="179"/>
      <c r="F409" s="179"/>
      <c r="AL409" s="176"/>
    </row>
    <row r="410" spans="4:38" s="86" customFormat="1" x14ac:dyDescent="0.25">
      <c r="D410" s="179"/>
      <c r="E410" s="179"/>
      <c r="F410" s="179"/>
      <c r="AL410" s="176"/>
    </row>
    <row r="411" spans="4:38" s="86" customFormat="1" x14ac:dyDescent="0.25">
      <c r="D411" s="179"/>
      <c r="E411" s="179"/>
      <c r="F411" s="179"/>
      <c r="AL411" s="176"/>
    </row>
    <row r="412" spans="4:38" s="86" customFormat="1" x14ac:dyDescent="0.25">
      <c r="D412" s="179"/>
      <c r="E412" s="179"/>
      <c r="F412" s="179"/>
      <c r="AL412" s="176"/>
    </row>
    <row r="413" spans="4:38" s="86" customFormat="1" x14ac:dyDescent="0.25">
      <c r="D413" s="179"/>
      <c r="E413" s="179"/>
      <c r="F413" s="179"/>
      <c r="AL413" s="176"/>
    </row>
    <row r="414" spans="4:38" s="86" customFormat="1" x14ac:dyDescent="0.25">
      <c r="D414" s="179"/>
      <c r="E414" s="179"/>
      <c r="F414" s="179"/>
      <c r="AL414" s="176"/>
    </row>
    <row r="415" spans="4:38" s="86" customFormat="1" x14ac:dyDescent="0.25">
      <c r="D415" s="179"/>
      <c r="E415" s="179"/>
      <c r="F415" s="179"/>
      <c r="AL415" s="176"/>
    </row>
    <row r="416" spans="4:38" s="86" customFormat="1" x14ac:dyDescent="0.25">
      <c r="D416" s="179"/>
      <c r="E416" s="179"/>
      <c r="F416" s="179"/>
      <c r="AL416" s="176"/>
    </row>
    <row r="417" spans="4:38" s="86" customFormat="1" x14ac:dyDescent="0.25">
      <c r="D417" s="179"/>
      <c r="E417" s="179"/>
      <c r="F417" s="179"/>
      <c r="AL417" s="176"/>
    </row>
    <row r="418" spans="4:38" s="86" customFormat="1" x14ac:dyDescent="0.25">
      <c r="D418" s="179"/>
      <c r="E418" s="179"/>
      <c r="F418" s="179"/>
      <c r="AL418" s="176"/>
    </row>
    <row r="419" spans="4:38" s="86" customFormat="1" x14ac:dyDescent="0.25">
      <c r="D419" s="179"/>
      <c r="E419" s="179"/>
      <c r="F419" s="179"/>
      <c r="AL419" s="176"/>
    </row>
    <row r="420" spans="4:38" s="86" customFormat="1" x14ac:dyDescent="0.25">
      <c r="D420" s="179"/>
      <c r="E420" s="179"/>
      <c r="F420" s="179"/>
      <c r="AL420" s="176"/>
    </row>
    <row r="421" spans="4:38" s="86" customFormat="1" x14ac:dyDescent="0.25">
      <c r="D421" s="179"/>
      <c r="E421" s="179"/>
      <c r="F421" s="179"/>
      <c r="AL421" s="176"/>
    </row>
    <row r="422" spans="4:38" s="86" customFormat="1" x14ac:dyDescent="0.25">
      <c r="D422" s="179"/>
      <c r="E422" s="179"/>
      <c r="F422" s="179"/>
      <c r="AL422" s="176"/>
    </row>
    <row r="423" spans="4:38" s="86" customFormat="1" x14ac:dyDescent="0.25">
      <c r="D423" s="179"/>
      <c r="E423" s="179"/>
      <c r="F423" s="179"/>
      <c r="AL423" s="176"/>
    </row>
    <row r="424" spans="4:38" s="86" customFormat="1" x14ac:dyDescent="0.25">
      <c r="D424" s="179"/>
      <c r="E424" s="179"/>
      <c r="F424" s="179"/>
      <c r="AL424" s="176"/>
    </row>
    <row r="425" spans="4:38" s="86" customFormat="1" x14ac:dyDescent="0.25">
      <c r="D425" s="179"/>
      <c r="E425" s="179"/>
      <c r="F425" s="179"/>
      <c r="AL425" s="176"/>
    </row>
    <row r="426" spans="4:38" s="86" customFormat="1" x14ac:dyDescent="0.25">
      <c r="D426" s="179"/>
      <c r="E426" s="179"/>
      <c r="F426" s="179"/>
      <c r="AL426" s="176"/>
    </row>
    <row r="427" spans="4:38" s="86" customFormat="1" x14ac:dyDescent="0.25">
      <c r="D427" s="179"/>
      <c r="E427" s="179"/>
      <c r="F427" s="179"/>
      <c r="AL427" s="176"/>
    </row>
    <row r="428" spans="4:38" s="86" customFormat="1" x14ac:dyDescent="0.25">
      <c r="D428" s="179"/>
      <c r="E428" s="179"/>
      <c r="F428" s="179"/>
      <c r="AL428" s="176"/>
    </row>
    <row r="429" spans="4:38" s="86" customFormat="1" x14ac:dyDescent="0.25">
      <c r="D429" s="179"/>
      <c r="E429" s="179"/>
      <c r="F429" s="179"/>
      <c r="AL429" s="176"/>
    </row>
    <row r="430" spans="4:38" s="86" customFormat="1" x14ac:dyDescent="0.25">
      <c r="D430" s="179"/>
      <c r="E430" s="179"/>
      <c r="F430" s="179"/>
      <c r="AL430" s="176"/>
    </row>
    <row r="431" spans="4:38" s="86" customFormat="1" x14ac:dyDescent="0.25">
      <c r="D431" s="179"/>
      <c r="E431" s="179"/>
      <c r="F431" s="179"/>
      <c r="AL431" s="176"/>
    </row>
    <row r="432" spans="4:38" s="86" customFormat="1" x14ac:dyDescent="0.25">
      <c r="D432" s="179"/>
      <c r="E432" s="179"/>
      <c r="F432" s="179"/>
      <c r="AL432" s="176"/>
    </row>
    <row r="433" spans="4:38" s="86" customFormat="1" x14ac:dyDescent="0.25">
      <c r="D433" s="179"/>
      <c r="E433" s="179"/>
      <c r="F433" s="179"/>
      <c r="AL433" s="176"/>
    </row>
    <row r="434" spans="4:38" s="86" customFormat="1" x14ac:dyDescent="0.25">
      <c r="D434" s="179"/>
      <c r="E434" s="179"/>
      <c r="F434" s="179"/>
      <c r="AL434" s="176"/>
    </row>
    <row r="435" spans="4:38" s="86" customFormat="1" x14ac:dyDescent="0.25">
      <c r="D435" s="179"/>
      <c r="E435" s="179"/>
      <c r="F435" s="179"/>
      <c r="AL435" s="176"/>
    </row>
    <row r="436" spans="4:38" s="86" customFormat="1" x14ac:dyDescent="0.25">
      <c r="D436" s="179"/>
      <c r="E436" s="179"/>
      <c r="F436" s="179"/>
      <c r="AL436" s="176"/>
    </row>
    <row r="437" spans="4:38" s="86" customFormat="1" x14ac:dyDescent="0.25">
      <c r="D437" s="179"/>
      <c r="E437" s="179"/>
      <c r="F437" s="179"/>
      <c r="AL437" s="176"/>
    </row>
    <row r="438" spans="4:38" s="86" customFormat="1" x14ac:dyDescent="0.25">
      <c r="D438" s="179"/>
      <c r="E438" s="179"/>
      <c r="F438" s="179"/>
      <c r="AL438" s="176"/>
    </row>
    <row r="439" spans="4:38" s="86" customFormat="1" x14ac:dyDescent="0.25">
      <c r="D439" s="179"/>
      <c r="E439" s="179"/>
      <c r="F439" s="179"/>
      <c r="AL439" s="176"/>
    </row>
    <row r="440" spans="4:38" s="86" customFormat="1" x14ac:dyDescent="0.25">
      <c r="D440" s="179"/>
      <c r="E440" s="179"/>
      <c r="F440" s="179"/>
      <c r="AL440" s="176"/>
    </row>
    <row r="441" spans="4:38" s="86" customFormat="1" x14ac:dyDescent="0.25">
      <c r="D441" s="179"/>
      <c r="E441" s="179"/>
      <c r="F441" s="179"/>
      <c r="AL441" s="176"/>
    </row>
    <row r="442" spans="4:38" s="86" customFormat="1" x14ac:dyDescent="0.25">
      <c r="D442" s="179"/>
      <c r="E442" s="179"/>
      <c r="F442" s="179"/>
      <c r="AL442" s="176"/>
    </row>
    <row r="443" spans="4:38" s="86" customFormat="1" x14ac:dyDescent="0.25">
      <c r="D443" s="179"/>
      <c r="E443" s="179"/>
      <c r="F443" s="179"/>
      <c r="AL443" s="176"/>
    </row>
    <row r="444" spans="4:38" s="86" customFormat="1" x14ac:dyDescent="0.25">
      <c r="D444" s="179"/>
      <c r="E444" s="179"/>
      <c r="F444" s="179"/>
      <c r="AL444" s="176"/>
    </row>
    <row r="445" spans="4:38" s="86" customFormat="1" x14ac:dyDescent="0.25">
      <c r="D445" s="179"/>
      <c r="E445" s="179"/>
      <c r="F445" s="179"/>
      <c r="AL445" s="176"/>
    </row>
    <row r="446" spans="4:38" s="86" customFormat="1" x14ac:dyDescent="0.25">
      <c r="D446" s="179"/>
      <c r="E446" s="179"/>
      <c r="F446" s="179"/>
      <c r="AL446" s="176"/>
    </row>
    <row r="447" spans="4:38" s="86" customFormat="1" x14ac:dyDescent="0.25">
      <c r="D447" s="179"/>
      <c r="E447" s="179"/>
      <c r="F447" s="179"/>
      <c r="AL447" s="176"/>
    </row>
    <row r="448" spans="4:38" s="86" customFormat="1" x14ac:dyDescent="0.25">
      <c r="D448" s="179"/>
      <c r="E448" s="179"/>
      <c r="F448" s="179"/>
      <c r="AL448" s="176"/>
    </row>
    <row r="449" spans="4:38" s="86" customFormat="1" x14ac:dyDescent="0.25">
      <c r="D449" s="179"/>
      <c r="E449" s="179"/>
      <c r="F449" s="179"/>
      <c r="AL449" s="176"/>
    </row>
    <row r="450" spans="4:38" s="86" customFormat="1" x14ac:dyDescent="0.25">
      <c r="D450" s="179"/>
      <c r="E450" s="179"/>
      <c r="F450" s="179"/>
      <c r="AL450" s="176"/>
    </row>
    <row r="451" spans="4:38" s="86" customFormat="1" x14ac:dyDescent="0.25">
      <c r="D451" s="179"/>
      <c r="E451" s="179"/>
      <c r="F451" s="179"/>
      <c r="AL451" s="176"/>
    </row>
    <row r="452" spans="4:38" s="86" customFormat="1" x14ac:dyDescent="0.25">
      <c r="D452" s="179"/>
      <c r="E452" s="179"/>
      <c r="F452" s="179"/>
      <c r="AL452" s="176"/>
    </row>
    <row r="453" spans="4:38" s="86" customFormat="1" x14ac:dyDescent="0.25">
      <c r="D453" s="179"/>
      <c r="E453" s="179"/>
      <c r="F453" s="179"/>
      <c r="AL453" s="176"/>
    </row>
    <row r="454" spans="4:38" s="86" customFormat="1" x14ac:dyDescent="0.25">
      <c r="D454" s="179"/>
      <c r="E454" s="179"/>
      <c r="F454" s="179"/>
      <c r="AL454" s="176"/>
    </row>
    <row r="455" spans="4:38" s="86" customFormat="1" x14ac:dyDescent="0.25">
      <c r="D455" s="179"/>
      <c r="E455" s="179"/>
      <c r="F455" s="179"/>
      <c r="AL455" s="176"/>
    </row>
    <row r="456" spans="4:38" s="86" customFormat="1" x14ac:dyDescent="0.25">
      <c r="D456" s="179"/>
      <c r="E456" s="179"/>
      <c r="F456" s="179"/>
      <c r="AL456" s="176"/>
    </row>
    <row r="457" spans="4:38" s="86" customFormat="1" x14ac:dyDescent="0.25">
      <c r="D457" s="179"/>
      <c r="E457" s="179"/>
      <c r="F457" s="179"/>
      <c r="AL457" s="176"/>
    </row>
    <row r="458" spans="4:38" s="86" customFormat="1" x14ac:dyDescent="0.25">
      <c r="D458" s="179"/>
      <c r="E458" s="179"/>
      <c r="F458" s="179"/>
      <c r="AL458" s="176"/>
    </row>
    <row r="459" spans="4:38" s="86" customFormat="1" x14ac:dyDescent="0.25">
      <c r="D459" s="179"/>
      <c r="E459" s="179"/>
      <c r="F459" s="179"/>
      <c r="AL459" s="176"/>
    </row>
    <row r="460" spans="4:38" s="86" customFormat="1" x14ac:dyDescent="0.25">
      <c r="D460" s="179"/>
      <c r="E460" s="179"/>
      <c r="F460" s="179"/>
      <c r="AL460" s="176"/>
    </row>
    <row r="461" spans="4:38" s="86" customFormat="1" x14ac:dyDescent="0.25">
      <c r="D461" s="179"/>
      <c r="E461" s="179"/>
      <c r="F461" s="179"/>
      <c r="AL461" s="176"/>
    </row>
    <row r="462" spans="4:38" s="86" customFormat="1" x14ac:dyDescent="0.25">
      <c r="D462" s="179"/>
      <c r="E462" s="179"/>
      <c r="F462" s="179"/>
      <c r="AL462" s="176"/>
    </row>
    <row r="463" spans="4:38" s="86" customFormat="1" x14ac:dyDescent="0.25">
      <c r="D463" s="179"/>
      <c r="E463" s="179"/>
      <c r="F463" s="179"/>
      <c r="AL463" s="176"/>
    </row>
    <row r="464" spans="4:38" s="86" customFormat="1" x14ac:dyDescent="0.25">
      <c r="D464" s="179"/>
      <c r="E464" s="179"/>
      <c r="F464" s="179"/>
      <c r="AL464" s="176"/>
    </row>
    <row r="465" spans="4:38" s="86" customFormat="1" x14ac:dyDescent="0.25">
      <c r="D465" s="179"/>
      <c r="E465" s="179"/>
      <c r="F465" s="179"/>
      <c r="AL465" s="176"/>
    </row>
    <row r="466" spans="4:38" s="86" customFormat="1" x14ac:dyDescent="0.25">
      <c r="D466" s="179"/>
      <c r="E466" s="179"/>
      <c r="F466" s="179"/>
      <c r="AL466" s="176"/>
    </row>
    <row r="467" spans="4:38" s="86" customFormat="1" x14ac:dyDescent="0.25">
      <c r="D467" s="179"/>
      <c r="E467" s="179"/>
      <c r="F467" s="179"/>
      <c r="AL467" s="176"/>
    </row>
    <row r="468" spans="4:38" s="86" customFormat="1" x14ac:dyDescent="0.25">
      <c r="D468" s="179"/>
      <c r="E468" s="179"/>
      <c r="F468" s="179"/>
      <c r="AL468" s="176"/>
    </row>
    <row r="469" spans="4:38" s="86" customFormat="1" x14ac:dyDescent="0.25">
      <c r="D469" s="179"/>
      <c r="E469" s="179"/>
      <c r="F469" s="179"/>
      <c r="AL469" s="176"/>
    </row>
    <row r="470" spans="4:38" s="86" customFormat="1" x14ac:dyDescent="0.25">
      <c r="D470" s="179"/>
      <c r="E470" s="179"/>
      <c r="F470" s="179"/>
      <c r="AL470" s="176"/>
    </row>
    <row r="471" spans="4:38" s="86" customFormat="1" x14ac:dyDescent="0.25">
      <c r="D471" s="179"/>
      <c r="E471" s="179"/>
      <c r="F471" s="179"/>
      <c r="AL471" s="176"/>
    </row>
    <row r="472" spans="4:38" s="86" customFormat="1" x14ac:dyDescent="0.25">
      <c r="D472" s="179"/>
      <c r="E472" s="179"/>
      <c r="F472" s="179"/>
      <c r="AL472" s="176"/>
    </row>
    <row r="473" spans="4:38" s="86" customFormat="1" x14ac:dyDescent="0.25">
      <c r="D473" s="179"/>
      <c r="E473" s="179"/>
      <c r="F473" s="179"/>
      <c r="AL473" s="176"/>
    </row>
    <row r="474" spans="4:38" s="86" customFormat="1" x14ac:dyDescent="0.25">
      <c r="D474" s="179"/>
      <c r="E474" s="179"/>
      <c r="F474" s="179"/>
      <c r="AL474" s="176"/>
    </row>
    <row r="475" spans="4:38" s="86" customFormat="1" x14ac:dyDescent="0.25">
      <c r="D475" s="179"/>
      <c r="E475" s="179"/>
      <c r="F475" s="179"/>
      <c r="AL475" s="176"/>
    </row>
    <row r="476" spans="4:38" s="86" customFormat="1" x14ac:dyDescent="0.25">
      <c r="D476" s="179"/>
      <c r="E476" s="179"/>
      <c r="F476" s="179"/>
      <c r="AL476" s="176"/>
    </row>
    <row r="477" spans="4:38" s="86" customFormat="1" x14ac:dyDescent="0.25">
      <c r="D477" s="179"/>
      <c r="E477" s="179"/>
      <c r="F477" s="179"/>
      <c r="AL477" s="176"/>
    </row>
    <row r="478" spans="4:38" s="86" customFormat="1" x14ac:dyDescent="0.25">
      <c r="D478" s="179"/>
      <c r="E478" s="179"/>
      <c r="F478" s="179"/>
      <c r="AL478" s="176"/>
    </row>
    <row r="479" spans="4:38" s="86" customFormat="1" x14ac:dyDescent="0.25">
      <c r="D479" s="179"/>
      <c r="E479" s="179"/>
      <c r="F479" s="179"/>
      <c r="AL479" s="176"/>
    </row>
    <row r="480" spans="4:38" s="86" customFormat="1" x14ac:dyDescent="0.25">
      <c r="D480" s="179"/>
      <c r="E480" s="179"/>
      <c r="F480" s="179"/>
      <c r="AL480" s="176"/>
    </row>
    <row r="481" spans="4:38" s="86" customFormat="1" x14ac:dyDescent="0.25">
      <c r="D481" s="179"/>
      <c r="E481" s="179"/>
      <c r="F481" s="179"/>
      <c r="AL481" s="176"/>
    </row>
    <row r="482" spans="4:38" s="86" customFormat="1" x14ac:dyDescent="0.25">
      <c r="D482" s="179"/>
      <c r="E482" s="179"/>
      <c r="F482" s="179"/>
      <c r="AL482" s="176"/>
    </row>
    <row r="483" spans="4:38" s="86" customFormat="1" x14ac:dyDescent="0.25">
      <c r="D483" s="179"/>
      <c r="E483" s="179"/>
      <c r="F483" s="179"/>
      <c r="AL483" s="176"/>
    </row>
    <row r="484" spans="4:38" s="86" customFormat="1" x14ac:dyDescent="0.25">
      <c r="D484" s="179"/>
      <c r="E484" s="179"/>
      <c r="F484" s="179"/>
      <c r="AL484" s="176"/>
    </row>
    <row r="485" spans="4:38" s="86" customFormat="1" x14ac:dyDescent="0.25">
      <c r="D485" s="179"/>
      <c r="E485" s="179"/>
      <c r="F485" s="179"/>
      <c r="AL485" s="176"/>
    </row>
    <row r="486" spans="4:38" s="86" customFormat="1" x14ac:dyDescent="0.25">
      <c r="D486" s="179"/>
      <c r="E486" s="179"/>
      <c r="F486" s="179"/>
      <c r="AL486" s="176"/>
    </row>
    <row r="487" spans="4:38" s="86" customFormat="1" x14ac:dyDescent="0.25">
      <c r="D487" s="179"/>
      <c r="E487" s="179"/>
      <c r="F487" s="179"/>
      <c r="AL487" s="176"/>
    </row>
    <row r="488" spans="4:38" s="86" customFormat="1" x14ac:dyDescent="0.25">
      <c r="D488" s="179"/>
      <c r="E488" s="179"/>
      <c r="F488" s="179"/>
      <c r="AL488" s="176"/>
    </row>
    <row r="489" spans="4:38" s="86" customFormat="1" x14ac:dyDescent="0.25">
      <c r="D489" s="179"/>
      <c r="E489" s="179"/>
      <c r="F489" s="179"/>
      <c r="AL489" s="176"/>
    </row>
    <row r="490" spans="4:38" s="86" customFormat="1" x14ac:dyDescent="0.25">
      <c r="D490" s="179"/>
      <c r="E490" s="179"/>
      <c r="F490" s="179"/>
      <c r="AL490" s="176"/>
    </row>
    <row r="491" spans="4:38" s="86" customFormat="1" x14ac:dyDescent="0.25">
      <c r="D491" s="179"/>
      <c r="E491" s="179"/>
      <c r="F491" s="179"/>
      <c r="AL491" s="176"/>
    </row>
    <row r="492" spans="4:38" s="86" customFormat="1" x14ac:dyDescent="0.25">
      <c r="D492" s="179"/>
      <c r="E492" s="179"/>
      <c r="F492" s="179"/>
      <c r="AL492" s="176"/>
    </row>
    <row r="493" spans="4:38" s="86" customFormat="1" x14ac:dyDescent="0.25">
      <c r="D493" s="179"/>
      <c r="E493" s="179"/>
      <c r="F493" s="179"/>
      <c r="AL493" s="176"/>
    </row>
    <row r="494" spans="4:38" s="86" customFormat="1" x14ac:dyDescent="0.25">
      <c r="D494" s="179"/>
      <c r="E494" s="179"/>
      <c r="F494" s="179"/>
      <c r="AL494" s="176"/>
    </row>
    <row r="495" spans="4:38" s="86" customFormat="1" x14ac:dyDescent="0.25">
      <c r="D495" s="179"/>
      <c r="E495" s="179"/>
      <c r="F495" s="179"/>
      <c r="AL495" s="176"/>
    </row>
    <row r="496" spans="4:38" s="86" customFormat="1" x14ac:dyDescent="0.25">
      <c r="D496" s="179"/>
      <c r="E496" s="179"/>
      <c r="F496" s="179"/>
      <c r="AL496" s="176"/>
    </row>
    <row r="497" spans="4:38" s="86" customFormat="1" x14ac:dyDescent="0.25">
      <c r="D497" s="179"/>
      <c r="E497" s="179"/>
      <c r="F497" s="179"/>
      <c r="AL497" s="176"/>
    </row>
    <row r="498" spans="4:38" s="86" customFormat="1" x14ac:dyDescent="0.25">
      <c r="D498" s="179"/>
      <c r="E498" s="179"/>
      <c r="F498" s="179"/>
      <c r="AL498" s="176"/>
    </row>
    <row r="499" spans="4:38" s="86" customFormat="1" x14ac:dyDescent="0.25">
      <c r="D499" s="179"/>
      <c r="E499" s="179"/>
      <c r="F499" s="179"/>
      <c r="AL499" s="176"/>
    </row>
    <row r="500" spans="4:38" s="86" customFormat="1" x14ac:dyDescent="0.25">
      <c r="D500" s="179"/>
      <c r="E500" s="179"/>
      <c r="F500" s="179"/>
      <c r="AL500" s="176"/>
    </row>
    <row r="501" spans="4:38" s="86" customFormat="1" x14ac:dyDescent="0.25">
      <c r="D501" s="179"/>
      <c r="E501" s="179"/>
      <c r="F501" s="179"/>
      <c r="AL501" s="176"/>
    </row>
    <row r="502" spans="4:38" s="86" customFormat="1" x14ac:dyDescent="0.25">
      <c r="D502" s="179"/>
      <c r="E502" s="179"/>
      <c r="F502" s="179"/>
      <c r="AL502" s="176"/>
    </row>
    <row r="503" spans="4:38" s="86" customFormat="1" x14ac:dyDescent="0.25">
      <c r="D503" s="179"/>
      <c r="E503" s="179"/>
      <c r="F503" s="179"/>
      <c r="AL503" s="176"/>
    </row>
    <row r="504" spans="4:38" s="86" customFormat="1" x14ac:dyDescent="0.25">
      <c r="D504" s="179"/>
      <c r="E504" s="179"/>
      <c r="F504" s="179"/>
      <c r="AL504" s="176"/>
    </row>
    <row r="505" spans="4:38" s="86" customFormat="1" x14ac:dyDescent="0.25">
      <c r="D505" s="179"/>
      <c r="E505" s="179"/>
      <c r="F505" s="179"/>
      <c r="AL505" s="176"/>
    </row>
    <row r="506" spans="4:38" s="86" customFormat="1" x14ac:dyDescent="0.25">
      <c r="D506" s="179"/>
      <c r="E506" s="179"/>
      <c r="F506" s="179"/>
      <c r="AL506" s="176"/>
    </row>
    <row r="507" spans="4:38" s="86" customFormat="1" x14ac:dyDescent="0.25">
      <c r="D507" s="179"/>
      <c r="E507" s="179"/>
      <c r="F507" s="179"/>
      <c r="AL507" s="176"/>
    </row>
    <row r="508" spans="4:38" s="86" customFormat="1" x14ac:dyDescent="0.25">
      <c r="D508" s="179"/>
      <c r="E508" s="179"/>
      <c r="F508" s="179"/>
      <c r="AL508" s="176"/>
    </row>
    <row r="509" spans="4:38" s="86" customFormat="1" x14ac:dyDescent="0.25">
      <c r="D509" s="179"/>
      <c r="E509" s="179"/>
      <c r="F509" s="179"/>
      <c r="AL509" s="176"/>
    </row>
    <row r="510" spans="4:38" s="86" customFormat="1" x14ac:dyDescent="0.25">
      <c r="D510" s="179"/>
      <c r="E510" s="179"/>
      <c r="F510" s="179"/>
      <c r="AL510" s="176"/>
    </row>
    <row r="511" spans="4:38" s="86" customFormat="1" x14ac:dyDescent="0.25">
      <c r="D511" s="179"/>
      <c r="E511" s="179"/>
      <c r="F511" s="179"/>
      <c r="AL511" s="176"/>
    </row>
    <row r="512" spans="4:38" s="86" customFormat="1" x14ac:dyDescent="0.25">
      <c r="D512" s="179"/>
      <c r="E512" s="179"/>
      <c r="F512" s="179"/>
      <c r="AL512" s="176"/>
    </row>
    <row r="513" spans="4:38" s="86" customFormat="1" x14ac:dyDescent="0.25">
      <c r="D513" s="179"/>
      <c r="E513" s="179"/>
      <c r="F513" s="179"/>
      <c r="AL513" s="176"/>
    </row>
    <row r="514" spans="4:38" s="86" customFormat="1" x14ac:dyDescent="0.25">
      <c r="D514" s="179"/>
      <c r="E514" s="179"/>
      <c r="F514" s="179"/>
      <c r="AL514" s="176"/>
    </row>
    <row r="515" spans="4:38" s="86" customFormat="1" x14ac:dyDescent="0.25">
      <c r="D515" s="179"/>
      <c r="E515" s="179"/>
      <c r="F515" s="179"/>
      <c r="AL515" s="176"/>
    </row>
    <row r="516" spans="4:38" s="86" customFormat="1" x14ac:dyDescent="0.25">
      <c r="D516" s="179"/>
      <c r="E516" s="179"/>
      <c r="F516" s="179"/>
      <c r="AL516" s="176"/>
    </row>
    <row r="517" spans="4:38" s="86" customFormat="1" x14ac:dyDescent="0.25">
      <c r="D517" s="179"/>
      <c r="E517" s="179"/>
      <c r="F517" s="179"/>
      <c r="AL517" s="176"/>
    </row>
    <row r="518" spans="4:38" s="86" customFormat="1" x14ac:dyDescent="0.25">
      <c r="D518" s="179"/>
      <c r="E518" s="179"/>
      <c r="F518" s="179"/>
      <c r="AL518" s="176"/>
    </row>
    <row r="519" spans="4:38" s="86" customFormat="1" x14ac:dyDescent="0.25">
      <c r="D519" s="179"/>
      <c r="E519" s="179"/>
      <c r="F519" s="179"/>
      <c r="AL519" s="176"/>
    </row>
    <row r="520" spans="4:38" s="86" customFormat="1" x14ac:dyDescent="0.25">
      <c r="D520" s="179"/>
      <c r="E520" s="179"/>
      <c r="F520" s="179"/>
      <c r="AL520" s="176"/>
    </row>
    <row r="521" spans="4:38" s="86" customFormat="1" x14ac:dyDescent="0.25">
      <c r="D521" s="179"/>
      <c r="E521" s="179"/>
      <c r="F521" s="179"/>
      <c r="AL521" s="176"/>
    </row>
    <row r="522" spans="4:38" s="86" customFormat="1" x14ac:dyDescent="0.25">
      <c r="D522" s="179"/>
      <c r="E522" s="179"/>
      <c r="F522" s="179"/>
      <c r="AL522" s="176"/>
    </row>
    <row r="523" spans="4:38" s="86" customFormat="1" x14ac:dyDescent="0.25">
      <c r="D523" s="179"/>
      <c r="E523" s="179"/>
      <c r="F523" s="179"/>
      <c r="AL523" s="176"/>
    </row>
    <row r="524" spans="4:38" s="86" customFormat="1" x14ac:dyDescent="0.25">
      <c r="D524" s="179"/>
      <c r="E524" s="179"/>
      <c r="F524" s="179"/>
      <c r="AL524" s="176"/>
    </row>
    <row r="525" spans="4:38" s="86" customFormat="1" x14ac:dyDescent="0.25">
      <c r="D525" s="179"/>
      <c r="E525" s="179"/>
      <c r="F525" s="179"/>
      <c r="AL525" s="176"/>
    </row>
    <row r="526" spans="4:38" s="86" customFormat="1" x14ac:dyDescent="0.25">
      <c r="D526" s="179"/>
      <c r="E526" s="179"/>
      <c r="F526" s="179"/>
      <c r="AL526" s="176"/>
    </row>
    <row r="527" spans="4:38" s="86" customFormat="1" x14ac:dyDescent="0.25">
      <c r="D527" s="179"/>
      <c r="E527" s="179"/>
      <c r="F527" s="179"/>
      <c r="AL527" s="176"/>
    </row>
    <row r="528" spans="4:38" s="86" customFormat="1" x14ac:dyDescent="0.25">
      <c r="D528" s="179"/>
      <c r="E528" s="179"/>
      <c r="F528" s="179"/>
      <c r="AL528" s="176"/>
    </row>
    <row r="529" spans="4:38" s="86" customFormat="1" x14ac:dyDescent="0.25">
      <c r="D529" s="179"/>
      <c r="E529" s="179"/>
      <c r="F529" s="179"/>
      <c r="AL529" s="176"/>
    </row>
    <row r="530" spans="4:38" s="86" customFormat="1" x14ac:dyDescent="0.25">
      <c r="D530" s="179"/>
      <c r="E530" s="179"/>
      <c r="F530" s="179"/>
      <c r="AL530" s="176"/>
    </row>
    <row r="531" spans="4:38" s="86" customFormat="1" x14ac:dyDescent="0.25">
      <c r="D531" s="179"/>
      <c r="E531" s="179"/>
      <c r="F531" s="179"/>
      <c r="AL531" s="176"/>
    </row>
    <row r="532" spans="4:38" s="86" customFormat="1" x14ac:dyDescent="0.25">
      <c r="D532" s="179"/>
      <c r="E532" s="179"/>
      <c r="F532" s="179"/>
      <c r="AL532" s="176"/>
    </row>
    <row r="533" spans="4:38" s="86" customFormat="1" x14ac:dyDescent="0.25">
      <c r="D533" s="179"/>
      <c r="E533" s="179"/>
      <c r="F533" s="179"/>
      <c r="AL533" s="176"/>
    </row>
    <row r="534" spans="4:38" s="86" customFormat="1" x14ac:dyDescent="0.25">
      <c r="D534" s="179"/>
      <c r="E534" s="179"/>
      <c r="F534" s="179"/>
      <c r="AL534" s="176"/>
    </row>
    <row r="535" spans="4:38" s="86" customFormat="1" x14ac:dyDescent="0.25">
      <c r="D535" s="179"/>
      <c r="E535" s="179"/>
      <c r="F535" s="179"/>
      <c r="AL535" s="176"/>
    </row>
    <row r="536" spans="4:38" s="86" customFormat="1" x14ac:dyDescent="0.25">
      <c r="D536" s="179"/>
      <c r="E536" s="179"/>
      <c r="F536" s="179"/>
      <c r="AL536" s="176"/>
    </row>
    <row r="537" spans="4:38" s="86" customFormat="1" x14ac:dyDescent="0.25">
      <c r="D537" s="179"/>
      <c r="E537" s="179"/>
      <c r="F537" s="179"/>
      <c r="AL537" s="176"/>
    </row>
    <row r="538" spans="4:38" s="86" customFormat="1" x14ac:dyDescent="0.25">
      <c r="D538" s="179"/>
      <c r="E538" s="179"/>
      <c r="F538" s="179"/>
      <c r="AL538" s="176"/>
    </row>
    <row r="539" spans="4:38" s="86" customFormat="1" x14ac:dyDescent="0.25">
      <c r="D539" s="179"/>
      <c r="E539" s="179"/>
      <c r="F539" s="179"/>
      <c r="AL539" s="176"/>
    </row>
    <row r="540" spans="4:38" s="86" customFormat="1" x14ac:dyDescent="0.25">
      <c r="D540" s="179"/>
      <c r="E540" s="179"/>
      <c r="F540" s="179"/>
      <c r="AL540" s="176"/>
    </row>
    <row r="541" spans="4:38" s="86" customFormat="1" x14ac:dyDescent="0.25">
      <c r="D541" s="179"/>
      <c r="E541" s="179"/>
      <c r="F541" s="179"/>
      <c r="AL541" s="176"/>
    </row>
    <row r="542" spans="4:38" s="86" customFormat="1" x14ac:dyDescent="0.25">
      <c r="D542" s="179"/>
      <c r="E542" s="179"/>
      <c r="F542" s="179"/>
      <c r="AL542" s="176"/>
    </row>
    <row r="543" spans="4:38" s="86" customFormat="1" x14ac:dyDescent="0.25">
      <c r="D543" s="179"/>
      <c r="E543" s="179"/>
      <c r="F543" s="179"/>
      <c r="AL543" s="176"/>
    </row>
    <row r="544" spans="4:38" s="86" customFormat="1" x14ac:dyDescent="0.25">
      <c r="D544" s="179"/>
      <c r="E544" s="179"/>
      <c r="F544" s="179"/>
      <c r="AL544" s="176"/>
    </row>
    <row r="545" spans="4:38" s="86" customFormat="1" x14ac:dyDescent="0.25">
      <c r="D545" s="179"/>
      <c r="E545" s="179"/>
      <c r="F545" s="179"/>
      <c r="AL545" s="176"/>
    </row>
    <row r="546" spans="4:38" s="86" customFormat="1" x14ac:dyDescent="0.25">
      <c r="D546" s="179"/>
      <c r="E546" s="179"/>
      <c r="F546" s="179"/>
      <c r="AL546" s="176"/>
    </row>
    <row r="547" spans="4:38" s="86" customFormat="1" x14ac:dyDescent="0.25">
      <c r="D547" s="179"/>
      <c r="E547" s="179"/>
      <c r="F547" s="179"/>
      <c r="AL547" s="176"/>
    </row>
    <row r="548" spans="4:38" s="86" customFormat="1" x14ac:dyDescent="0.25">
      <c r="D548" s="179"/>
      <c r="E548" s="179"/>
      <c r="F548" s="179"/>
      <c r="AL548" s="176"/>
    </row>
    <row r="549" spans="4:38" s="86" customFormat="1" x14ac:dyDescent="0.25">
      <c r="D549" s="179"/>
      <c r="E549" s="179"/>
      <c r="F549" s="179"/>
      <c r="AL549" s="176"/>
    </row>
    <row r="550" spans="4:38" s="86" customFormat="1" x14ac:dyDescent="0.25">
      <c r="D550" s="179"/>
      <c r="E550" s="179"/>
      <c r="F550" s="179"/>
      <c r="AL550" s="176"/>
    </row>
    <row r="551" spans="4:38" s="86" customFormat="1" x14ac:dyDescent="0.25">
      <c r="D551" s="179"/>
      <c r="E551" s="179"/>
      <c r="F551" s="179"/>
      <c r="AL551" s="176"/>
    </row>
    <row r="552" spans="4:38" s="86" customFormat="1" x14ac:dyDescent="0.25">
      <c r="D552" s="179"/>
      <c r="E552" s="179"/>
      <c r="F552" s="179"/>
      <c r="AL552" s="176"/>
    </row>
    <row r="553" spans="4:38" s="86" customFormat="1" x14ac:dyDescent="0.25">
      <c r="D553" s="179"/>
      <c r="E553" s="179"/>
      <c r="F553" s="179"/>
      <c r="AL553" s="176"/>
    </row>
    <row r="554" spans="4:38" s="86" customFormat="1" x14ac:dyDescent="0.25">
      <c r="D554" s="179"/>
      <c r="E554" s="179"/>
      <c r="F554" s="179"/>
      <c r="AL554" s="176"/>
    </row>
    <row r="555" spans="4:38" s="86" customFormat="1" x14ac:dyDescent="0.25">
      <c r="D555" s="179"/>
      <c r="E555" s="179"/>
      <c r="F555" s="179"/>
      <c r="AL555" s="176"/>
    </row>
    <row r="556" spans="4:38" s="86" customFormat="1" x14ac:dyDescent="0.25">
      <c r="D556" s="179"/>
      <c r="E556" s="179"/>
      <c r="F556" s="179"/>
      <c r="AL556" s="176"/>
    </row>
    <row r="557" spans="4:38" s="86" customFormat="1" x14ac:dyDescent="0.25">
      <c r="D557" s="179"/>
      <c r="E557" s="179"/>
      <c r="F557" s="179"/>
      <c r="AL557" s="176"/>
    </row>
    <row r="558" spans="4:38" s="86" customFormat="1" x14ac:dyDescent="0.25">
      <c r="D558" s="179"/>
      <c r="E558" s="179"/>
      <c r="F558" s="179"/>
      <c r="AL558" s="176"/>
    </row>
    <row r="559" spans="4:38" s="86" customFormat="1" x14ac:dyDescent="0.25">
      <c r="D559" s="179"/>
      <c r="E559" s="179"/>
      <c r="F559" s="179"/>
      <c r="AL559" s="176"/>
    </row>
    <row r="560" spans="4:38" s="86" customFormat="1" x14ac:dyDescent="0.25">
      <c r="D560" s="179"/>
      <c r="E560" s="179"/>
      <c r="F560" s="179"/>
      <c r="AL560" s="176"/>
    </row>
    <row r="561" spans="4:38" s="86" customFormat="1" x14ac:dyDescent="0.25">
      <c r="D561" s="179"/>
      <c r="E561" s="179"/>
      <c r="F561" s="179"/>
      <c r="AL561" s="176"/>
    </row>
    <row r="562" spans="4:38" s="86" customFormat="1" x14ac:dyDescent="0.25">
      <c r="D562" s="179"/>
      <c r="E562" s="179"/>
      <c r="F562" s="179"/>
      <c r="AL562" s="176"/>
    </row>
    <row r="563" spans="4:38" s="86" customFormat="1" x14ac:dyDescent="0.25">
      <c r="D563" s="179"/>
      <c r="E563" s="179"/>
      <c r="F563" s="179"/>
      <c r="AL563" s="176"/>
    </row>
    <row r="564" spans="4:38" s="86" customFormat="1" x14ac:dyDescent="0.25">
      <c r="D564" s="179"/>
      <c r="E564" s="179"/>
      <c r="F564" s="179"/>
      <c r="AL564" s="176"/>
    </row>
    <row r="565" spans="4:38" s="86" customFormat="1" x14ac:dyDescent="0.25">
      <c r="D565" s="179"/>
      <c r="E565" s="179"/>
      <c r="F565" s="179"/>
      <c r="AL565" s="176"/>
    </row>
    <row r="566" spans="4:38" s="86" customFormat="1" x14ac:dyDescent="0.25">
      <c r="D566" s="179"/>
      <c r="E566" s="179"/>
      <c r="F566" s="179"/>
      <c r="AL566" s="176"/>
    </row>
    <row r="567" spans="4:38" s="86" customFormat="1" x14ac:dyDescent="0.25">
      <c r="D567" s="179"/>
      <c r="E567" s="179"/>
      <c r="F567" s="179"/>
      <c r="AL567" s="176"/>
    </row>
    <row r="568" spans="4:38" s="86" customFormat="1" x14ac:dyDescent="0.25">
      <c r="D568" s="179"/>
      <c r="E568" s="179"/>
      <c r="F568" s="179"/>
      <c r="AL568" s="176"/>
    </row>
    <row r="569" spans="4:38" s="86" customFormat="1" x14ac:dyDescent="0.25">
      <c r="D569" s="179"/>
      <c r="E569" s="179"/>
      <c r="F569" s="179"/>
      <c r="AL569" s="176"/>
    </row>
    <row r="570" spans="4:38" s="86" customFormat="1" x14ac:dyDescent="0.25">
      <c r="D570" s="179"/>
      <c r="E570" s="179"/>
      <c r="F570" s="179"/>
      <c r="AL570" s="176"/>
    </row>
    <row r="571" spans="4:38" s="86" customFormat="1" x14ac:dyDescent="0.25">
      <c r="D571" s="179"/>
      <c r="E571" s="179"/>
      <c r="F571" s="179"/>
      <c r="AL571" s="176"/>
    </row>
    <row r="572" spans="4:38" s="86" customFormat="1" x14ac:dyDescent="0.25">
      <c r="D572" s="179"/>
      <c r="E572" s="179"/>
      <c r="F572" s="179"/>
      <c r="AL572" s="176"/>
    </row>
    <row r="573" spans="4:38" s="86" customFormat="1" x14ac:dyDescent="0.25">
      <c r="D573" s="179"/>
      <c r="E573" s="179"/>
      <c r="F573" s="179"/>
      <c r="AL573" s="176"/>
    </row>
    <row r="574" spans="4:38" s="86" customFormat="1" x14ac:dyDescent="0.25">
      <c r="D574" s="179"/>
      <c r="E574" s="179"/>
      <c r="F574" s="179"/>
      <c r="AL574" s="176"/>
    </row>
    <row r="575" spans="4:38" s="86" customFormat="1" x14ac:dyDescent="0.25">
      <c r="D575" s="179"/>
      <c r="E575" s="179"/>
      <c r="F575" s="179"/>
      <c r="AL575" s="176"/>
    </row>
    <row r="576" spans="4:38" s="86" customFormat="1" x14ac:dyDescent="0.25">
      <c r="D576" s="179"/>
      <c r="E576" s="179"/>
      <c r="F576" s="179"/>
      <c r="AL576" s="176"/>
    </row>
    <row r="577" spans="4:38" s="86" customFormat="1" x14ac:dyDescent="0.25">
      <c r="D577" s="179"/>
      <c r="E577" s="179"/>
      <c r="F577" s="179"/>
      <c r="AL577" s="176"/>
    </row>
    <row r="578" spans="4:38" s="86" customFormat="1" x14ac:dyDescent="0.25">
      <c r="D578" s="179"/>
      <c r="E578" s="179"/>
      <c r="F578" s="179"/>
      <c r="AL578" s="176"/>
    </row>
    <row r="579" spans="4:38" s="86" customFormat="1" x14ac:dyDescent="0.25">
      <c r="D579" s="179"/>
      <c r="E579" s="179"/>
      <c r="F579" s="179"/>
      <c r="AL579" s="176"/>
    </row>
    <row r="580" spans="4:38" s="86" customFormat="1" x14ac:dyDescent="0.25">
      <c r="D580" s="179"/>
      <c r="E580" s="179"/>
      <c r="F580" s="179"/>
      <c r="AL580" s="176"/>
    </row>
    <row r="581" spans="4:38" s="86" customFormat="1" x14ac:dyDescent="0.25">
      <c r="D581" s="179"/>
      <c r="E581" s="179"/>
      <c r="F581" s="179"/>
      <c r="AL581" s="176"/>
    </row>
    <row r="582" spans="4:38" s="86" customFormat="1" x14ac:dyDescent="0.25">
      <c r="D582" s="179"/>
      <c r="E582" s="179"/>
      <c r="F582" s="179"/>
      <c r="AL582" s="176"/>
    </row>
    <row r="583" spans="4:38" s="86" customFormat="1" x14ac:dyDescent="0.25">
      <c r="D583" s="179"/>
      <c r="E583" s="179"/>
      <c r="F583" s="179"/>
      <c r="AL583" s="176"/>
    </row>
    <row r="584" spans="4:38" s="86" customFormat="1" x14ac:dyDescent="0.25">
      <c r="D584" s="179"/>
      <c r="E584" s="179"/>
      <c r="F584" s="179"/>
      <c r="AL584" s="176"/>
    </row>
    <row r="585" spans="4:38" s="86" customFormat="1" x14ac:dyDescent="0.25">
      <c r="D585" s="179"/>
      <c r="E585" s="179"/>
      <c r="F585" s="179"/>
      <c r="AL585" s="176"/>
    </row>
    <row r="586" spans="4:38" s="86" customFormat="1" x14ac:dyDescent="0.25">
      <c r="D586" s="179"/>
      <c r="E586" s="179"/>
      <c r="F586" s="179"/>
      <c r="AL586" s="176"/>
    </row>
    <row r="587" spans="4:38" s="86" customFormat="1" x14ac:dyDescent="0.25">
      <c r="D587" s="179"/>
      <c r="E587" s="179"/>
      <c r="F587" s="179"/>
      <c r="AL587" s="176"/>
    </row>
    <row r="588" spans="4:38" s="86" customFormat="1" x14ac:dyDescent="0.25">
      <c r="D588" s="179"/>
      <c r="E588" s="179"/>
      <c r="F588" s="179"/>
      <c r="AL588" s="176"/>
    </row>
    <row r="589" spans="4:38" s="86" customFormat="1" x14ac:dyDescent="0.25">
      <c r="D589" s="179"/>
      <c r="E589" s="179"/>
      <c r="F589" s="179"/>
      <c r="AL589" s="176"/>
    </row>
    <row r="590" spans="4:38" s="86" customFormat="1" x14ac:dyDescent="0.25">
      <c r="D590" s="179"/>
      <c r="E590" s="179"/>
      <c r="F590" s="179"/>
      <c r="AL590" s="176"/>
    </row>
    <row r="591" spans="4:38" s="86" customFormat="1" x14ac:dyDescent="0.25">
      <c r="D591" s="179"/>
      <c r="E591" s="179"/>
      <c r="F591" s="179"/>
      <c r="AL591" s="176"/>
    </row>
    <row r="592" spans="4:38" s="86" customFormat="1" x14ac:dyDescent="0.25">
      <c r="D592" s="179"/>
      <c r="E592" s="179"/>
      <c r="F592" s="179"/>
      <c r="AL592" s="176"/>
    </row>
    <row r="593" spans="4:38" s="86" customFormat="1" x14ac:dyDescent="0.25">
      <c r="D593" s="179"/>
      <c r="E593" s="179"/>
      <c r="F593" s="179"/>
      <c r="AL593" s="176"/>
    </row>
    <row r="594" spans="4:38" s="86" customFormat="1" x14ac:dyDescent="0.25">
      <c r="D594" s="179"/>
      <c r="E594" s="179"/>
      <c r="F594" s="179"/>
      <c r="AL594" s="176"/>
    </row>
    <row r="595" spans="4:38" s="86" customFormat="1" x14ac:dyDescent="0.25">
      <c r="D595" s="179"/>
      <c r="E595" s="179"/>
      <c r="F595" s="179"/>
      <c r="AL595" s="176"/>
    </row>
    <row r="596" spans="4:38" s="86" customFormat="1" x14ac:dyDescent="0.25">
      <c r="D596" s="179"/>
      <c r="E596" s="179"/>
      <c r="F596" s="179"/>
      <c r="AL596" s="176"/>
    </row>
    <row r="597" spans="4:38" s="86" customFormat="1" x14ac:dyDescent="0.25">
      <c r="D597" s="179"/>
      <c r="E597" s="179"/>
      <c r="F597" s="179"/>
      <c r="AL597" s="176"/>
    </row>
    <row r="598" spans="4:38" s="86" customFormat="1" x14ac:dyDescent="0.25">
      <c r="D598" s="179"/>
      <c r="E598" s="179"/>
      <c r="F598" s="179"/>
      <c r="AL598" s="176"/>
    </row>
    <row r="599" spans="4:38" s="86" customFormat="1" x14ac:dyDescent="0.25">
      <c r="D599" s="179"/>
      <c r="E599" s="179"/>
      <c r="F599" s="179"/>
      <c r="AL599" s="176"/>
    </row>
    <row r="600" spans="4:38" s="86" customFormat="1" x14ac:dyDescent="0.25">
      <c r="D600" s="179"/>
      <c r="E600" s="179"/>
      <c r="F600" s="179"/>
      <c r="AL600" s="176"/>
    </row>
    <row r="601" spans="4:38" s="86" customFormat="1" x14ac:dyDescent="0.25">
      <c r="D601" s="179"/>
      <c r="E601" s="179"/>
      <c r="F601" s="179"/>
      <c r="AL601" s="176"/>
    </row>
    <row r="602" spans="4:38" s="86" customFormat="1" x14ac:dyDescent="0.25">
      <c r="D602" s="179"/>
      <c r="E602" s="179"/>
      <c r="F602" s="179"/>
      <c r="AL602" s="176"/>
    </row>
    <row r="603" spans="4:38" s="86" customFormat="1" x14ac:dyDescent="0.25">
      <c r="D603" s="179"/>
      <c r="E603" s="179"/>
      <c r="F603" s="179"/>
      <c r="AL603" s="176"/>
    </row>
    <row r="604" spans="4:38" s="86" customFormat="1" x14ac:dyDescent="0.25">
      <c r="D604" s="179"/>
      <c r="E604" s="179"/>
      <c r="F604" s="179"/>
      <c r="AL604" s="176"/>
    </row>
    <row r="605" spans="4:38" s="86" customFormat="1" x14ac:dyDescent="0.25">
      <c r="D605" s="179"/>
      <c r="E605" s="179"/>
      <c r="F605" s="179"/>
      <c r="AL605" s="176"/>
    </row>
    <row r="606" spans="4:38" s="86" customFormat="1" x14ac:dyDescent="0.25">
      <c r="D606" s="179"/>
      <c r="E606" s="179"/>
      <c r="F606" s="179"/>
      <c r="AL606" s="176"/>
    </row>
    <row r="607" spans="4:38" s="86" customFormat="1" x14ac:dyDescent="0.25">
      <c r="D607" s="179"/>
      <c r="E607" s="179"/>
      <c r="F607" s="179"/>
      <c r="AL607" s="176"/>
    </row>
    <row r="608" spans="4:38" s="86" customFormat="1" x14ac:dyDescent="0.25">
      <c r="D608" s="179"/>
      <c r="E608" s="179"/>
      <c r="F608" s="179"/>
      <c r="AL608" s="176"/>
    </row>
    <row r="609" spans="4:38" s="86" customFormat="1" x14ac:dyDescent="0.25">
      <c r="D609" s="179"/>
      <c r="E609" s="179"/>
      <c r="F609" s="179"/>
      <c r="AL609" s="176"/>
    </row>
    <row r="610" spans="4:38" s="86" customFormat="1" x14ac:dyDescent="0.25">
      <c r="D610" s="179"/>
      <c r="E610" s="179"/>
      <c r="F610" s="179"/>
      <c r="AL610" s="176"/>
    </row>
    <row r="611" spans="4:38" s="86" customFormat="1" x14ac:dyDescent="0.25">
      <c r="D611" s="179"/>
      <c r="E611" s="179"/>
      <c r="F611" s="179"/>
      <c r="AL611" s="176"/>
    </row>
    <row r="612" spans="4:38" s="86" customFormat="1" x14ac:dyDescent="0.25">
      <c r="D612" s="179"/>
      <c r="E612" s="179"/>
      <c r="F612" s="179"/>
      <c r="AL612" s="176"/>
    </row>
    <row r="613" spans="4:38" s="86" customFormat="1" x14ac:dyDescent="0.25">
      <c r="D613" s="179"/>
      <c r="E613" s="179"/>
      <c r="F613" s="179"/>
      <c r="AL613" s="176"/>
    </row>
    <row r="614" spans="4:38" s="86" customFormat="1" x14ac:dyDescent="0.25">
      <c r="D614" s="179"/>
      <c r="E614" s="179"/>
      <c r="F614" s="179"/>
      <c r="AL614" s="176"/>
    </row>
    <row r="615" spans="4:38" s="86" customFormat="1" x14ac:dyDescent="0.25">
      <c r="D615" s="179"/>
      <c r="E615" s="179"/>
      <c r="F615" s="179"/>
      <c r="AL615" s="176"/>
    </row>
    <row r="616" spans="4:38" s="86" customFormat="1" x14ac:dyDescent="0.25">
      <c r="D616" s="179"/>
      <c r="E616" s="179"/>
      <c r="F616" s="179"/>
      <c r="AL616" s="176"/>
    </row>
    <row r="617" spans="4:38" s="86" customFormat="1" x14ac:dyDescent="0.25">
      <c r="D617" s="179"/>
      <c r="E617" s="179"/>
      <c r="F617" s="179"/>
      <c r="AL617" s="176"/>
    </row>
    <row r="618" spans="4:38" s="86" customFormat="1" x14ac:dyDescent="0.25">
      <c r="D618" s="179"/>
      <c r="E618" s="179"/>
      <c r="F618" s="179"/>
      <c r="AL618" s="176"/>
    </row>
    <row r="619" spans="4:38" s="86" customFormat="1" x14ac:dyDescent="0.25">
      <c r="D619" s="179"/>
      <c r="E619" s="179"/>
      <c r="F619" s="179"/>
      <c r="AL619" s="176"/>
    </row>
    <row r="620" spans="4:38" s="86" customFormat="1" x14ac:dyDescent="0.25">
      <c r="D620" s="179"/>
      <c r="E620" s="179"/>
      <c r="F620" s="179"/>
      <c r="AL620" s="176"/>
    </row>
    <row r="621" spans="4:38" s="86" customFormat="1" x14ac:dyDescent="0.25">
      <c r="D621" s="179"/>
      <c r="E621" s="179"/>
      <c r="F621" s="179"/>
      <c r="AL621" s="176"/>
    </row>
    <row r="622" spans="4:38" s="86" customFormat="1" x14ac:dyDescent="0.25">
      <c r="D622" s="179"/>
      <c r="E622" s="179"/>
      <c r="F622" s="179"/>
      <c r="AL622" s="176"/>
    </row>
    <row r="623" spans="4:38" s="86" customFormat="1" x14ac:dyDescent="0.25">
      <c r="D623" s="179"/>
      <c r="E623" s="179"/>
      <c r="F623" s="179"/>
      <c r="AL623" s="176"/>
    </row>
    <row r="624" spans="4:38" s="86" customFormat="1" x14ac:dyDescent="0.25">
      <c r="D624" s="179"/>
      <c r="E624" s="179"/>
      <c r="F624" s="179"/>
      <c r="AL624" s="176"/>
    </row>
    <row r="625" spans="4:38" s="86" customFormat="1" x14ac:dyDescent="0.25">
      <c r="D625" s="179"/>
      <c r="E625" s="179"/>
      <c r="F625" s="179"/>
      <c r="AL625" s="176"/>
    </row>
    <row r="626" spans="4:38" s="86" customFormat="1" x14ac:dyDescent="0.25">
      <c r="D626" s="179"/>
      <c r="E626" s="179"/>
      <c r="F626" s="179"/>
      <c r="AL626" s="176"/>
    </row>
    <row r="627" spans="4:38" s="86" customFormat="1" x14ac:dyDescent="0.25">
      <c r="D627" s="179"/>
      <c r="E627" s="179"/>
      <c r="F627" s="179"/>
      <c r="AL627" s="176"/>
    </row>
    <row r="628" spans="4:38" s="86" customFormat="1" x14ac:dyDescent="0.25">
      <c r="D628" s="179"/>
      <c r="E628" s="179"/>
      <c r="F628" s="179"/>
      <c r="AL628" s="176"/>
    </row>
    <row r="629" spans="4:38" s="86" customFormat="1" x14ac:dyDescent="0.25">
      <c r="D629" s="179"/>
      <c r="E629" s="179"/>
      <c r="F629" s="179"/>
      <c r="AL629" s="176"/>
    </row>
    <row r="630" spans="4:38" s="86" customFormat="1" x14ac:dyDescent="0.25">
      <c r="D630" s="179"/>
      <c r="E630" s="179"/>
      <c r="F630" s="179"/>
      <c r="AL630" s="176"/>
    </row>
    <row r="631" spans="4:38" s="86" customFormat="1" x14ac:dyDescent="0.25">
      <c r="D631" s="179"/>
      <c r="E631" s="179"/>
      <c r="F631" s="179"/>
      <c r="AL631" s="176"/>
    </row>
    <row r="632" spans="4:38" s="86" customFormat="1" x14ac:dyDescent="0.25">
      <c r="D632" s="179"/>
      <c r="E632" s="179"/>
      <c r="F632" s="179"/>
      <c r="AL632" s="176"/>
    </row>
    <row r="633" spans="4:38" s="86" customFormat="1" x14ac:dyDescent="0.25">
      <c r="D633" s="179"/>
      <c r="E633" s="179"/>
      <c r="F633" s="179"/>
      <c r="AL633" s="176"/>
    </row>
    <row r="634" spans="4:38" s="86" customFormat="1" x14ac:dyDescent="0.25">
      <c r="D634" s="179"/>
      <c r="E634" s="179"/>
      <c r="F634" s="179"/>
      <c r="AL634" s="176"/>
    </row>
    <row r="635" spans="4:38" s="86" customFormat="1" x14ac:dyDescent="0.25">
      <c r="D635" s="179"/>
      <c r="E635" s="179"/>
      <c r="F635" s="179"/>
      <c r="AL635" s="176"/>
    </row>
    <row r="636" spans="4:38" s="86" customFormat="1" x14ac:dyDescent="0.25">
      <c r="D636" s="179"/>
      <c r="E636" s="179"/>
      <c r="F636" s="179"/>
      <c r="AL636" s="176"/>
    </row>
    <row r="637" spans="4:38" s="86" customFormat="1" x14ac:dyDescent="0.25">
      <c r="D637" s="179"/>
      <c r="E637" s="179"/>
      <c r="F637" s="179"/>
      <c r="AL637" s="176"/>
    </row>
    <row r="638" spans="4:38" s="86" customFormat="1" x14ac:dyDescent="0.25">
      <c r="D638" s="179"/>
      <c r="E638" s="179"/>
      <c r="F638" s="179"/>
      <c r="AL638" s="176"/>
    </row>
    <row r="639" spans="4:38" s="86" customFormat="1" x14ac:dyDescent="0.25">
      <c r="D639" s="179"/>
      <c r="E639" s="179"/>
      <c r="F639" s="179"/>
      <c r="AL639" s="176"/>
    </row>
    <row r="640" spans="4:38" s="86" customFormat="1" x14ac:dyDescent="0.25">
      <c r="D640" s="179"/>
      <c r="E640" s="179"/>
      <c r="F640" s="179"/>
      <c r="AL640" s="176"/>
    </row>
    <row r="641" spans="4:38" s="86" customFormat="1" x14ac:dyDescent="0.25">
      <c r="D641" s="179"/>
      <c r="E641" s="179"/>
      <c r="F641" s="179"/>
      <c r="AL641" s="176"/>
    </row>
    <row r="642" spans="4:38" s="86" customFormat="1" x14ac:dyDescent="0.25">
      <c r="D642" s="179"/>
      <c r="E642" s="179"/>
      <c r="F642" s="179"/>
      <c r="AL642" s="176"/>
    </row>
    <row r="643" spans="4:38" s="86" customFormat="1" x14ac:dyDescent="0.25">
      <c r="D643" s="179"/>
      <c r="E643" s="179"/>
      <c r="F643" s="179"/>
      <c r="AL643" s="176"/>
    </row>
    <row r="644" spans="4:38" s="86" customFormat="1" x14ac:dyDescent="0.25">
      <c r="D644" s="179"/>
      <c r="E644" s="179"/>
      <c r="F644" s="179"/>
      <c r="AL644" s="176"/>
    </row>
    <row r="645" spans="4:38" s="86" customFormat="1" x14ac:dyDescent="0.25">
      <c r="D645" s="179"/>
      <c r="E645" s="179"/>
      <c r="F645" s="179"/>
      <c r="AL645" s="176"/>
    </row>
    <row r="646" spans="4:38" s="86" customFormat="1" x14ac:dyDescent="0.25">
      <c r="D646" s="179"/>
      <c r="E646" s="179"/>
      <c r="F646" s="179"/>
      <c r="AL646" s="176"/>
    </row>
    <row r="647" spans="4:38" s="86" customFormat="1" x14ac:dyDescent="0.25">
      <c r="D647" s="179"/>
      <c r="E647" s="179"/>
      <c r="F647" s="179"/>
      <c r="AL647" s="176"/>
    </row>
    <row r="648" spans="4:38" s="86" customFormat="1" x14ac:dyDescent="0.25">
      <c r="D648" s="179"/>
      <c r="E648" s="179"/>
      <c r="F648" s="179"/>
      <c r="AL648" s="176"/>
    </row>
    <row r="649" spans="4:38" s="86" customFormat="1" x14ac:dyDescent="0.25">
      <c r="D649" s="179"/>
      <c r="E649" s="179"/>
      <c r="F649" s="179"/>
      <c r="AL649" s="176"/>
    </row>
    <row r="650" spans="4:38" s="86" customFormat="1" x14ac:dyDescent="0.25">
      <c r="D650" s="179"/>
      <c r="E650" s="179"/>
      <c r="F650" s="179"/>
      <c r="AL650" s="176"/>
    </row>
    <row r="651" spans="4:38" s="86" customFormat="1" x14ac:dyDescent="0.25">
      <c r="D651" s="179"/>
      <c r="E651" s="179"/>
      <c r="F651" s="179"/>
      <c r="AL651" s="176"/>
    </row>
    <row r="652" spans="4:38" s="86" customFormat="1" x14ac:dyDescent="0.25">
      <c r="D652" s="179"/>
      <c r="E652" s="179"/>
      <c r="F652" s="179"/>
      <c r="AL652" s="176"/>
    </row>
    <row r="653" spans="4:38" s="86" customFormat="1" x14ac:dyDescent="0.25">
      <c r="D653" s="179"/>
      <c r="E653" s="179"/>
      <c r="F653" s="179"/>
      <c r="AL653" s="176"/>
    </row>
    <row r="654" spans="4:38" s="86" customFormat="1" x14ac:dyDescent="0.25">
      <c r="D654" s="179"/>
      <c r="E654" s="179"/>
      <c r="F654" s="179"/>
      <c r="AL654" s="176"/>
    </row>
    <row r="655" spans="4:38" s="86" customFormat="1" x14ac:dyDescent="0.25">
      <c r="D655" s="179"/>
      <c r="E655" s="179"/>
      <c r="F655" s="179"/>
      <c r="AL655" s="176"/>
    </row>
    <row r="656" spans="4:38" s="86" customFormat="1" x14ac:dyDescent="0.25">
      <c r="D656" s="179"/>
      <c r="E656" s="179"/>
      <c r="F656" s="179"/>
      <c r="AL656" s="176"/>
    </row>
    <row r="657" spans="4:38" s="86" customFormat="1" x14ac:dyDescent="0.25">
      <c r="D657" s="179"/>
      <c r="E657" s="179"/>
      <c r="F657" s="179"/>
      <c r="AL657" s="176"/>
    </row>
    <row r="658" spans="4:38" s="86" customFormat="1" x14ac:dyDescent="0.25">
      <c r="D658" s="179"/>
      <c r="E658" s="179"/>
      <c r="F658" s="179"/>
      <c r="AL658" s="176"/>
    </row>
    <row r="659" spans="4:38" s="86" customFormat="1" x14ac:dyDescent="0.25">
      <c r="D659" s="179"/>
      <c r="E659" s="179"/>
      <c r="F659" s="179"/>
      <c r="AL659" s="176"/>
    </row>
    <row r="660" spans="4:38" s="86" customFormat="1" x14ac:dyDescent="0.25">
      <c r="D660" s="179"/>
      <c r="E660" s="179"/>
      <c r="F660" s="179"/>
      <c r="AL660" s="176"/>
    </row>
    <row r="661" spans="4:38" s="86" customFormat="1" x14ac:dyDescent="0.25">
      <c r="D661" s="179"/>
      <c r="E661" s="179"/>
      <c r="F661" s="179"/>
      <c r="AL661" s="176"/>
    </row>
    <row r="662" spans="4:38" s="86" customFormat="1" x14ac:dyDescent="0.25">
      <c r="D662" s="179"/>
      <c r="E662" s="179"/>
      <c r="F662" s="179"/>
      <c r="AL662" s="176"/>
    </row>
    <row r="663" spans="4:38" s="86" customFormat="1" x14ac:dyDescent="0.25">
      <c r="D663" s="179"/>
      <c r="E663" s="179"/>
      <c r="F663" s="179"/>
      <c r="AL663" s="176"/>
    </row>
    <row r="664" spans="4:38" s="86" customFormat="1" x14ac:dyDescent="0.25">
      <c r="D664" s="179"/>
      <c r="E664" s="179"/>
      <c r="F664" s="179"/>
      <c r="AL664" s="176"/>
    </row>
    <row r="665" spans="4:38" s="86" customFormat="1" x14ac:dyDescent="0.25">
      <c r="D665" s="179"/>
      <c r="E665" s="179"/>
      <c r="F665" s="179"/>
      <c r="AL665" s="176"/>
    </row>
    <row r="666" spans="4:38" s="86" customFormat="1" x14ac:dyDescent="0.25">
      <c r="D666" s="179"/>
      <c r="E666" s="179"/>
      <c r="F666" s="179"/>
      <c r="AL666" s="176"/>
    </row>
    <row r="667" spans="4:38" s="86" customFormat="1" x14ac:dyDescent="0.25">
      <c r="D667" s="179"/>
      <c r="E667" s="179"/>
      <c r="F667" s="179"/>
      <c r="AL667" s="176"/>
    </row>
    <row r="668" spans="4:38" s="86" customFormat="1" x14ac:dyDescent="0.25">
      <c r="D668" s="179"/>
      <c r="E668" s="179"/>
      <c r="F668" s="179"/>
      <c r="AL668" s="176"/>
    </row>
    <row r="669" spans="4:38" s="86" customFormat="1" x14ac:dyDescent="0.25">
      <c r="D669" s="179"/>
      <c r="E669" s="179"/>
      <c r="F669" s="179"/>
      <c r="AL669" s="176"/>
    </row>
    <row r="670" spans="4:38" s="86" customFormat="1" x14ac:dyDescent="0.25">
      <c r="D670" s="179"/>
      <c r="E670" s="179"/>
      <c r="F670" s="179"/>
      <c r="AL670" s="176"/>
    </row>
    <row r="671" spans="4:38" s="86" customFormat="1" x14ac:dyDescent="0.25">
      <c r="D671" s="179"/>
      <c r="E671" s="179"/>
      <c r="F671" s="179"/>
      <c r="AL671" s="176"/>
    </row>
    <row r="672" spans="4:38" s="86" customFormat="1" x14ac:dyDescent="0.25">
      <c r="D672" s="179"/>
      <c r="E672" s="179"/>
      <c r="F672" s="179"/>
      <c r="AL672" s="176"/>
    </row>
    <row r="673" spans="4:38" s="86" customFormat="1" x14ac:dyDescent="0.25">
      <c r="D673" s="179"/>
      <c r="E673" s="179"/>
      <c r="F673" s="179"/>
      <c r="AL673" s="176"/>
    </row>
    <row r="674" spans="4:38" s="86" customFormat="1" x14ac:dyDescent="0.25">
      <c r="D674" s="179"/>
      <c r="E674" s="179"/>
      <c r="F674" s="179"/>
      <c r="AL674" s="176"/>
    </row>
    <row r="675" spans="4:38" s="86" customFormat="1" x14ac:dyDescent="0.25">
      <c r="D675" s="179"/>
      <c r="E675" s="179"/>
      <c r="F675" s="179"/>
      <c r="AL675" s="176"/>
    </row>
    <row r="676" spans="4:38" s="86" customFormat="1" x14ac:dyDescent="0.25">
      <c r="D676" s="179"/>
      <c r="E676" s="179"/>
      <c r="F676" s="179"/>
      <c r="AL676" s="176"/>
    </row>
    <row r="677" spans="4:38" s="86" customFormat="1" x14ac:dyDescent="0.25">
      <c r="D677" s="179"/>
      <c r="E677" s="179"/>
      <c r="F677" s="179"/>
      <c r="AL677" s="176"/>
    </row>
    <row r="678" spans="4:38" s="86" customFormat="1" x14ac:dyDescent="0.25">
      <c r="D678" s="179"/>
      <c r="E678" s="179"/>
      <c r="F678" s="179"/>
      <c r="AL678" s="176"/>
    </row>
    <row r="679" spans="4:38" s="86" customFormat="1" x14ac:dyDescent="0.25">
      <c r="D679" s="179"/>
      <c r="E679" s="179"/>
      <c r="F679" s="179"/>
      <c r="AL679" s="176"/>
    </row>
    <row r="680" spans="4:38" s="86" customFormat="1" x14ac:dyDescent="0.25">
      <c r="D680" s="179"/>
      <c r="E680" s="179"/>
      <c r="F680" s="179"/>
      <c r="AL680" s="176"/>
    </row>
    <row r="681" spans="4:38" s="86" customFormat="1" x14ac:dyDescent="0.25">
      <c r="D681" s="179"/>
      <c r="E681" s="179"/>
      <c r="F681" s="179"/>
      <c r="AL681" s="176"/>
    </row>
    <row r="682" spans="4:38" s="86" customFormat="1" x14ac:dyDescent="0.25">
      <c r="D682" s="179"/>
      <c r="E682" s="179"/>
      <c r="F682" s="179"/>
      <c r="AL682" s="176"/>
    </row>
    <row r="683" spans="4:38" s="86" customFormat="1" x14ac:dyDescent="0.25">
      <c r="D683" s="179"/>
      <c r="E683" s="179"/>
      <c r="F683" s="179"/>
      <c r="AL683" s="176"/>
    </row>
    <row r="684" spans="4:38" s="86" customFormat="1" x14ac:dyDescent="0.25">
      <c r="D684" s="179"/>
      <c r="E684" s="179"/>
      <c r="F684" s="179"/>
      <c r="AL684" s="176"/>
    </row>
    <row r="685" spans="4:38" s="86" customFormat="1" x14ac:dyDescent="0.25">
      <c r="D685" s="179"/>
      <c r="E685" s="179"/>
      <c r="F685" s="179"/>
      <c r="AL685" s="176"/>
    </row>
    <row r="686" spans="4:38" s="86" customFormat="1" x14ac:dyDescent="0.25">
      <c r="D686" s="179"/>
      <c r="E686" s="179"/>
      <c r="F686" s="179"/>
      <c r="AL686" s="176"/>
    </row>
    <row r="687" spans="4:38" s="86" customFormat="1" x14ac:dyDescent="0.25">
      <c r="D687" s="179"/>
      <c r="E687" s="179"/>
      <c r="F687" s="179"/>
      <c r="AL687" s="176"/>
    </row>
    <row r="688" spans="4:38" s="86" customFormat="1" x14ac:dyDescent="0.25">
      <c r="D688" s="179"/>
      <c r="E688" s="179"/>
      <c r="F688" s="179"/>
      <c r="AL688" s="176"/>
    </row>
    <row r="689" spans="4:38" s="86" customFormat="1" x14ac:dyDescent="0.25">
      <c r="D689" s="179"/>
      <c r="E689" s="179"/>
      <c r="F689" s="179"/>
      <c r="AL689" s="176"/>
    </row>
    <row r="690" spans="4:38" s="86" customFormat="1" x14ac:dyDescent="0.25">
      <c r="D690" s="179"/>
      <c r="E690" s="179"/>
      <c r="F690" s="179"/>
      <c r="AL690" s="176"/>
    </row>
    <row r="691" spans="4:38" s="86" customFormat="1" x14ac:dyDescent="0.25">
      <c r="D691" s="179"/>
      <c r="E691" s="179"/>
      <c r="F691" s="179"/>
      <c r="AL691" s="176"/>
    </row>
    <row r="692" spans="4:38" s="86" customFormat="1" x14ac:dyDescent="0.25">
      <c r="D692" s="179"/>
      <c r="E692" s="179"/>
      <c r="F692" s="179"/>
      <c r="AL692" s="176"/>
    </row>
    <row r="693" spans="4:38" s="86" customFormat="1" x14ac:dyDescent="0.25">
      <c r="D693" s="179"/>
      <c r="E693" s="179"/>
      <c r="F693" s="179"/>
      <c r="AL693" s="176"/>
    </row>
    <row r="694" spans="4:38" s="86" customFormat="1" x14ac:dyDescent="0.25">
      <c r="D694" s="179"/>
      <c r="E694" s="179"/>
      <c r="F694" s="179"/>
      <c r="AL694" s="176"/>
    </row>
    <row r="695" spans="4:38" s="86" customFormat="1" x14ac:dyDescent="0.25">
      <c r="D695" s="179"/>
      <c r="E695" s="179"/>
      <c r="F695" s="179"/>
      <c r="AL695" s="176"/>
    </row>
    <row r="696" spans="4:38" s="86" customFormat="1" x14ac:dyDescent="0.25">
      <c r="D696" s="179"/>
      <c r="E696" s="179"/>
      <c r="F696" s="179"/>
      <c r="AL696" s="176"/>
    </row>
    <row r="697" spans="4:38" s="86" customFormat="1" x14ac:dyDescent="0.25">
      <c r="D697" s="179"/>
      <c r="E697" s="179"/>
      <c r="F697" s="179"/>
      <c r="AL697" s="176"/>
    </row>
    <row r="698" spans="4:38" s="86" customFormat="1" x14ac:dyDescent="0.25">
      <c r="D698" s="179"/>
      <c r="E698" s="179"/>
      <c r="F698" s="179"/>
      <c r="AL698" s="176"/>
    </row>
    <row r="699" spans="4:38" s="86" customFormat="1" x14ac:dyDescent="0.25">
      <c r="D699" s="179"/>
      <c r="E699" s="179"/>
      <c r="F699" s="179"/>
      <c r="AL699" s="176"/>
    </row>
    <row r="700" spans="4:38" s="86" customFormat="1" x14ac:dyDescent="0.25">
      <c r="D700" s="179"/>
      <c r="E700" s="179"/>
      <c r="F700" s="179"/>
      <c r="AL700" s="176"/>
    </row>
    <row r="701" spans="4:38" s="86" customFormat="1" x14ac:dyDescent="0.25">
      <c r="D701" s="179"/>
      <c r="E701" s="179"/>
      <c r="F701" s="179"/>
      <c r="AL701" s="176"/>
    </row>
    <row r="702" spans="4:38" s="86" customFormat="1" x14ac:dyDescent="0.25">
      <c r="D702" s="179"/>
      <c r="E702" s="179"/>
      <c r="F702" s="179"/>
      <c r="AL702" s="176"/>
    </row>
    <row r="703" spans="4:38" s="86" customFormat="1" x14ac:dyDescent="0.25">
      <c r="D703" s="179"/>
      <c r="E703" s="179"/>
      <c r="F703" s="179"/>
      <c r="AL703" s="176"/>
    </row>
    <row r="704" spans="4:38" s="86" customFormat="1" x14ac:dyDescent="0.25">
      <c r="D704" s="179"/>
      <c r="E704" s="179"/>
      <c r="F704" s="179"/>
      <c r="AL704" s="176"/>
    </row>
    <row r="705" spans="4:38" s="86" customFormat="1" x14ac:dyDescent="0.25">
      <c r="D705" s="179"/>
      <c r="E705" s="179"/>
      <c r="F705" s="179"/>
      <c r="AL705" s="176"/>
    </row>
    <row r="706" spans="4:38" s="86" customFormat="1" x14ac:dyDescent="0.25">
      <c r="D706" s="179"/>
      <c r="E706" s="179"/>
      <c r="F706" s="179"/>
      <c r="AL706" s="176"/>
    </row>
    <row r="707" spans="4:38" s="86" customFormat="1" x14ac:dyDescent="0.25">
      <c r="D707" s="179"/>
      <c r="E707" s="179"/>
      <c r="F707" s="179"/>
      <c r="AL707" s="176"/>
    </row>
    <row r="708" spans="4:38" s="86" customFormat="1" x14ac:dyDescent="0.25">
      <c r="D708" s="179"/>
      <c r="E708" s="179"/>
      <c r="F708" s="179"/>
      <c r="AL708" s="176"/>
    </row>
    <row r="709" spans="4:38" s="86" customFormat="1" x14ac:dyDescent="0.25">
      <c r="D709" s="179"/>
      <c r="E709" s="179"/>
      <c r="F709" s="179"/>
      <c r="AL709" s="176"/>
    </row>
    <row r="710" spans="4:38" s="86" customFormat="1" x14ac:dyDescent="0.25">
      <c r="D710" s="179"/>
      <c r="E710" s="179"/>
      <c r="F710" s="179"/>
      <c r="AL710" s="176"/>
    </row>
    <row r="711" spans="4:38" s="86" customFormat="1" x14ac:dyDescent="0.25">
      <c r="D711" s="179"/>
      <c r="E711" s="179"/>
      <c r="F711" s="179"/>
      <c r="AL711" s="176"/>
    </row>
    <row r="712" spans="4:38" s="86" customFormat="1" x14ac:dyDescent="0.25">
      <c r="D712" s="179"/>
      <c r="E712" s="179"/>
      <c r="F712" s="179"/>
      <c r="AL712" s="176"/>
    </row>
    <row r="713" spans="4:38" s="86" customFormat="1" x14ac:dyDescent="0.25">
      <c r="D713" s="179"/>
      <c r="E713" s="179"/>
      <c r="F713" s="179"/>
      <c r="AL713" s="176"/>
    </row>
    <row r="714" spans="4:38" s="86" customFormat="1" x14ac:dyDescent="0.25">
      <c r="D714" s="179"/>
      <c r="E714" s="179"/>
      <c r="F714" s="179"/>
      <c r="AL714" s="176"/>
    </row>
    <row r="715" spans="4:38" s="86" customFormat="1" x14ac:dyDescent="0.25">
      <c r="D715" s="179"/>
      <c r="E715" s="179"/>
      <c r="F715" s="179"/>
      <c r="AL715" s="176"/>
    </row>
    <row r="716" spans="4:38" s="86" customFormat="1" x14ac:dyDescent="0.25">
      <c r="D716" s="179"/>
      <c r="E716" s="179"/>
      <c r="F716" s="179"/>
      <c r="AL716" s="176"/>
    </row>
    <row r="717" spans="4:38" s="86" customFormat="1" x14ac:dyDescent="0.25">
      <c r="D717" s="179"/>
      <c r="E717" s="179"/>
      <c r="F717" s="179"/>
      <c r="AL717" s="176"/>
    </row>
    <row r="718" spans="4:38" s="86" customFormat="1" x14ac:dyDescent="0.25">
      <c r="D718" s="179"/>
      <c r="E718" s="179"/>
      <c r="F718" s="179"/>
      <c r="AL718" s="176"/>
    </row>
    <row r="719" spans="4:38" s="86" customFormat="1" x14ac:dyDescent="0.25">
      <c r="D719" s="179"/>
      <c r="E719" s="179"/>
      <c r="F719" s="179"/>
      <c r="AL719" s="176"/>
    </row>
    <row r="720" spans="4:38" s="86" customFormat="1" x14ac:dyDescent="0.25">
      <c r="D720" s="179"/>
      <c r="E720" s="179"/>
      <c r="F720" s="179"/>
      <c r="AL720" s="176"/>
    </row>
    <row r="721" spans="4:38" s="86" customFormat="1" x14ac:dyDescent="0.25">
      <c r="D721" s="179"/>
      <c r="E721" s="179"/>
      <c r="F721" s="179"/>
      <c r="AL721" s="176"/>
    </row>
    <row r="722" spans="4:38" s="86" customFormat="1" x14ac:dyDescent="0.25">
      <c r="D722" s="179"/>
      <c r="E722" s="179"/>
      <c r="F722" s="179"/>
      <c r="AL722" s="176"/>
    </row>
    <row r="723" spans="4:38" s="86" customFormat="1" x14ac:dyDescent="0.25">
      <c r="D723" s="179"/>
      <c r="E723" s="179"/>
      <c r="F723" s="179"/>
      <c r="AL723" s="176"/>
    </row>
    <row r="724" spans="4:38" s="86" customFormat="1" x14ac:dyDescent="0.25">
      <c r="D724" s="179"/>
      <c r="E724" s="179"/>
      <c r="F724" s="179"/>
      <c r="AL724" s="176"/>
    </row>
    <row r="725" spans="4:38" s="86" customFormat="1" x14ac:dyDescent="0.25">
      <c r="D725" s="179"/>
      <c r="E725" s="179"/>
      <c r="F725" s="179"/>
      <c r="AL725" s="176"/>
    </row>
    <row r="726" spans="4:38" s="86" customFormat="1" x14ac:dyDescent="0.25">
      <c r="D726" s="179"/>
      <c r="E726" s="179"/>
      <c r="F726" s="179"/>
      <c r="AL726" s="176"/>
    </row>
    <row r="727" spans="4:38" s="86" customFormat="1" x14ac:dyDescent="0.25">
      <c r="D727" s="179"/>
      <c r="E727" s="179"/>
      <c r="F727" s="179"/>
      <c r="AL727" s="176"/>
    </row>
    <row r="728" spans="4:38" s="86" customFormat="1" x14ac:dyDescent="0.25">
      <c r="D728" s="179"/>
      <c r="E728" s="179"/>
      <c r="F728" s="179"/>
      <c r="AL728" s="176"/>
    </row>
    <row r="729" spans="4:38" s="86" customFormat="1" x14ac:dyDescent="0.25">
      <c r="D729" s="179"/>
      <c r="E729" s="179"/>
      <c r="F729" s="179"/>
      <c r="AL729" s="176"/>
    </row>
    <row r="730" spans="4:38" s="86" customFormat="1" x14ac:dyDescent="0.25">
      <c r="D730" s="179"/>
      <c r="E730" s="179"/>
      <c r="F730" s="179"/>
      <c r="AL730" s="176"/>
    </row>
    <row r="731" spans="4:38" s="86" customFormat="1" x14ac:dyDescent="0.25">
      <c r="D731" s="179"/>
      <c r="E731" s="179"/>
      <c r="F731" s="179"/>
      <c r="AL731" s="176"/>
    </row>
    <row r="732" spans="4:38" s="86" customFormat="1" x14ac:dyDescent="0.25">
      <c r="D732" s="179"/>
      <c r="E732" s="179"/>
      <c r="F732" s="179"/>
      <c r="AL732" s="176"/>
    </row>
    <row r="733" spans="4:38" s="86" customFormat="1" x14ac:dyDescent="0.25">
      <c r="D733" s="179"/>
      <c r="E733" s="179"/>
      <c r="F733" s="179"/>
      <c r="AL733" s="176"/>
    </row>
    <row r="734" spans="4:38" s="86" customFormat="1" x14ac:dyDescent="0.25">
      <c r="D734" s="179"/>
      <c r="E734" s="179"/>
      <c r="F734" s="179"/>
      <c r="AL734" s="176"/>
    </row>
    <row r="735" spans="4:38" s="86" customFormat="1" x14ac:dyDescent="0.25">
      <c r="D735" s="179"/>
      <c r="E735" s="179"/>
      <c r="F735" s="179"/>
      <c r="AL735" s="176"/>
    </row>
    <row r="736" spans="4:38" s="86" customFormat="1" x14ac:dyDescent="0.25">
      <c r="D736" s="179"/>
      <c r="E736" s="179"/>
      <c r="F736" s="179"/>
      <c r="AL736" s="176"/>
    </row>
    <row r="737" spans="4:38" s="86" customFormat="1" x14ac:dyDescent="0.25">
      <c r="D737" s="179"/>
      <c r="E737" s="179"/>
      <c r="F737" s="179"/>
      <c r="AL737" s="176"/>
    </row>
    <row r="738" spans="4:38" s="86" customFormat="1" x14ac:dyDescent="0.25">
      <c r="D738" s="179"/>
      <c r="E738" s="179"/>
      <c r="F738" s="179"/>
      <c r="AL738" s="176"/>
    </row>
    <row r="739" spans="4:38" s="86" customFormat="1" x14ac:dyDescent="0.25">
      <c r="D739" s="179"/>
      <c r="E739" s="179"/>
      <c r="F739" s="179"/>
      <c r="AL739" s="176"/>
    </row>
    <row r="740" spans="4:38" s="86" customFormat="1" x14ac:dyDescent="0.25">
      <c r="D740" s="179"/>
      <c r="E740" s="179"/>
      <c r="F740" s="179"/>
      <c r="AL740" s="176"/>
    </row>
    <row r="741" spans="4:38" s="86" customFormat="1" x14ac:dyDescent="0.25">
      <c r="D741" s="179"/>
      <c r="E741" s="179"/>
      <c r="F741" s="179"/>
      <c r="AL741" s="176"/>
    </row>
    <row r="742" spans="4:38" s="86" customFormat="1" x14ac:dyDescent="0.25">
      <c r="D742" s="179"/>
      <c r="E742" s="179"/>
      <c r="F742" s="179"/>
      <c r="AL742" s="176"/>
    </row>
    <row r="743" spans="4:38" s="86" customFormat="1" x14ac:dyDescent="0.25">
      <c r="D743" s="179"/>
      <c r="E743" s="179"/>
      <c r="F743" s="179"/>
      <c r="AL743" s="176"/>
    </row>
    <row r="744" spans="4:38" s="86" customFormat="1" x14ac:dyDescent="0.25">
      <c r="D744" s="179"/>
      <c r="E744" s="179"/>
      <c r="F744" s="179"/>
      <c r="AL744" s="176"/>
    </row>
    <row r="745" spans="4:38" s="86" customFormat="1" x14ac:dyDescent="0.25">
      <c r="D745" s="179"/>
      <c r="E745" s="179"/>
      <c r="F745" s="179"/>
      <c r="AL745" s="176"/>
    </row>
    <row r="746" spans="4:38" s="86" customFormat="1" x14ac:dyDescent="0.25">
      <c r="D746" s="179"/>
      <c r="E746" s="179"/>
      <c r="F746" s="179"/>
      <c r="AL746" s="176"/>
    </row>
    <row r="747" spans="4:38" s="86" customFormat="1" x14ac:dyDescent="0.25">
      <c r="D747" s="179"/>
      <c r="E747" s="179"/>
      <c r="F747" s="179"/>
      <c r="AL747" s="176"/>
    </row>
    <row r="748" spans="4:38" s="86" customFormat="1" x14ac:dyDescent="0.25">
      <c r="D748" s="179"/>
      <c r="E748" s="179"/>
      <c r="F748" s="179"/>
      <c r="AL748" s="176"/>
    </row>
    <row r="749" spans="4:38" s="86" customFormat="1" x14ac:dyDescent="0.25">
      <c r="D749" s="179"/>
      <c r="E749" s="179"/>
      <c r="F749" s="179"/>
      <c r="AL749" s="176"/>
    </row>
    <row r="750" spans="4:38" s="86" customFormat="1" x14ac:dyDescent="0.25">
      <c r="D750" s="179"/>
      <c r="E750" s="179"/>
      <c r="F750" s="179"/>
      <c r="AL750" s="176"/>
    </row>
    <row r="751" spans="4:38" s="86" customFormat="1" x14ac:dyDescent="0.25">
      <c r="D751" s="179"/>
      <c r="E751" s="179"/>
      <c r="F751" s="179"/>
      <c r="AL751" s="176"/>
    </row>
    <row r="752" spans="4:38" s="86" customFormat="1" x14ac:dyDescent="0.25">
      <c r="D752" s="179"/>
      <c r="E752" s="179"/>
      <c r="F752" s="179"/>
      <c r="AL752" s="176"/>
    </row>
    <row r="753" spans="4:38" s="86" customFormat="1" x14ac:dyDescent="0.25">
      <c r="D753" s="179"/>
      <c r="E753" s="179"/>
      <c r="F753" s="179"/>
      <c r="AL753" s="176"/>
    </row>
    <row r="754" spans="4:38" s="86" customFormat="1" x14ac:dyDescent="0.25">
      <c r="D754" s="179"/>
      <c r="E754" s="179"/>
      <c r="F754" s="179"/>
      <c r="AL754" s="176"/>
    </row>
    <row r="755" spans="4:38" s="86" customFormat="1" x14ac:dyDescent="0.25">
      <c r="D755" s="179"/>
      <c r="E755" s="179"/>
      <c r="F755" s="179"/>
      <c r="AL755" s="176"/>
    </row>
    <row r="756" spans="4:38" s="86" customFormat="1" x14ac:dyDescent="0.25">
      <c r="D756" s="179"/>
      <c r="E756" s="179"/>
      <c r="F756" s="179"/>
      <c r="AL756" s="176"/>
    </row>
    <row r="757" spans="4:38" s="86" customFormat="1" x14ac:dyDescent="0.25">
      <c r="D757" s="179"/>
      <c r="E757" s="179"/>
      <c r="F757" s="179"/>
      <c r="AL757" s="176"/>
    </row>
    <row r="758" spans="4:38" s="86" customFormat="1" x14ac:dyDescent="0.25">
      <c r="D758" s="179"/>
      <c r="E758" s="179"/>
      <c r="F758" s="179"/>
      <c r="AL758" s="176"/>
    </row>
    <row r="759" spans="4:38" s="86" customFormat="1" x14ac:dyDescent="0.25">
      <c r="D759" s="179"/>
      <c r="E759" s="179"/>
      <c r="F759" s="179"/>
      <c r="AL759" s="176"/>
    </row>
    <row r="760" spans="4:38" s="86" customFormat="1" x14ac:dyDescent="0.25">
      <c r="D760" s="179"/>
      <c r="E760" s="179"/>
      <c r="F760" s="179"/>
      <c r="AL760" s="176"/>
    </row>
    <row r="761" spans="4:38" s="86" customFormat="1" x14ac:dyDescent="0.25">
      <c r="D761" s="179"/>
      <c r="E761" s="179"/>
      <c r="F761" s="179"/>
      <c r="AL761" s="176"/>
    </row>
    <row r="762" spans="4:38" s="86" customFormat="1" x14ac:dyDescent="0.25">
      <c r="D762" s="179"/>
      <c r="E762" s="179"/>
      <c r="F762" s="179"/>
      <c r="AL762" s="176"/>
    </row>
    <row r="763" spans="4:38" s="86" customFormat="1" x14ac:dyDescent="0.25">
      <c r="D763" s="179"/>
      <c r="E763" s="179"/>
      <c r="F763" s="179"/>
      <c r="AL763" s="176"/>
    </row>
    <row r="764" spans="4:38" s="86" customFormat="1" x14ac:dyDescent="0.25">
      <c r="D764" s="179"/>
      <c r="E764" s="179"/>
      <c r="F764" s="179"/>
      <c r="AL764" s="176"/>
    </row>
    <row r="765" spans="4:38" s="86" customFormat="1" x14ac:dyDescent="0.25">
      <c r="D765" s="179"/>
      <c r="E765" s="179"/>
      <c r="F765" s="179"/>
      <c r="AL765" s="176"/>
    </row>
    <row r="766" spans="4:38" s="86" customFormat="1" x14ac:dyDescent="0.25">
      <c r="D766" s="179"/>
      <c r="E766" s="179"/>
      <c r="F766" s="179"/>
      <c r="AL766" s="176"/>
    </row>
    <row r="767" spans="4:38" s="86" customFormat="1" x14ac:dyDescent="0.25">
      <c r="D767" s="179"/>
      <c r="E767" s="179"/>
      <c r="F767" s="179"/>
      <c r="AL767" s="176"/>
    </row>
    <row r="768" spans="4:38" s="86" customFormat="1" x14ac:dyDescent="0.25">
      <c r="D768" s="179"/>
      <c r="E768" s="179"/>
      <c r="F768" s="179"/>
      <c r="AL768" s="176"/>
    </row>
    <row r="769" spans="4:38" s="86" customFormat="1" x14ac:dyDescent="0.25">
      <c r="D769" s="179"/>
      <c r="E769" s="179"/>
      <c r="F769" s="179"/>
      <c r="AL769" s="176"/>
    </row>
    <row r="770" spans="4:38" s="86" customFormat="1" x14ac:dyDescent="0.25">
      <c r="D770" s="179"/>
      <c r="E770" s="179"/>
      <c r="F770" s="179"/>
      <c r="AL770" s="176"/>
    </row>
    <row r="771" spans="4:38" s="86" customFormat="1" x14ac:dyDescent="0.25">
      <c r="D771" s="179"/>
      <c r="E771" s="179"/>
      <c r="F771" s="179"/>
      <c r="AL771" s="176"/>
    </row>
    <row r="772" spans="4:38" s="86" customFormat="1" x14ac:dyDescent="0.25">
      <c r="D772" s="179"/>
      <c r="E772" s="179"/>
      <c r="F772" s="179"/>
      <c r="AL772" s="176"/>
    </row>
    <row r="773" spans="4:38" s="86" customFormat="1" x14ac:dyDescent="0.25">
      <c r="D773" s="179"/>
      <c r="E773" s="179"/>
      <c r="F773" s="179"/>
      <c r="AL773" s="176"/>
    </row>
    <row r="774" spans="4:38" s="86" customFormat="1" x14ac:dyDescent="0.25">
      <c r="D774" s="179"/>
      <c r="E774" s="179"/>
      <c r="F774" s="179"/>
      <c r="AL774" s="176"/>
    </row>
    <row r="775" spans="4:38" s="86" customFormat="1" x14ac:dyDescent="0.25">
      <c r="D775" s="179"/>
      <c r="E775" s="179"/>
      <c r="F775" s="179"/>
      <c r="AL775" s="176"/>
    </row>
    <row r="776" spans="4:38" s="86" customFormat="1" x14ac:dyDescent="0.25">
      <c r="D776" s="179"/>
      <c r="E776" s="179"/>
      <c r="F776" s="179"/>
      <c r="AL776" s="176"/>
    </row>
    <row r="777" spans="4:38" s="86" customFormat="1" x14ac:dyDescent="0.25">
      <c r="D777" s="179"/>
      <c r="E777" s="179"/>
      <c r="F777" s="179"/>
      <c r="AL777" s="176"/>
    </row>
    <row r="778" spans="4:38" s="86" customFormat="1" x14ac:dyDescent="0.25">
      <c r="D778" s="179"/>
      <c r="E778" s="179"/>
      <c r="F778" s="179"/>
      <c r="AL778" s="176"/>
    </row>
    <row r="779" spans="4:38" s="86" customFormat="1" x14ac:dyDescent="0.25">
      <c r="D779" s="179"/>
      <c r="E779" s="179"/>
      <c r="F779" s="179"/>
      <c r="AL779" s="176"/>
    </row>
    <row r="780" spans="4:38" s="86" customFormat="1" x14ac:dyDescent="0.25">
      <c r="D780" s="179"/>
      <c r="E780" s="179"/>
      <c r="F780" s="179"/>
      <c r="AL780" s="176"/>
    </row>
    <row r="781" spans="4:38" s="86" customFormat="1" x14ac:dyDescent="0.25">
      <c r="D781" s="179"/>
      <c r="E781" s="179"/>
      <c r="F781" s="179"/>
      <c r="AL781" s="176"/>
    </row>
    <row r="782" spans="4:38" s="86" customFormat="1" x14ac:dyDescent="0.25">
      <c r="D782" s="179"/>
      <c r="E782" s="179"/>
      <c r="F782" s="179"/>
      <c r="AL782" s="176"/>
    </row>
    <row r="783" spans="4:38" s="86" customFormat="1" x14ac:dyDescent="0.25">
      <c r="D783" s="179"/>
      <c r="E783" s="179"/>
      <c r="F783" s="179"/>
      <c r="AL783" s="176"/>
    </row>
    <row r="784" spans="4:38" s="86" customFormat="1" x14ac:dyDescent="0.25">
      <c r="D784" s="179"/>
      <c r="E784" s="179"/>
      <c r="F784" s="179"/>
      <c r="AL784" s="176"/>
    </row>
    <row r="785" spans="4:38" s="86" customFormat="1" x14ac:dyDescent="0.25">
      <c r="D785" s="179"/>
      <c r="E785" s="179"/>
      <c r="F785" s="179"/>
      <c r="AL785" s="176"/>
    </row>
    <row r="786" spans="4:38" s="86" customFormat="1" x14ac:dyDescent="0.25">
      <c r="D786" s="179"/>
      <c r="E786" s="179"/>
      <c r="F786" s="179"/>
      <c r="AL786" s="176"/>
    </row>
    <row r="787" spans="4:38" s="86" customFormat="1" x14ac:dyDescent="0.25">
      <c r="D787" s="179"/>
      <c r="E787" s="179"/>
      <c r="F787" s="179"/>
      <c r="AL787" s="176"/>
    </row>
    <row r="788" spans="4:38" s="86" customFormat="1" x14ac:dyDescent="0.25">
      <c r="D788" s="179"/>
      <c r="E788" s="179"/>
      <c r="F788" s="179"/>
      <c r="AL788" s="176"/>
    </row>
    <row r="789" spans="4:38" s="86" customFormat="1" x14ac:dyDescent="0.25">
      <c r="D789" s="179"/>
      <c r="E789" s="179"/>
      <c r="F789" s="179"/>
      <c r="AL789" s="176"/>
    </row>
    <row r="790" spans="4:38" s="86" customFormat="1" x14ac:dyDescent="0.25">
      <c r="D790" s="179"/>
      <c r="E790" s="179"/>
      <c r="F790" s="179"/>
      <c r="AL790" s="176"/>
    </row>
    <row r="791" spans="4:38" s="86" customFormat="1" x14ac:dyDescent="0.25">
      <c r="D791" s="179"/>
      <c r="E791" s="179"/>
      <c r="F791" s="179"/>
      <c r="AL791" s="176"/>
    </row>
    <row r="792" spans="4:38" s="86" customFormat="1" x14ac:dyDescent="0.25">
      <c r="D792" s="179"/>
      <c r="E792" s="179"/>
      <c r="F792" s="179"/>
      <c r="AL792" s="176"/>
    </row>
    <row r="793" spans="4:38" s="86" customFormat="1" x14ac:dyDescent="0.25">
      <c r="D793" s="179"/>
      <c r="E793" s="179"/>
      <c r="F793" s="179"/>
      <c r="AL793" s="176"/>
    </row>
    <row r="794" spans="4:38" s="86" customFormat="1" x14ac:dyDescent="0.25">
      <c r="D794" s="179"/>
      <c r="E794" s="179"/>
      <c r="F794" s="179"/>
      <c r="AL794" s="176"/>
    </row>
    <row r="795" spans="4:38" s="86" customFormat="1" x14ac:dyDescent="0.25">
      <c r="D795" s="179"/>
      <c r="E795" s="179"/>
      <c r="F795" s="179"/>
      <c r="AL795" s="176"/>
    </row>
    <row r="796" spans="4:38" s="86" customFormat="1" x14ac:dyDescent="0.25">
      <c r="D796" s="179"/>
      <c r="E796" s="179"/>
      <c r="F796" s="179"/>
      <c r="AL796" s="176"/>
    </row>
    <row r="797" spans="4:38" s="86" customFormat="1" x14ac:dyDescent="0.25">
      <c r="D797" s="179"/>
      <c r="E797" s="179"/>
      <c r="F797" s="179"/>
      <c r="AL797" s="176"/>
    </row>
    <row r="798" spans="4:38" s="86" customFormat="1" x14ac:dyDescent="0.25">
      <c r="D798" s="179"/>
      <c r="E798" s="179"/>
      <c r="F798" s="179"/>
      <c r="AL798" s="176"/>
    </row>
    <row r="799" spans="4:38" s="86" customFormat="1" x14ac:dyDescent="0.25">
      <c r="D799" s="179"/>
      <c r="E799" s="179"/>
      <c r="F799" s="179"/>
      <c r="AL799" s="176"/>
    </row>
    <row r="800" spans="4:38" s="86" customFormat="1" x14ac:dyDescent="0.25">
      <c r="D800" s="179"/>
      <c r="E800" s="179"/>
      <c r="F800" s="179"/>
      <c r="AL800" s="176"/>
    </row>
    <row r="801" spans="4:38" s="86" customFormat="1" x14ac:dyDescent="0.25">
      <c r="D801" s="179"/>
      <c r="E801" s="179"/>
      <c r="F801" s="179"/>
      <c r="AL801" s="176"/>
    </row>
    <row r="802" spans="4:38" s="86" customFormat="1" x14ac:dyDescent="0.25">
      <c r="D802" s="179"/>
      <c r="E802" s="179"/>
      <c r="F802" s="179"/>
      <c r="AL802" s="176"/>
    </row>
    <row r="803" spans="4:38" s="86" customFormat="1" x14ac:dyDescent="0.25">
      <c r="D803" s="179"/>
      <c r="E803" s="179"/>
      <c r="F803" s="179"/>
      <c r="AL803" s="176"/>
    </row>
    <row r="804" spans="4:38" s="86" customFormat="1" x14ac:dyDescent="0.25">
      <c r="D804" s="179"/>
      <c r="E804" s="179"/>
      <c r="F804" s="179"/>
      <c r="AL804" s="176"/>
    </row>
    <row r="805" spans="4:38" s="86" customFormat="1" x14ac:dyDescent="0.25">
      <c r="D805" s="179"/>
      <c r="E805" s="179"/>
      <c r="F805" s="179"/>
      <c r="AL805" s="176"/>
    </row>
    <row r="806" spans="4:38" s="86" customFormat="1" x14ac:dyDescent="0.25">
      <c r="D806" s="179"/>
      <c r="E806" s="179"/>
      <c r="F806" s="179"/>
      <c r="AL806" s="176"/>
    </row>
    <row r="807" spans="4:38" s="86" customFormat="1" x14ac:dyDescent="0.25">
      <c r="D807" s="179"/>
      <c r="E807" s="179"/>
      <c r="F807" s="179"/>
      <c r="AL807" s="176"/>
    </row>
    <row r="808" spans="4:38" s="86" customFormat="1" x14ac:dyDescent="0.25">
      <c r="D808" s="179"/>
      <c r="E808" s="179"/>
      <c r="F808" s="179"/>
      <c r="AL808" s="176"/>
    </row>
    <row r="809" spans="4:38" s="86" customFormat="1" x14ac:dyDescent="0.25">
      <c r="D809" s="179"/>
      <c r="E809" s="179"/>
      <c r="F809" s="179"/>
      <c r="AL809" s="176"/>
    </row>
    <row r="810" spans="4:38" s="86" customFormat="1" x14ac:dyDescent="0.25">
      <c r="D810" s="179"/>
      <c r="E810" s="179"/>
      <c r="F810" s="179"/>
      <c r="AL810" s="176"/>
    </row>
    <row r="811" spans="4:38" s="86" customFormat="1" x14ac:dyDescent="0.25">
      <c r="D811" s="179"/>
      <c r="E811" s="179"/>
      <c r="F811" s="179"/>
      <c r="AL811" s="176"/>
    </row>
    <row r="812" spans="4:38" s="86" customFormat="1" x14ac:dyDescent="0.25">
      <c r="D812" s="179"/>
      <c r="E812" s="179"/>
      <c r="F812" s="179"/>
      <c r="AL812" s="176"/>
    </row>
    <row r="813" spans="4:38" s="86" customFormat="1" x14ac:dyDescent="0.25">
      <c r="D813" s="179"/>
      <c r="E813" s="179"/>
      <c r="F813" s="179"/>
      <c r="AL813" s="176"/>
    </row>
    <row r="814" spans="4:38" s="86" customFormat="1" x14ac:dyDescent="0.25">
      <c r="D814" s="179"/>
      <c r="E814" s="179"/>
      <c r="F814" s="179"/>
      <c r="AL814" s="176"/>
    </row>
    <row r="815" spans="4:38" s="86" customFormat="1" x14ac:dyDescent="0.25">
      <c r="D815" s="179"/>
      <c r="E815" s="179"/>
      <c r="F815" s="179"/>
      <c r="AL815" s="176"/>
    </row>
    <row r="816" spans="4:38" s="86" customFormat="1" x14ac:dyDescent="0.25">
      <c r="D816" s="179"/>
      <c r="E816" s="179"/>
      <c r="F816" s="179"/>
      <c r="AL816" s="176"/>
    </row>
    <row r="817" spans="4:38" s="86" customFormat="1" x14ac:dyDescent="0.25">
      <c r="D817" s="179"/>
      <c r="E817" s="179"/>
      <c r="F817" s="179"/>
      <c r="AL817" s="176"/>
    </row>
    <row r="818" spans="4:38" s="86" customFormat="1" x14ac:dyDescent="0.25">
      <c r="D818" s="179"/>
      <c r="E818" s="179"/>
      <c r="F818" s="179"/>
      <c r="AL818" s="176"/>
    </row>
    <row r="819" spans="4:38" s="86" customFormat="1" x14ac:dyDescent="0.25">
      <c r="D819" s="179"/>
      <c r="E819" s="179"/>
      <c r="F819" s="179"/>
      <c r="AL819" s="176"/>
    </row>
    <row r="820" spans="4:38" s="86" customFormat="1" x14ac:dyDescent="0.25">
      <c r="D820" s="179"/>
      <c r="E820" s="179"/>
      <c r="F820" s="179"/>
      <c r="AL820" s="176"/>
    </row>
    <row r="821" spans="4:38" s="86" customFormat="1" x14ac:dyDescent="0.25">
      <c r="D821" s="179"/>
      <c r="E821" s="179"/>
      <c r="F821" s="179"/>
      <c r="AL821" s="176"/>
    </row>
    <row r="822" spans="4:38" s="86" customFormat="1" x14ac:dyDescent="0.25">
      <c r="D822" s="179"/>
      <c r="E822" s="179"/>
      <c r="F822" s="179"/>
      <c r="AL822" s="176"/>
    </row>
    <row r="823" spans="4:38" s="86" customFormat="1" x14ac:dyDescent="0.25">
      <c r="D823" s="179"/>
      <c r="E823" s="179"/>
      <c r="F823" s="179"/>
      <c r="AL823" s="176"/>
    </row>
    <row r="824" spans="4:38" s="86" customFormat="1" x14ac:dyDescent="0.25">
      <c r="D824" s="179"/>
      <c r="E824" s="179"/>
      <c r="F824" s="179"/>
      <c r="AL824" s="176"/>
    </row>
    <row r="825" spans="4:38" s="86" customFormat="1" x14ac:dyDescent="0.25">
      <c r="D825" s="179"/>
      <c r="E825" s="179"/>
      <c r="F825" s="179"/>
      <c r="AL825" s="176"/>
    </row>
    <row r="826" spans="4:38" s="86" customFormat="1" x14ac:dyDescent="0.25">
      <c r="D826" s="179"/>
      <c r="E826" s="179"/>
      <c r="F826" s="179"/>
      <c r="AL826" s="176"/>
    </row>
    <row r="827" spans="4:38" s="86" customFormat="1" x14ac:dyDescent="0.25">
      <c r="D827" s="179"/>
      <c r="E827" s="179"/>
      <c r="F827" s="179"/>
      <c r="AL827" s="176"/>
    </row>
    <row r="828" spans="4:38" s="86" customFormat="1" x14ac:dyDescent="0.25">
      <c r="D828" s="179"/>
      <c r="E828" s="179"/>
      <c r="F828" s="179"/>
      <c r="AL828" s="176"/>
    </row>
    <row r="829" spans="4:38" s="86" customFormat="1" x14ac:dyDescent="0.25">
      <c r="D829" s="179"/>
      <c r="E829" s="179"/>
      <c r="F829" s="179"/>
      <c r="AL829" s="176"/>
    </row>
    <row r="830" spans="4:38" s="86" customFormat="1" x14ac:dyDescent="0.25">
      <c r="D830" s="179"/>
      <c r="E830" s="179"/>
      <c r="F830" s="179"/>
      <c r="AL830" s="176"/>
    </row>
    <row r="831" spans="4:38" s="86" customFormat="1" x14ac:dyDescent="0.25">
      <c r="D831" s="179"/>
      <c r="E831" s="179"/>
      <c r="F831" s="179"/>
      <c r="AL831" s="176"/>
    </row>
    <row r="832" spans="4:38" s="86" customFormat="1" x14ac:dyDescent="0.25">
      <c r="D832" s="179"/>
      <c r="E832" s="179"/>
      <c r="F832" s="179"/>
      <c r="AL832" s="176"/>
    </row>
    <row r="833" spans="4:38" s="86" customFormat="1" x14ac:dyDescent="0.25">
      <c r="D833" s="179"/>
      <c r="E833" s="179"/>
      <c r="F833" s="179"/>
      <c r="AL833" s="176"/>
    </row>
    <row r="834" spans="4:38" s="86" customFormat="1" x14ac:dyDescent="0.25">
      <c r="D834" s="179"/>
      <c r="E834" s="179"/>
      <c r="F834" s="179"/>
      <c r="AL834" s="176"/>
    </row>
    <row r="835" spans="4:38" s="86" customFormat="1" x14ac:dyDescent="0.25">
      <c r="D835" s="179"/>
      <c r="E835" s="179"/>
      <c r="F835" s="179"/>
      <c r="AL835" s="176"/>
    </row>
    <row r="836" spans="4:38" s="86" customFormat="1" x14ac:dyDescent="0.25">
      <c r="D836" s="179"/>
      <c r="E836" s="179"/>
      <c r="F836" s="179"/>
      <c r="AL836" s="176"/>
    </row>
    <row r="837" spans="4:38" s="86" customFormat="1" x14ac:dyDescent="0.25">
      <c r="D837" s="179"/>
      <c r="E837" s="179"/>
      <c r="F837" s="179"/>
      <c r="AL837" s="176"/>
    </row>
    <row r="838" spans="4:38" s="86" customFormat="1" x14ac:dyDescent="0.25">
      <c r="D838" s="179"/>
      <c r="E838" s="179"/>
      <c r="F838" s="179"/>
      <c r="AL838" s="176"/>
    </row>
    <row r="839" spans="4:38" s="86" customFormat="1" x14ac:dyDescent="0.25">
      <c r="D839" s="179"/>
      <c r="E839" s="179"/>
      <c r="F839" s="179"/>
      <c r="AL839" s="176"/>
    </row>
    <row r="840" spans="4:38" s="86" customFormat="1" x14ac:dyDescent="0.25">
      <c r="D840" s="179"/>
      <c r="E840" s="179"/>
      <c r="F840" s="179"/>
      <c r="AL840" s="176"/>
    </row>
    <row r="841" spans="4:38" s="86" customFormat="1" x14ac:dyDescent="0.25">
      <c r="D841" s="179"/>
      <c r="E841" s="179"/>
      <c r="F841" s="179"/>
      <c r="AL841" s="176"/>
    </row>
    <row r="842" spans="4:38" s="86" customFormat="1" x14ac:dyDescent="0.25">
      <c r="D842" s="179"/>
      <c r="E842" s="179"/>
      <c r="F842" s="179"/>
      <c r="AL842" s="176"/>
    </row>
    <row r="843" spans="4:38" s="86" customFormat="1" x14ac:dyDescent="0.25">
      <c r="D843" s="179"/>
      <c r="E843" s="179"/>
      <c r="F843" s="179"/>
      <c r="AL843" s="176"/>
    </row>
    <row r="844" spans="4:38" s="86" customFormat="1" x14ac:dyDescent="0.25">
      <c r="D844" s="179"/>
      <c r="E844" s="179"/>
      <c r="F844" s="179"/>
      <c r="AL844" s="176"/>
    </row>
    <row r="845" spans="4:38" s="86" customFormat="1" x14ac:dyDescent="0.25">
      <c r="D845" s="179"/>
      <c r="E845" s="179"/>
      <c r="F845" s="179"/>
      <c r="AL845" s="176"/>
    </row>
    <row r="846" spans="4:38" s="86" customFormat="1" x14ac:dyDescent="0.25">
      <c r="D846" s="179"/>
      <c r="E846" s="179"/>
      <c r="F846" s="179"/>
      <c r="AL846" s="176"/>
    </row>
    <row r="847" spans="4:38" s="86" customFormat="1" x14ac:dyDescent="0.25">
      <c r="D847" s="179"/>
      <c r="E847" s="179"/>
      <c r="F847" s="179"/>
      <c r="AL847" s="176"/>
    </row>
    <row r="848" spans="4:38" s="86" customFormat="1" x14ac:dyDescent="0.25">
      <c r="D848" s="179"/>
      <c r="E848" s="179"/>
      <c r="F848" s="179"/>
      <c r="AL848" s="176"/>
    </row>
    <row r="849" spans="4:38" s="86" customFormat="1" x14ac:dyDescent="0.25">
      <c r="D849" s="179"/>
      <c r="E849" s="179"/>
      <c r="F849" s="179"/>
      <c r="AL849" s="176"/>
    </row>
    <row r="850" spans="4:38" s="86" customFormat="1" x14ac:dyDescent="0.25">
      <c r="D850" s="179"/>
      <c r="E850" s="179"/>
      <c r="F850" s="179"/>
      <c r="AL850" s="176"/>
    </row>
    <row r="851" spans="4:38" s="86" customFormat="1" x14ac:dyDescent="0.25">
      <c r="D851" s="179"/>
      <c r="E851" s="179"/>
      <c r="F851" s="179"/>
      <c r="AL851" s="176"/>
    </row>
    <row r="852" spans="4:38" s="86" customFormat="1" x14ac:dyDescent="0.25">
      <c r="D852" s="179"/>
      <c r="E852" s="179"/>
      <c r="F852" s="179"/>
      <c r="AL852" s="176"/>
    </row>
    <row r="853" spans="4:38" s="86" customFormat="1" x14ac:dyDescent="0.25">
      <c r="D853" s="179"/>
      <c r="E853" s="179"/>
      <c r="F853" s="179"/>
      <c r="AL853" s="176"/>
    </row>
    <row r="854" spans="4:38" s="86" customFormat="1" x14ac:dyDescent="0.25">
      <c r="D854" s="179"/>
      <c r="E854" s="179"/>
      <c r="F854" s="179"/>
      <c r="AL854" s="176"/>
    </row>
    <row r="855" spans="4:38" s="86" customFormat="1" x14ac:dyDescent="0.25">
      <c r="D855" s="179"/>
      <c r="E855" s="179"/>
      <c r="F855" s="179"/>
      <c r="AL855" s="176"/>
    </row>
    <row r="856" spans="4:38" s="86" customFormat="1" x14ac:dyDescent="0.25">
      <c r="D856" s="179"/>
      <c r="E856" s="179"/>
      <c r="F856" s="179"/>
      <c r="AL856" s="176"/>
    </row>
    <row r="857" spans="4:38" s="86" customFormat="1" x14ac:dyDescent="0.25">
      <c r="D857" s="179"/>
      <c r="E857" s="179"/>
      <c r="F857" s="179"/>
      <c r="AL857" s="176"/>
    </row>
    <row r="858" spans="4:38" s="86" customFormat="1" x14ac:dyDescent="0.25">
      <c r="D858" s="179"/>
      <c r="E858" s="179"/>
      <c r="F858" s="179"/>
      <c r="AL858" s="176"/>
    </row>
    <row r="859" spans="4:38" s="86" customFormat="1" x14ac:dyDescent="0.25">
      <c r="D859" s="179"/>
      <c r="E859" s="179"/>
      <c r="F859" s="179"/>
      <c r="AL859" s="176"/>
    </row>
    <row r="860" spans="4:38" s="86" customFormat="1" x14ac:dyDescent="0.25">
      <c r="D860" s="179"/>
      <c r="E860" s="179"/>
      <c r="F860" s="179"/>
      <c r="AL860" s="176"/>
    </row>
    <row r="861" spans="4:38" s="86" customFormat="1" x14ac:dyDescent="0.25">
      <c r="D861" s="179"/>
      <c r="E861" s="179"/>
      <c r="F861" s="179"/>
      <c r="AL861" s="176"/>
    </row>
    <row r="862" spans="4:38" s="86" customFormat="1" x14ac:dyDescent="0.25">
      <c r="D862" s="179"/>
      <c r="E862" s="179"/>
      <c r="F862" s="179"/>
      <c r="AL862" s="176"/>
    </row>
    <row r="863" spans="4:38" s="86" customFormat="1" x14ac:dyDescent="0.25">
      <c r="D863" s="179"/>
      <c r="E863" s="179"/>
      <c r="F863" s="179"/>
      <c r="AL863" s="176"/>
    </row>
    <row r="864" spans="4:38" s="86" customFormat="1" x14ac:dyDescent="0.25">
      <c r="D864" s="179"/>
      <c r="E864" s="179"/>
      <c r="F864" s="179"/>
      <c r="AL864" s="176"/>
    </row>
    <row r="865" spans="4:38" s="86" customFormat="1" x14ac:dyDescent="0.25">
      <c r="D865" s="179"/>
      <c r="E865" s="179"/>
      <c r="F865" s="179"/>
      <c r="AL865" s="176"/>
    </row>
    <row r="866" spans="4:38" s="86" customFormat="1" x14ac:dyDescent="0.25">
      <c r="D866" s="179"/>
      <c r="E866" s="179"/>
      <c r="F866" s="179"/>
      <c r="AL866" s="176"/>
    </row>
    <row r="867" spans="4:38" s="86" customFormat="1" x14ac:dyDescent="0.25">
      <c r="D867" s="179"/>
      <c r="E867" s="179"/>
      <c r="F867" s="179"/>
      <c r="AL867" s="176"/>
    </row>
    <row r="868" spans="4:38" s="86" customFormat="1" x14ac:dyDescent="0.25">
      <c r="D868" s="179"/>
      <c r="E868" s="179"/>
      <c r="F868" s="179"/>
      <c r="AL868" s="176"/>
    </row>
    <row r="869" spans="4:38" s="86" customFormat="1" x14ac:dyDescent="0.25">
      <c r="D869" s="179"/>
      <c r="E869" s="179"/>
      <c r="F869" s="179"/>
      <c r="AL869" s="176"/>
    </row>
    <row r="870" spans="4:38" s="86" customFormat="1" x14ac:dyDescent="0.25">
      <c r="D870" s="179"/>
      <c r="E870" s="179"/>
      <c r="F870" s="179"/>
      <c r="AL870" s="176"/>
    </row>
    <row r="871" spans="4:38" s="86" customFormat="1" x14ac:dyDescent="0.25">
      <c r="D871" s="179"/>
      <c r="E871" s="179"/>
      <c r="F871" s="179"/>
      <c r="AL871" s="176"/>
    </row>
    <row r="872" spans="4:38" s="86" customFormat="1" x14ac:dyDescent="0.25">
      <c r="D872" s="179"/>
      <c r="E872" s="179"/>
      <c r="F872" s="179"/>
      <c r="AL872" s="176"/>
    </row>
    <row r="873" spans="4:38" s="86" customFormat="1" x14ac:dyDescent="0.25">
      <c r="D873" s="179"/>
      <c r="E873" s="179"/>
      <c r="F873" s="179"/>
      <c r="AL873" s="176"/>
    </row>
    <row r="874" spans="4:38" s="86" customFormat="1" x14ac:dyDescent="0.25">
      <c r="D874" s="179"/>
      <c r="E874" s="179"/>
      <c r="F874" s="179"/>
      <c r="AL874" s="176"/>
    </row>
    <row r="875" spans="4:38" s="86" customFormat="1" x14ac:dyDescent="0.25">
      <c r="D875" s="179"/>
      <c r="E875" s="179"/>
      <c r="F875" s="179"/>
      <c r="AL875" s="176"/>
    </row>
    <row r="876" spans="4:38" s="86" customFormat="1" x14ac:dyDescent="0.25">
      <c r="D876" s="179"/>
      <c r="E876" s="179"/>
      <c r="F876" s="179"/>
      <c r="AL876" s="176"/>
    </row>
    <row r="877" spans="4:38" s="86" customFormat="1" x14ac:dyDescent="0.25">
      <c r="D877" s="179"/>
      <c r="E877" s="179"/>
      <c r="F877" s="179"/>
      <c r="AL877" s="176"/>
    </row>
    <row r="878" spans="4:38" s="86" customFormat="1" x14ac:dyDescent="0.25">
      <c r="D878" s="179"/>
      <c r="E878" s="179"/>
      <c r="F878" s="179"/>
      <c r="AL878" s="176"/>
    </row>
  </sheetData>
  <mergeCells count="102">
    <mergeCell ref="B95:C95"/>
    <mergeCell ref="B96:C96"/>
    <mergeCell ref="B97:C97"/>
    <mergeCell ref="B98:C98"/>
    <mergeCell ref="B99:C99"/>
    <mergeCell ref="B100:C100"/>
    <mergeCell ref="B90:C90"/>
    <mergeCell ref="B91:C91"/>
    <mergeCell ref="B92:C92"/>
    <mergeCell ref="A93:C93"/>
    <mergeCell ref="B94:C94"/>
    <mergeCell ref="B105:C105"/>
    <mergeCell ref="A106:C106"/>
    <mergeCell ref="B107:C107"/>
    <mergeCell ref="B108:C108"/>
    <mergeCell ref="B109:C109"/>
    <mergeCell ref="B110:C110"/>
    <mergeCell ref="A111:C111"/>
    <mergeCell ref="B112:C112"/>
    <mergeCell ref="A101:C101"/>
    <mergeCell ref="B102:C102"/>
    <mergeCell ref="B103:C103"/>
    <mergeCell ref="B104:C104"/>
    <mergeCell ref="B113:C113"/>
    <mergeCell ref="B114:C114"/>
    <mergeCell ref="A123:J123"/>
    <mergeCell ref="A124:J124"/>
    <mergeCell ref="B115:C115"/>
    <mergeCell ref="A116:C116"/>
    <mergeCell ref="B117:C117"/>
    <mergeCell ref="B119:C119"/>
    <mergeCell ref="B121:C121"/>
    <mergeCell ref="A118:J118"/>
    <mergeCell ref="B85:C85"/>
    <mergeCell ref="B86:C86"/>
    <mergeCell ref="B87:C87"/>
    <mergeCell ref="A88:C88"/>
    <mergeCell ref="B89:C89"/>
    <mergeCell ref="B80:C80"/>
    <mergeCell ref="B81:C81"/>
    <mergeCell ref="A83:C83"/>
    <mergeCell ref="B84:C84"/>
    <mergeCell ref="B75:C75"/>
    <mergeCell ref="B76:C76"/>
    <mergeCell ref="A77:C77"/>
    <mergeCell ref="B78:C78"/>
    <mergeCell ref="B79:C79"/>
    <mergeCell ref="A82:J82"/>
    <mergeCell ref="B70:C70"/>
    <mergeCell ref="B71:C71"/>
    <mergeCell ref="A72:C72"/>
    <mergeCell ref="B73:C73"/>
    <mergeCell ref="B74:C74"/>
    <mergeCell ref="A65:C65"/>
    <mergeCell ref="B66:C66"/>
    <mergeCell ref="B67:C67"/>
    <mergeCell ref="B68:C68"/>
    <mergeCell ref="A69:C69"/>
    <mergeCell ref="A60:C60"/>
    <mergeCell ref="B61:C61"/>
    <mergeCell ref="B62:C62"/>
    <mergeCell ref="B63:C63"/>
    <mergeCell ref="B64:C64"/>
    <mergeCell ref="A56:C56"/>
    <mergeCell ref="B57:C57"/>
    <mergeCell ref="B58:C58"/>
    <mergeCell ref="B59:C59"/>
    <mergeCell ref="B36:C36"/>
    <mergeCell ref="B39:C39"/>
    <mergeCell ref="A41:C41"/>
    <mergeCell ref="A55:J55"/>
    <mergeCell ref="B44:C44"/>
    <mergeCell ref="B46:C46"/>
    <mergeCell ref="A1:AH1"/>
    <mergeCell ref="A30:C30"/>
    <mergeCell ref="B31:C31"/>
    <mergeCell ref="A2:C3"/>
    <mergeCell ref="A5:C5"/>
    <mergeCell ref="B6:C6"/>
    <mergeCell ref="B9:C9"/>
    <mergeCell ref="B11:C11"/>
    <mergeCell ref="A4:J4"/>
    <mergeCell ref="K2:L2"/>
    <mergeCell ref="M2:N2"/>
    <mergeCell ref="O2:P2"/>
    <mergeCell ref="Q2:R2"/>
    <mergeCell ref="S2:T2"/>
    <mergeCell ref="U2:V2"/>
    <mergeCell ref="AG2:AH2"/>
    <mergeCell ref="AI2:AL2"/>
    <mergeCell ref="B42:C42"/>
    <mergeCell ref="B33:C33"/>
    <mergeCell ref="B17:C17"/>
    <mergeCell ref="B21:C21"/>
    <mergeCell ref="B24:C24"/>
    <mergeCell ref="B28:C28"/>
    <mergeCell ref="I2:J2"/>
    <mergeCell ref="W2:X2"/>
    <mergeCell ref="Y2:Z2"/>
    <mergeCell ref="AA2:AB2"/>
    <mergeCell ref="AC2:AD2"/>
    <mergeCell ref="AE2:AF2"/>
  </mergeCells>
  <dataValidations count="1">
    <dataValidation type="list" allowBlank="1" showInputMessage="1" showErrorMessage="1" sqref="H7:H8 H47:H50 H45 H43 H40 H37:H38 H34:H35 H32 H29 H25:H27 H22:H23 H18:H20 H12:H16 H10" xr:uid="{E088D3B9-1D44-46A8-ACE4-8E6C9497DCA5}">
      <formula1>$AZ$157:$AZ$173</formula1>
    </dataValidation>
  </dataValidations>
  <pageMargins left="0" right="0" top="0" bottom="0" header="0" footer="0"/>
  <pageSetup scale="69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F22098-90FD-4C2F-B849-A1EF77929A22}">
  <sheetPr>
    <pageSetUpPr fitToPage="1"/>
  </sheetPr>
  <dimension ref="A1:SS878"/>
  <sheetViews>
    <sheetView zoomScale="85" zoomScaleNormal="85" workbookViewId="0">
      <pane xSplit="3" ySplit="3" topLeftCell="AB4" activePane="bottomRight" state="frozen"/>
      <selection pane="topRight" activeCell="E1" sqref="E1"/>
      <selection pane="bottomLeft" activeCell="A4" sqref="A4"/>
      <selection pane="bottomRight" activeCell="AK5" sqref="AK5"/>
    </sheetView>
  </sheetViews>
  <sheetFormatPr defaultColWidth="8.88671875" defaultRowHeight="13.2" x14ac:dyDescent="0.25"/>
  <cols>
    <col min="1" max="2" width="4.6640625" style="87" customWidth="1"/>
    <col min="3" max="3" width="44.88671875" style="87" customWidth="1"/>
    <col min="4" max="4" width="15" style="180" customWidth="1"/>
    <col min="5" max="5" width="13.33203125" style="180" bestFit="1" customWidth="1"/>
    <col min="6" max="6" width="13.33203125" style="180" customWidth="1"/>
    <col min="7" max="7" width="13.33203125" style="87" customWidth="1"/>
    <col min="8" max="8" width="16.33203125" style="87" customWidth="1"/>
    <col min="9" max="9" width="11.6640625" style="87" customWidth="1"/>
    <col min="10" max="10" width="12.33203125" style="87" customWidth="1"/>
    <col min="11" max="34" width="13.5546875" style="87" customWidth="1"/>
    <col min="35" max="36" width="13.6640625" style="87" customWidth="1"/>
    <col min="37" max="37" width="13.109375" style="87" bestFit="1" customWidth="1"/>
    <col min="38" max="38" width="5.6640625" style="177" bestFit="1" customWidth="1"/>
    <col min="39" max="39" width="8.88671875" style="167"/>
    <col min="40" max="513" width="8.88671875" style="86"/>
    <col min="514" max="16384" width="8.88671875" style="87"/>
  </cols>
  <sheetData>
    <row r="1" spans="1:513" ht="41.4" customHeight="1" thickBot="1" x14ac:dyDescent="0.3">
      <c r="A1" s="763" t="s">
        <v>144</v>
      </c>
      <c r="B1" s="764"/>
      <c r="C1" s="764"/>
      <c r="D1" s="764"/>
      <c r="E1" s="764"/>
      <c r="F1" s="764"/>
      <c r="G1" s="764"/>
      <c r="H1" s="764"/>
      <c r="I1" s="764"/>
      <c r="J1" s="764"/>
      <c r="K1" s="764"/>
      <c r="L1" s="764"/>
      <c r="M1" s="764"/>
      <c r="N1" s="764"/>
      <c r="O1" s="764"/>
      <c r="P1" s="764"/>
      <c r="Q1" s="764"/>
      <c r="R1" s="764"/>
      <c r="S1" s="764"/>
      <c r="T1" s="764"/>
      <c r="U1" s="764"/>
      <c r="V1" s="764"/>
      <c r="W1" s="764"/>
      <c r="X1" s="764"/>
      <c r="Y1" s="764"/>
      <c r="Z1" s="764"/>
      <c r="AA1" s="764"/>
      <c r="AB1" s="764"/>
      <c r="AC1" s="764"/>
      <c r="AD1" s="764"/>
      <c r="AE1" s="764"/>
      <c r="AF1" s="764"/>
      <c r="AG1" s="764"/>
      <c r="AH1" s="764"/>
      <c r="AI1" s="273"/>
      <c r="AJ1" s="273"/>
      <c r="AK1" s="273"/>
      <c r="AL1" s="273"/>
      <c r="AN1" s="86" t="s">
        <v>159</v>
      </c>
      <c r="AO1" s="86">
        <v>3</v>
      </c>
    </row>
    <row r="2" spans="1:513" s="83" customFormat="1" ht="41.4" customHeight="1" x14ac:dyDescent="0.25">
      <c r="A2" s="811" t="s">
        <v>0</v>
      </c>
      <c r="B2" s="812"/>
      <c r="C2" s="812"/>
      <c r="D2" s="221"/>
      <c r="E2" s="221"/>
      <c r="F2" s="221"/>
      <c r="G2" s="222"/>
      <c r="H2" s="222"/>
      <c r="I2" s="773" t="s">
        <v>169</v>
      </c>
      <c r="J2" s="773"/>
      <c r="K2" s="815" t="s">
        <v>201</v>
      </c>
      <c r="L2" s="810"/>
      <c r="M2" s="809" t="s">
        <v>202</v>
      </c>
      <c r="N2" s="810"/>
      <c r="O2" s="809" t="s">
        <v>203</v>
      </c>
      <c r="P2" s="810"/>
      <c r="Q2" s="809" t="s">
        <v>204</v>
      </c>
      <c r="R2" s="810"/>
      <c r="S2" s="809" t="s">
        <v>205</v>
      </c>
      <c r="T2" s="810"/>
      <c r="U2" s="809" t="s">
        <v>206</v>
      </c>
      <c r="V2" s="810"/>
      <c r="W2" s="809" t="s">
        <v>207</v>
      </c>
      <c r="X2" s="810"/>
      <c r="Y2" s="809" t="s">
        <v>208</v>
      </c>
      <c r="Z2" s="810"/>
      <c r="AA2" s="809" t="s">
        <v>209</v>
      </c>
      <c r="AB2" s="810"/>
      <c r="AC2" s="809" t="s">
        <v>210</v>
      </c>
      <c r="AD2" s="810"/>
      <c r="AE2" s="809" t="s">
        <v>211</v>
      </c>
      <c r="AF2" s="810"/>
      <c r="AG2" s="809" t="s">
        <v>212</v>
      </c>
      <c r="AH2" s="810"/>
      <c r="AI2" s="773" t="s">
        <v>5</v>
      </c>
      <c r="AJ2" s="773"/>
      <c r="AK2" s="773"/>
      <c r="AL2" s="769"/>
      <c r="AM2" s="81"/>
      <c r="AN2" s="82"/>
      <c r="AO2" s="82"/>
      <c r="AP2" s="82"/>
      <c r="AQ2" s="82"/>
      <c r="AR2" s="82"/>
      <c r="AS2" s="82"/>
      <c r="AT2" s="82"/>
      <c r="AU2" s="82"/>
      <c r="AV2" s="82"/>
      <c r="AW2" s="82"/>
      <c r="AX2" s="82"/>
      <c r="AY2" s="82"/>
      <c r="AZ2" s="82"/>
      <c r="BA2" s="82"/>
      <c r="BB2" s="82"/>
      <c r="BC2" s="82"/>
      <c r="BD2" s="82"/>
      <c r="BE2" s="82"/>
      <c r="BF2" s="82"/>
      <c r="BG2" s="82"/>
      <c r="BH2" s="82"/>
      <c r="BI2" s="82"/>
      <c r="BJ2" s="82"/>
      <c r="BK2" s="82"/>
      <c r="BL2" s="82"/>
      <c r="BM2" s="82"/>
      <c r="BN2" s="82"/>
      <c r="BO2" s="82"/>
      <c r="BP2" s="82"/>
      <c r="BQ2" s="82"/>
      <c r="BR2" s="82"/>
      <c r="BS2" s="82"/>
      <c r="BT2" s="82"/>
      <c r="BU2" s="82"/>
      <c r="BV2" s="82"/>
      <c r="BW2" s="82"/>
      <c r="BX2" s="82"/>
      <c r="BY2" s="82"/>
      <c r="BZ2" s="82"/>
      <c r="CA2" s="82"/>
      <c r="CB2" s="82"/>
      <c r="CC2" s="82"/>
      <c r="CD2" s="82"/>
      <c r="CE2" s="82"/>
      <c r="CF2" s="82"/>
      <c r="CG2" s="82"/>
      <c r="CH2" s="82"/>
      <c r="CI2" s="82"/>
      <c r="CJ2" s="82"/>
      <c r="CK2" s="82"/>
      <c r="CL2" s="82"/>
      <c r="CM2" s="82"/>
      <c r="CN2" s="82"/>
      <c r="CO2" s="82"/>
      <c r="CP2" s="82"/>
      <c r="CQ2" s="82"/>
      <c r="CR2" s="82"/>
      <c r="CS2" s="82"/>
      <c r="CT2" s="82"/>
      <c r="CU2" s="82"/>
      <c r="CV2" s="82"/>
      <c r="CW2" s="82"/>
      <c r="CX2" s="82"/>
      <c r="CY2" s="82"/>
      <c r="CZ2" s="82"/>
      <c r="DA2" s="82"/>
      <c r="DB2" s="82"/>
      <c r="DC2" s="82"/>
      <c r="DD2" s="82"/>
      <c r="DE2" s="82"/>
      <c r="DF2" s="82"/>
      <c r="DG2" s="82"/>
      <c r="DH2" s="82"/>
      <c r="DI2" s="82"/>
      <c r="DJ2" s="82"/>
      <c r="DK2" s="82"/>
      <c r="DL2" s="82"/>
      <c r="DM2" s="82"/>
      <c r="DN2" s="82"/>
      <c r="DO2" s="82"/>
      <c r="DP2" s="82"/>
      <c r="DQ2" s="82"/>
      <c r="DR2" s="82"/>
      <c r="DS2" s="82"/>
      <c r="DT2" s="82"/>
      <c r="DU2" s="82"/>
      <c r="DV2" s="82"/>
      <c r="DW2" s="82"/>
      <c r="DX2" s="82"/>
      <c r="DY2" s="82"/>
      <c r="DZ2" s="82"/>
      <c r="EA2" s="82"/>
      <c r="EB2" s="82"/>
      <c r="EC2" s="82"/>
      <c r="ED2" s="82"/>
      <c r="EE2" s="82"/>
      <c r="EF2" s="82"/>
      <c r="EG2" s="82"/>
      <c r="EH2" s="82"/>
      <c r="EI2" s="82"/>
      <c r="EJ2" s="82"/>
      <c r="EK2" s="82"/>
      <c r="EL2" s="82"/>
      <c r="EM2" s="82"/>
      <c r="EN2" s="82"/>
      <c r="EO2" s="82"/>
      <c r="EP2" s="82"/>
      <c r="EQ2" s="82"/>
      <c r="ER2" s="82"/>
      <c r="ES2" s="82"/>
      <c r="ET2" s="82"/>
      <c r="EU2" s="82"/>
      <c r="EV2" s="82"/>
      <c r="EW2" s="82"/>
      <c r="EX2" s="82"/>
      <c r="EY2" s="82"/>
      <c r="EZ2" s="82"/>
      <c r="FA2" s="82"/>
      <c r="FB2" s="82"/>
      <c r="FC2" s="82"/>
      <c r="FD2" s="82"/>
      <c r="FE2" s="82"/>
      <c r="FF2" s="82"/>
      <c r="FG2" s="82"/>
      <c r="FH2" s="82"/>
      <c r="FI2" s="82"/>
      <c r="FJ2" s="82"/>
      <c r="FK2" s="82"/>
      <c r="FL2" s="82"/>
      <c r="FM2" s="82"/>
      <c r="FN2" s="82"/>
      <c r="FO2" s="82"/>
      <c r="FP2" s="82"/>
      <c r="FQ2" s="82"/>
      <c r="FR2" s="82"/>
      <c r="FS2" s="82"/>
      <c r="FT2" s="82"/>
      <c r="FU2" s="82"/>
      <c r="FV2" s="82"/>
      <c r="FW2" s="82"/>
      <c r="FX2" s="82"/>
      <c r="FY2" s="82"/>
      <c r="FZ2" s="82"/>
      <c r="GA2" s="82"/>
      <c r="GB2" s="82"/>
      <c r="GC2" s="82"/>
      <c r="GD2" s="82"/>
      <c r="GE2" s="82"/>
      <c r="GF2" s="82"/>
      <c r="GG2" s="82"/>
      <c r="GH2" s="82"/>
      <c r="GI2" s="82"/>
      <c r="GJ2" s="82"/>
      <c r="GK2" s="82"/>
      <c r="GL2" s="82"/>
      <c r="GM2" s="82"/>
      <c r="GN2" s="82"/>
      <c r="GO2" s="82"/>
      <c r="GP2" s="82"/>
      <c r="GQ2" s="82"/>
      <c r="GR2" s="82"/>
      <c r="GS2" s="82"/>
      <c r="GT2" s="82"/>
      <c r="GU2" s="82"/>
      <c r="GV2" s="82"/>
      <c r="GW2" s="82"/>
      <c r="GX2" s="82"/>
      <c r="GY2" s="82"/>
      <c r="GZ2" s="82"/>
      <c r="HA2" s="82"/>
      <c r="HB2" s="82"/>
      <c r="HC2" s="82"/>
      <c r="HD2" s="82"/>
      <c r="HE2" s="82"/>
      <c r="HF2" s="82"/>
      <c r="HG2" s="82"/>
      <c r="HH2" s="82"/>
      <c r="HI2" s="82"/>
      <c r="HJ2" s="82"/>
      <c r="HK2" s="82"/>
      <c r="HL2" s="82"/>
      <c r="HM2" s="82"/>
      <c r="HN2" s="82"/>
      <c r="HO2" s="82"/>
      <c r="HP2" s="82"/>
      <c r="HQ2" s="82"/>
      <c r="HR2" s="82"/>
      <c r="HS2" s="82"/>
      <c r="HT2" s="82"/>
      <c r="HU2" s="82"/>
      <c r="HV2" s="82"/>
      <c r="HW2" s="82"/>
      <c r="HX2" s="82"/>
      <c r="HY2" s="82"/>
      <c r="HZ2" s="82"/>
      <c r="IA2" s="82"/>
      <c r="IB2" s="82"/>
      <c r="IC2" s="82"/>
      <c r="ID2" s="82"/>
      <c r="IE2" s="82"/>
      <c r="IF2" s="82"/>
      <c r="IG2" s="82"/>
      <c r="IH2" s="82"/>
      <c r="II2" s="82"/>
      <c r="IJ2" s="82"/>
      <c r="IK2" s="82"/>
      <c r="IL2" s="82"/>
      <c r="IM2" s="82"/>
      <c r="IN2" s="82"/>
      <c r="IO2" s="82"/>
      <c r="IP2" s="82"/>
      <c r="IQ2" s="82"/>
      <c r="IR2" s="82"/>
      <c r="IS2" s="82"/>
      <c r="IT2" s="82"/>
      <c r="IU2" s="82"/>
      <c r="IV2" s="82"/>
      <c r="IW2" s="82"/>
      <c r="IX2" s="82"/>
      <c r="IY2" s="82"/>
      <c r="IZ2" s="82"/>
      <c r="JA2" s="82"/>
      <c r="JB2" s="82"/>
      <c r="JC2" s="82"/>
      <c r="JD2" s="82"/>
      <c r="JE2" s="82"/>
      <c r="JF2" s="82"/>
      <c r="JG2" s="82"/>
      <c r="JH2" s="82"/>
      <c r="JI2" s="82"/>
      <c r="JJ2" s="82"/>
      <c r="JK2" s="82"/>
      <c r="JL2" s="82"/>
      <c r="JM2" s="82"/>
      <c r="JN2" s="82"/>
      <c r="JO2" s="82"/>
      <c r="JP2" s="82"/>
      <c r="JQ2" s="82"/>
      <c r="JR2" s="82"/>
      <c r="JS2" s="82"/>
      <c r="JT2" s="82"/>
      <c r="JU2" s="82"/>
      <c r="JV2" s="82"/>
      <c r="JW2" s="82"/>
      <c r="JX2" s="82"/>
      <c r="JY2" s="82"/>
      <c r="JZ2" s="82"/>
      <c r="KA2" s="82"/>
      <c r="KB2" s="82"/>
      <c r="KC2" s="82"/>
      <c r="KD2" s="82"/>
      <c r="KE2" s="82"/>
      <c r="KF2" s="82"/>
      <c r="KG2" s="82"/>
      <c r="KH2" s="82"/>
      <c r="KI2" s="82"/>
      <c r="KJ2" s="82"/>
      <c r="KK2" s="82"/>
      <c r="KL2" s="82"/>
      <c r="KM2" s="82"/>
      <c r="KN2" s="82"/>
      <c r="KO2" s="82"/>
      <c r="KP2" s="82"/>
      <c r="KQ2" s="82"/>
      <c r="KR2" s="82"/>
      <c r="KS2" s="82"/>
      <c r="KT2" s="82"/>
      <c r="KU2" s="82"/>
      <c r="KV2" s="82"/>
      <c r="KW2" s="82"/>
      <c r="KX2" s="82"/>
      <c r="KY2" s="82"/>
      <c r="KZ2" s="82"/>
      <c r="LA2" s="82"/>
      <c r="LB2" s="82"/>
      <c r="LC2" s="82"/>
      <c r="LD2" s="82"/>
      <c r="LE2" s="82"/>
      <c r="LF2" s="82"/>
      <c r="LG2" s="82"/>
      <c r="LH2" s="82"/>
      <c r="LI2" s="82"/>
      <c r="LJ2" s="82"/>
      <c r="LK2" s="82"/>
      <c r="LL2" s="82"/>
      <c r="LM2" s="82"/>
      <c r="LN2" s="82"/>
      <c r="LO2" s="82"/>
      <c r="LP2" s="82"/>
      <c r="LQ2" s="82"/>
      <c r="LR2" s="82"/>
      <c r="LS2" s="82"/>
      <c r="LT2" s="82"/>
      <c r="LU2" s="82"/>
      <c r="LV2" s="82"/>
      <c r="LW2" s="82"/>
      <c r="LX2" s="82"/>
      <c r="LY2" s="82"/>
      <c r="LZ2" s="82"/>
      <c r="MA2" s="82"/>
      <c r="MB2" s="82"/>
      <c r="MC2" s="82"/>
      <c r="MD2" s="82"/>
      <c r="ME2" s="82"/>
      <c r="MF2" s="82"/>
      <c r="MG2" s="82"/>
      <c r="MH2" s="82"/>
      <c r="MI2" s="82"/>
      <c r="MJ2" s="82"/>
      <c r="MK2" s="82"/>
      <c r="ML2" s="82"/>
      <c r="MM2" s="82"/>
      <c r="MN2" s="82"/>
      <c r="MO2" s="82"/>
      <c r="MP2" s="82"/>
      <c r="MQ2" s="82"/>
      <c r="MR2" s="82"/>
      <c r="MS2" s="82"/>
      <c r="MT2" s="82"/>
      <c r="MU2" s="82"/>
      <c r="MV2" s="82"/>
      <c r="MW2" s="82"/>
      <c r="MX2" s="82"/>
      <c r="MY2" s="82"/>
      <c r="MZ2" s="82"/>
      <c r="NA2" s="82"/>
      <c r="NB2" s="82"/>
      <c r="NC2" s="82"/>
      <c r="ND2" s="82"/>
      <c r="NE2" s="82"/>
      <c r="NF2" s="82"/>
      <c r="NG2" s="82"/>
      <c r="NH2" s="82"/>
      <c r="NI2" s="82"/>
      <c r="NJ2" s="82"/>
      <c r="NK2" s="82"/>
      <c r="NL2" s="82"/>
      <c r="NM2" s="82"/>
      <c r="NN2" s="82"/>
      <c r="NO2" s="82"/>
      <c r="NP2" s="82"/>
      <c r="NQ2" s="82"/>
      <c r="NR2" s="82"/>
      <c r="NS2" s="82"/>
      <c r="NT2" s="82"/>
      <c r="NU2" s="82"/>
      <c r="NV2" s="82"/>
      <c r="NW2" s="82"/>
      <c r="NX2" s="82"/>
      <c r="NY2" s="82"/>
      <c r="NZ2" s="82"/>
      <c r="OA2" s="82"/>
      <c r="OB2" s="82"/>
      <c r="OC2" s="82"/>
      <c r="OD2" s="82"/>
      <c r="OE2" s="82"/>
      <c r="OF2" s="82"/>
      <c r="OG2" s="82"/>
      <c r="OH2" s="82"/>
      <c r="OI2" s="82"/>
      <c r="OJ2" s="82"/>
      <c r="OK2" s="82"/>
      <c r="OL2" s="82"/>
      <c r="OM2" s="82"/>
      <c r="ON2" s="82"/>
      <c r="OO2" s="82"/>
      <c r="OP2" s="82"/>
      <c r="OQ2" s="82"/>
      <c r="OR2" s="82"/>
      <c r="OS2" s="82"/>
      <c r="OT2" s="82"/>
      <c r="OU2" s="82"/>
      <c r="OV2" s="82"/>
      <c r="OW2" s="82"/>
      <c r="OX2" s="82"/>
      <c r="OY2" s="82"/>
      <c r="OZ2" s="82"/>
      <c r="PA2" s="82"/>
      <c r="PB2" s="82"/>
      <c r="PC2" s="82"/>
      <c r="PD2" s="82"/>
      <c r="PE2" s="82"/>
      <c r="PF2" s="82"/>
      <c r="PG2" s="82"/>
      <c r="PH2" s="82"/>
      <c r="PI2" s="82"/>
      <c r="PJ2" s="82"/>
      <c r="PK2" s="82"/>
      <c r="PL2" s="82"/>
      <c r="PM2" s="82"/>
      <c r="PN2" s="82"/>
      <c r="PO2" s="82"/>
      <c r="PP2" s="82"/>
      <c r="PQ2" s="82"/>
      <c r="PR2" s="82"/>
      <c r="PS2" s="82"/>
      <c r="PT2" s="82"/>
      <c r="PU2" s="82"/>
      <c r="PV2" s="82"/>
      <c r="PW2" s="82"/>
      <c r="PX2" s="82"/>
      <c r="PY2" s="82"/>
      <c r="PZ2" s="82"/>
      <c r="QA2" s="82"/>
      <c r="QB2" s="82"/>
      <c r="QC2" s="82"/>
      <c r="QD2" s="82"/>
      <c r="QE2" s="82"/>
      <c r="QF2" s="82"/>
      <c r="QG2" s="82"/>
      <c r="QH2" s="82"/>
      <c r="QI2" s="82"/>
      <c r="QJ2" s="82"/>
      <c r="QK2" s="82"/>
      <c r="QL2" s="82"/>
      <c r="QM2" s="82"/>
      <c r="QN2" s="82"/>
      <c r="QO2" s="82"/>
      <c r="QP2" s="82"/>
      <c r="QQ2" s="82"/>
      <c r="QR2" s="82"/>
      <c r="QS2" s="82"/>
      <c r="QT2" s="82"/>
      <c r="QU2" s="82"/>
      <c r="QV2" s="82"/>
      <c r="QW2" s="82"/>
      <c r="QX2" s="82"/>
      <c r="QY2" s="82"/>
      <c r="QZ2" s="82"/>
      <c r="RA2" s="82"/>
      <c r="RB2" s="82"/>
      <c r="RC2" s="82"/>
      <c r="RD2" s="82"/>
      <c r="RE2" s="82"/>
      <c r="RF2" s="82"/>
      <c r="RG2" s="82"/>
      <c r="RH2" s="82"/>
      <c r="RI2" s="82"/>
      <c r="RJ2" s="82"/>
      <c r="RK2" s="82"/>
      <c r="RL2" s="82"/>
      <c r="RM2" s="82"/>
      <c r="RN2" s="82"/>
      <c r="RO2" s="82"/>
      <c r="RP2" s="82"/>
      <c r="RQ2" s="82"/>
      <c r="RR2" s="82"/>
      <c r="RS2" s="82"/>
      <c r="RT2" s="82"/>
      <c r="RU2" s="82"/>
      <c r="RV2" s="82"/>
      <c r="RW2" s="82"/>
      <c r="RX2" s="82"/>
      <c r="RY2" s="82"/>
      <c r="RZ2" s="82"/>
      <c r="SA2" s="82"/>
      <c r="SB2" s="82"/>
      <c r="SC2" s="82"/>
      <c r="SD2" s="82"/>
      <c r="SE2" s="82"/>
      <c r="SF2" s="82"/>
      <c r="SG2" s="82"/>
      <c r="SH2" s="82"/>
      <c r="SI2" s="82"/>
      <c r="SJ2" s="82"/>
      <c r="SK2" s="82"/>
      <c r="SL2" s="82"/>
      <c r="SM2" s="82"/>
      <c r="SN2" s="82"/>
      <c r="SO2" s="82"/>
      <c r="SP2" s="82"/>
      <c r="SQ2" s="82"/>
      <c r="SR2" s="82"/>
      <c r="SS2" s="82"/>
    </row>
    <row r="3" spans="1:513" s="83" customFormat="1" ht="41.4" customHeight="1" thickBot="1" x14ac:dyDescent="0.3">
      <c r="A3" s="813"/>
      <c r="B3" s="814"/>
      <c r="C3" s="814"/>
      <c r="D3" s="145" t="s">
        <v>146</v>
      </c>
      <c r="E3" s="145" t="s">
        <v>145</v>
      </c>
      <c r="F3" s="145" t="s">
        <v>155</v>
      </c>
      <c r="G3" s="145" t="s">
        <v>150</v>
      </c>
      <c r="H3" s="145" t="s">
        <v>149</v>
      </c>
      <c r="I3" s="287" t="s">
        <v>147</v>
      </c>
      <c r="J3" s="287" t="s">
        <v>148</v>
      </c>
      <c r="K3" s="335" t="s">
        <v>7</v>
      </c>
      <c r="L3" s="287" t="s">
        <v>68</v>
      </c>
      <c r="M3" s="287" t="s">
        <v>7</v>
      </c>
      <c r="N3" s="287" t="s">
        <v>68</v>
      </c>
      <c r="O3" s="287" t="s">
        <v>7</v>
      </c>
      <c r="P3" s="287" t="s">
        <v>68</v>
      </c>
      <c r="Q3" s="287" t="s">
        <v>7</v>
      </c>
      <c r="R3" s="287" t="s">
        <v>68</v>
      </c>
      <c r="S3" s="287" t="s">
        <v>7</v>
      </c>
      <c r="T3" s="287" t="s">
        <v>68</v>
      </c>
      <c r="U3" s="287" t="s">
        <v>7</v>
      </c>
      <c r="V3" s="287" t="s">
        <v>68</v>
      </c>
      <c r="W3" s="287" t="s">
        <v>7</v>
      </c>
      <c r="X3" s="287" t="s">
        <v>68</v>
      </c>
      <c r="Y3" s="287" t="s">
        <v>7</v>
      </c>
      <c r="Z3" s="287" t="s">
        <v>68</v>
      </c>
      <c r="AA3" s="287" t="s">
        <v>7</v>
      </c>
      <c r="AB3" s="287" t="s">
        <v>68</v>
      </c>
      <c r="AC3" s="287" t="s">
        <v>7</v>
      </c>
      <c r="AD3" s="287" t="s">
        <v>68</v>
      </c>
      <c r="AE3" s="287" t="s">
        <v>7</v>
      </c>
      <c r="AF3" s="287" t="s">
        <v>68</v>
      </c>
      <c r="AG3" s="287" t="s">
        <v>7</v>
      </c>
      <c r="AH3" s="287" t="s">
        <v>68</v>
      </c>
      <c r="AI3" s="287" t="s">
        <v>7</v>
      </c>
      <c r="AJ3" s="287" t="s">
        <v>68</v>
      </c>
      <c r="AK3" s="287" t="s">
        <v>61</v>
      </c>
      <c r="AL3" s="220" t="s">
        <v>9</v>
      </c>
      <c r="AM3" s="81"/>
      <c r="AN3" s="82"/>
      <c r="AO3" s="82"/>
      <c r="AP3" s="82"/>
      <c r="AQ3" s="82"/>
      <c r="AR3" s="82"/>
      <c r="AS3" s="82"/>
      <c r="AT3" s="82"/>
      <c r="AU3" s="82"/>
      <c r="AV3" s="82"/>
      <c r="AW3" s="82"/>
      <c r="AX3" s="82"/>
      <c r="AY3" s="82"/>
      <c r="AZ3" s="82"/>
      <c r="BA3" s="82"/>
      <c r="BB3" s="82"/>
      <c r="BC3" s="82"/>
      <c r="BD3" s="82"/>
      <c r="BE3" s="82"/>
      <c r="BF3" s="82"/>
      <c r="BG3" s="82"/>
      <c r="BH3" s="82"/>
      <c r="BI3" s="82"/>
      <c r="BJ3" s="82"/>
      <c r="BK3" s="82"/>
      <c r="BL3" s="82"/>
      <c r="BM3" s="82"/>
      <c r="BN3" s="82"/>
      <c r="BO3" s="82"/>
      <c r="BP3" s="82"/>
      <c r="BQ3" s="82"/>
      <c r="BR3" s="82"/>
      <c r="BS3" s="82"/>
      <c r="BT3" s="82"/>
      <c r="BU3" s="82"/>
      <c r="BV3" s="82"/>
      <c r="BW3" s="82"/>
      <c r="BX3" s="82"/>
      <c r="BY3" s="82"/>
      <c r="BZ3" s="82"/>
      <c r="CA3" s="82"/>
      <c r="CB3" s="82"/>
      <c r="CC3" s="82"/>
      <c r="CD3" s="82"/>
      <c r="CE3" s="82"/>
      <c r="CF3" s="82"/>
      <c r="CG3" s="82"/>
      <c r="CH3" s="82"/>
      <c r="CI3" s="82"/>
      <c r="CJ3" s="82"/>
      <c r="CK3" s="82"/>
      <c r="CL3" s="82"/>
      <c r="CM3" s="82"/>
      <c r="CN3" s="82"/>
      <c r="CO3" s="82"/>
      <c r="CP3" s="82"/>
      <c r="CQ3" s="82"/>
      <c r="CR3" s="82"/>
      <c r="CS3" s="82"/>
      <c r="CT3" s="82"/>
      <c r="CU3" s="82"/>
      <c r="CV3" s="82"/>
      <c r="CW3" s="82"/>
      <c r="CX3" s="82"/>
      <c r="CY3" s="82"/>
      <c r="CZ3" s="82"/>
      <c r="DA3" s="82"/>
      <c r="DB3" s="82"/>
      <c r="DC3" s="82"/>
      <c r="DD3" s="82"/>
      <c r="DE3" s="82"/>
      <c r="DF3" s="82"/>
      <c r="DG3" s="82"/>
      <c r="DH3" s="82"/>
      <c r="DI3" s="82"/>
      <c r="DJ3" s="82"/>
      <c r="DK3" s="82"/>
      <c r="DL3" s="82"/>
      <c r="DM3" s="82"/>
      <c r="DN3" s="82"/>
      <c r="DO3" s="82"/>
      <c r="DP3" s="82"/>
      <c r="DQ3" s="82"/>
      <c r="DR3" s="82"/>
      <c r="DS3" s="82"/>
      <c r="DT3" s="82"/>
      <c r="DU3" s="82"/>
      <c r="DV3" s="82"/>
      <c r="DW3" s="82"/>
      <c r="DX3" s="82"/>
      <c r="DY3" s="82"/>
      <c r="DZ3" s="82"/>
      <c r="EA3" s="82"/>
      <c r="EB3" s="82"/>
      <c r="EC3" s="82"/>
      <c r="ED3" s="82"/>
      <c r="EE3" s="82"/>
      <c r="EF3" s="82"/>
      <c r="EG3" s="82"/>
      <c r="EH3" s="82"/>
      <c r="EI3" s="82"/>
      <c r="EJ3" s="82"/>
      <c r="EK3" s="82"/>
      <c r="EL3" s="82"/>
      <c r="EM3" s="82"/>
      <c r="EN3" s="82"/>
      <c r="EO3" s="82"/>
      <c r="EP3" s="82"/>
      <c r="EQ3" s="82"/>
      <c r="ER3" s="82"/>
      <c r="ES3" s="82"/>
      <c r="ET3" s="82"/>
      <c r="EU3" s="82"/>
      <c r="EV3" s="82"/>
      <c r="EW3" s="82"/>
      <c r="EX3" s="82"/>
      <c r="EY3" s="82"/>
      <c r="EZ3" s="82"/>
      <c r="FA3" s="82"/>
      <c r="FB3" s="82"/>
      <c r="FC3" s="82"/>
      <c r="FD3" s="82"/>
      <c r="FE3" s="82"/>
      <c r="FF3" s="82"/>
      <c r="FG3" s="82"/>
      <c r="FH3" s="82"/>
      <c r="FI3" s="82"/>
      <c r="FJ3" s="82"/>
      <c r="FK3" s="82"/>
      <c r="FL3" s="82"/>
      <c r="FM3" s="82"/>
      <c r="FN3" s="82"/>
      <c r="FO3" s="82"/>
      <c r="FP3" s="82"/>
      <c r="FQ3" s="82"/>
      <c r="FR3" s="82"/>
      <c r="FS3" s="82"/>
      <c r="FT3" s="82"/>
      <c r="FU3" s="82"/>
      <c r="FV3" s="82"/>
      <c r="FW3" s="82"/>
      <c r="FX3" s="82"/>
      <c r="FY3" s="82"/>
      <c r="FZ3" s="82"/>
      <c r="GA3" s="82"/>
      <c r="GB3" s="82"/>
      <c r="GC3" s="82"/>
      <c r="GD3" s="82"/>
      <c r="GE3" s="82"/>
      <c r="GF3" s="82"/>
      <c r="GG3" s="82"/>
      <c r="GH3" s="82"/>
      <c r="GI3" s="82"/>
      <c r="GJ3" s="82"/>
      <c r="GK3" s="82"/>
      <c r="GL3" s="82"/>
      <c r="GM3" s="82"/>
      <c r="GN3" s="82"/>
      <c r="GO3" s="82"/>
      <c r="GP3" s="82"/>
      <c r="GQ3" s="82"/>
      <c r="GR3" s="82"/>
      <c r="GS3" s="82"/>
      <c r="GT3" s="82"/>
      <c r="GU3" s="82"/>
      <c r="GV3" s="82"/>
      <c r="GW3" s="82"/>
      <c r="GX3" s="82"/>
      <c r="GY3" s="82"/>
      <c r="GZ3" s="82"/>
      <c r="HA3" s="82"/>
      <c r="HB3" s="82"/>
      <c r="HC3" s="82"/>
      <c r="HD3" s="82"/>
      <c r="HE3" s="82"/>
      <c r="HF3" s="82"/>
      <c r="HG3" s="82"/>
      <c r="HH3" s="82"/>
      <c r="HI3" s="82"/>
      <c r="HJ3" s="82"/>
      <c r="HK3" s="82"/>
      <c r="HL3" s="82"/>
      <c r="HM3" s="82"/>
      <c r="HN3" s="82"/>
      <c r="HO3" s="82"/>
      <c r="HP3" s="82"/>
      <c r="HQ3" s="82"/>
      <c r="HR3" s="82"/>
      <c r="HS3" s="82"/>
      <c r="HT3" s="82"/>
      <c r="HU3" s="82"/>
      <c r="HV3" s="82"/>
      <c r="HW3" s="82"/>
      <c r="HX3" s="82"/>
      <c r="HY3" s="82"/>
      <c r="HZ3" s="82"/>
      <c r="IA3" s="82"/>
      <c r="IB3" s="82"/>
      <c r="IC3" s="82"/>
      <c r="ID3" s="82"/>
      <c r="IE3" s="82"/>
      <c r="IF3" s="82"/>
      <c r="IG3" s="82"/>
      <c r="IH3" s="82"/>
      <c r="II3" s="82"/>
      <c r="IJ3" s="82"/>
      <c r="IK3" s="82"/>
      <c r="IL3" s="82"/>
      <c r="IM3" s="82"/>
      <c r="IN3" s="82"/>
      <c r="IO3" s="82"/>
      <c r="IP3" s="82"/>
      <c r="IQ3" s="82"/>
      <c r="IR3" s="82"/>
      <c r="IS3" s="82"/>
      <c r="IT3" s="82"/>
      <c r="IU3" s="82"/>
      <c r="IV3" s="82"/>
      <c r="IW3" s="82"/>
      <c r="IX3" s="82"/>
      <c r="IY3" s="82"/>
      <c r="IZ3" s="82"/>
      <c r="JA3" s="82"/>
      <c r="JB3" s="82"/>
      <c r="JC3" s="82"/>
      <c r="JD3" s="82"/>
      <c r="JE3" s="82"/>
      <c r="JF3" s="82"/>
      <c r="JG3" s="82"/>
      <c r="JH3" s="82"/>
      <c r="JI3" s="82"/>
      <c r="JJ3" s="82"/>
      <c r="JK3" s="82"/>
      <c r="JL3" s="82"/>
      <c r="JM3" s="82"/>
      <c r="JN3" s="82"/>
      <c r="JO3" s="82"/>
      <c r="JP3" s="82"/>
      <c r="JQ3" s="82"/>
      <c r="JR3" s="82"/>
      <c r="JS3" s="82"/>
      <c r="JT3" s="82"/>
      <c r="JU3" s="82"/>
      <c r="JV3" s="82"/>
      <c r="JW3" s="82"/>
      <c r="JX3" s="82"/>
      <c r="JY3" s="82"/>
      <c r="JZ3" s="82"/>
      <c r="KA3" s="82"/>
      <c r="KB3" s="82"/>
      <c r="KC3" s="82"/>
      <c r="KD3" s="82"/>
      <c r="KE3" s="82"/>
      <c r="KF3" s="82"/>
      <c r="KG3" s="82"/>
      <c r="KH3" s="82"/>
      <c r="KI3" s="82"/>
      <c r="KJ3" s="82"/>
      <c r="KK3" s="82"/>
      <c r="KL3" s="82"/>
      <c r="KM3" s="82"/>
      <c r="KN3" s="82"/>
      <c r="KO3" s="82"/>
      <c r="KP3" s="82"/>
      <c r="KQ3" s="82"/>
      <c r="KR3" s="82"/>
      <c r="KS3" s="82"/>
      <c r="KT3" s="82"/>
      <c r="KU3" s="82"/>
      <c r="KV3" s="82"/>
      <c r="KW3" s="82"/>
      <c r="KX3" s="82"/>
      <c r="KY3" s="82"/>
      <c r="KZ3" s="82"/>
      <c r="LA3" s="82"/>
      <c r="LB3" s="82"/>
      <c r="LC3" s="82"/>
      <c r="LD3" s="82"/>
      <c r="LE3" s="82"/>
      <c r="LF3" s="82"/>
      <c r="LG3" s="82"/>
      <c r="LH3" s="82"/>
      <c r="LI3" s="82"/>
      <c r="LJ3" s="82"/>
      <c r="LK3" s="82"/>
      <c r="LL3" s="82"/>
      <c r="LM3" s="82"/>
      <c r="LN3" s="82"/>
      <c r="LO3" s="82"/>
      <c r="LP3" s="82"/>
      <c r="LQ3" s="82"/>
      <c r="LR3" s="82"/>
      <c r="LS3" s="82"/>
      <c r="LT3" s="82"/>
      <c r="LU3" s="82"/>
      <c r="LV3" s="82"/>
      <c r="LW3" s="82"/>
      <c r="LX3" s="82"/>
      <c r="LY3" s="82"/>
      <c r="LZ3" s="82"/>
      <c r="MA3" s="82"/>
      <c r="MB3" s="82"/>
      <c r="MC3" s="82"/>
      <c r="MD3" s="82"/>
      <c r="ME3" s="82"/>
      <c r="MF3" s="82"/>
      <c r="MG3" s="82"/>
      <c r="MH3" s="82"/>
      <c r="MI3" s="82"/>
      <c r="MJ3" s="82"/>
      <c r="MK3" s="82"/>
      <c r="ML3" s="82"/>
      <c r="MM3" s="82"/>
      <c r="MN3" s="82"/>
      <c r="MO3" s="82"/>
      <c r="MP3" s="82"/>
      <c r="MQ3" s="82"/>
      <c r="MR3" s="82"/>
      <c r="MS3" s="82"/>
      <c r="MT3" s="82"/>
      <c r="MU3" s="82"/>
      <c r="MV3" s="82"/>
      <c r="MW3" s="82"/>
      <c r="MX3" s="82"/>
      <c r="MY3" s="82"/>
      <c r="MZ3" s="82"/>
      <c r="NA3" s="82"/>
      <c r="NB3" s="82"/>
      <c r="NC3" s="82"/>
      <c r="ND3" s="82"/>
      <c r="NE3" s="82"/>
      <c r="NF3" s="82"/>
      <c r="NG3" s="82"/>
      <c r="NH3" s="82"/>
      <c r="NI3" s="82"/>
      <c r="NJ3" s="82"/>
      <c r="NK3" s="82"/>
      <c r="NL3" s="82"/>
      <c r="NM3" s="82"/>
      <c r="NN3" s="82"/>
      <c r="NO3" s="82"/>
      <c r="NP3" s="82"/>
      <c r="NQ3" s="82"/>
      <c r="NR3" s="82"/>
      <c r="NS3" s="82"/>
      <c r="NT3" s="82"/>
      <c r="NU3" s="82"/>
      <c r="NV3" s="82"/>
      <c r="NW3" s="82"/>
      <c r="NX3" s="82"/>
      <c r="NY3" s="82"/>
      <c r="NZ3" s="82"/>
      <c r="OA3" s="82"/>
      <c r="OB3" s="82"/>
      <c r="OC3" s="82"/>
      <c r="OD3" s="82"/>
      <c r="OE3" s="82"/>
      <c r="OF3" s="82"/>
      <c r="OG3" s="82"/>
      <c r="OH3" s="82"/>
      <c r="OI3" s="82"/>
      <c r="OJ3" s="82"/>
      <c r="OK3" s="82"/>
      <c r="OL3" s="82"/>
      <c r="OM3" s="82"/>
      <c r="ON3" s="82"/>
      <c r="OO3" s="82"/>
      <c r="OP3" s="82"/>
      <c r="OQ3" s="82"/>
      <c r="OR3" s="82"/>
      <c r="OS3" s="82"/>
      <c r="OT3" s="82"/>
      <c r="OU3" s="82"/>
      <c r="OV3" s="82"/>
      <c r="OW3" s="82"/>
      <c r="OX3" s="82"/>
      <c r="OY3" s="82"/>
      <c r="OZ3" s="82"/>
      <c r="PA3" s="82"/>
      <c r="PB3" s="82"/>
      <c r="PC3" s="82"/>
      <c r="PD3" s="82"/>
      <c r="PE3" s="82"/>
      <c r="PF3" s="82"/>
      <c r="PG3" s="82"/>
      <c r="PH3" s="82"/>
      <c r="PI3" s="82"/>
      <c r="PJ3" s="82"/>
      <c r="PK3" s="82"/>
      <c r="PL3" s="82"/>
      <c r="PM3" s="82"/>
      <c r="PN3" s="82"/>
      <c r="PO3" s="82"/>
      <c r="PP3" s="82"/>
      <c r="PQ3" s="82"/>
      <c r="PR3" s="82"/>
      <c r="PS3" s="82"/>
      <c r="PT3" s="82"/>
      <c r="PU3" s="82"/>
      <c r="PV3" s="82"/>
      <c r="PW3" s="82"/>
      <c r="PX3" s="82"/>
      <c r="PY3" s="82"/>
      <c r="PZ3" s="82"/>
      <c r="QA3" s="82"/>
      <c r="QB3" s="82"/>
      <c r="QC3" s="82"/>
      <c r="QD3" s="82"/>
      <c r="QE3" s="82"/>
      <c r="QF3" s="82"/>
      <c r="QG3" s="82"/>
      <c r="QH3" s="82"/>
      <c r="QI3" s="82"/>
      <c r="QJ3" s="82"/>
      <c r="QK3" s="82"/>
      <c r="QL3" s="82"/>
      <c r="QM3" s="82"/>
      <c r="QN3" s="82"/>
      <c r="QO3" s="82"/>
      <c r="QP3" s="82"/>
      <c r="QQ3" s="82"/>
      <c r="QR3" s="82"/>
      <c r="QS3" s="82"/>
      <c r="QT3" s="82"/>
      <c r="QU3" s="82"/>
      <c r="QV3" s="82"/>
      <c r="QW3" s="82"/>
      <c r="QX3" s="82"/>
      <c r="QY3" s="82"/>
      <c r="QZ3" s="82"/>
      <c r="RA3" s="82"/>
      <c r="RB3" s="82"/>
      <c r="RC3" s="82"/>
      <c r="RD3" s="82"/>
      <c r="RE3" s="82"/>
      <c r="RF3" s="82"/>
      <c r="RG3" s="82"/>
      <c r="RH3" s="82"/>
      <c r="RI3" s="82"/>
      <c r="RJ3" s="82"/>
      <c r="RK3" s="82"/>
      <c r="RL3" s="82"/>
      <c r="RM3" s="82"/>
      <c r="RN3" s="82"/>
      <c r="RO3" s="82"/>
      <c r="RP3" s="82"/>
      <c r="RQ3" s="82"/>
      <c r="RR3" s="82"/>
      <c r="RS3" s="82"/>
      <c r="RT3" s="82"/>
      <c r="RU3" s="82"/>
      <c r="RV3" s="82"/>
      <c r="RW3" s="82"/>
      <c r="RX3" s="82"/>
      <c r="RY3" s="82"/>
      <c r="RZ3" s="82"/>
      <c r="SA3" s="82"/>
      <c r="SB3" s="82"/>
      <c r="SC3" s="82"/>
      <c r="SD3" s="82"/>
      <c r="SE3" s="82"/>
      <c r="SF3" s="82"/>
      <c r="SG3" s="82"/>
      <c r="SH3" s="82"/>
      <c r="SI3" s="82"/>
      <c r="SJ3" s="82"/>
      <c r="SK3" s="82"/>
      <c r="SL3" s="82"/>
      <c r="SM3" s="82"/>
      <c r="SN3" s="82"/>
      <c r="SO3" s="82"/>
      <c r="SP3" s="82"/>
      <c r="SQ3" s="82"/>
      <c r="SR3" s="82"/>
      <c r="SS3" s="82"/>
    </row>
    <row r="4" spans="1:513" s="170" customFormat="1" ht="41.4" customHeight="1" x14ac:dyDescent="0.25">
      <c r="A4" s="806" t="s">
        <v>35</v>
      </c>
      <c r="B4" s="807"/>
      <c r="C4" s="807"/>
      <c r="D4" s="807"/>
      <c r="E4" s="807"/>
      <c r="F4" s="807"/>
      <c r="G4" s="807"/>
      <c r="H4" s="807"/>
      <c r="I4" s="807"/>
      <c r="J4" s="807"/>
      <c r="K4" s="291"/>
      <c r="L4" s="291"/>
      <c r="M4" s="291"/>
      <c r="N4" s="291"/>
      <c r="O4" s="291"/>
      <c r="P4" s="291"/>
      <c r="Q4" s="291"/>
      <c r="R4" s="291"/>
      <c r="S4" s="291"/>
      <c r="T4" s="291"/>
      <c r="U4" s="291"/>
      <c r="V4" s="291"/>
      <c r="W4" s="291"/>
      <c r="X4" s="291"/>
      <c r="Y4" s="291"/>
      <c r="Z4" s="291"/>
      <c r="AA4" s="291"/>
      <c r="AB4" s="291"/>
      <c r="AC4" s="291"/>
      <c r="AD4" s="291"/>
      <c r="AE4" s="291"/>
      <c r="AF4" s="291"/>
      <c r="AG4" s="291"/>
      <c r="AH4" s="291"/>
      <c r="AI4" s="218">
        <f>'PEP Av. Fin.'!X4</f>
        <v>6538169.8520531692</v>
      </c>
      <c r="AJ4" s="218">
        <f>'PEP Av. Fin.'!Y4</f>
        <v>473250.09168123698</v>
      </c>
      <c r="AK4" s="218">
        <f>'PEP Av. Fin.'!Z4</f>
        <v>7011419.9437344056</v>
      </c>
      <c r="AL4" s="219">
        <f>'PEP Av. Fin.'!AA4</f>
        <v>0.3066618642001131</v>
      </c>
      <c r="AM4" s="168"/>
      <c r="AN4" s="169"/>
      <c r="AO4" s="169"/>
      <c r="AP4" s="169"/>
      <c r="AQ4" s="169"/>
      <c r="AR4" s="169"/>
      <c r="AS4" s="169"/>
      <c r="AT4" s="169"/>
      <c r="AU4" s="169"/>
      <c r="AV4" s="169"/>
      <c r="AW4" s="169"/>
      <c r="AX4" s="169"/>
      <c r="AY4" s="169"/>
      <c r="AZ4" s="169"/>
      <c r="BA4" s="169"/>
      <c r="BB4" s="169"/>
      <c r="BC4" s="169"/>
      <c r="BD4" s="169"/>
      <c r="BE4" s="169"/>
      <c r="BF4" s="169"/>
      <c r="BG4" s="169"/>
      <c r="BH4" s="169"/>
      <c r="BI4" s="169"/>
      <c r="BJ4" s="169"/>
      <c r="BK4" s="169"/>
      <c r="BL4" s="169"/>
      <c r="BM4" s="169"/>
      <c r="BN4" s="169"/>
      <c r="BO4" s="169"/>
      <c r="BP4" s="169"/>
      <c r="BQ4" s="169"/>
      <c r="BR4" s="169"/>
      <c r="BS4" s="169"/>
      <c r="BT4" s="169"/>
      <c r="BU4" s="169"/>
      <c r="BV4" s="169"/>
      <c r="BW4" s="169"/>
      <c r="BX4" s="169"/>
      <c r="BY4" s="169"/>
      <c r="BZ4" s="169"/>
      <c r="CA4" s="169"/>
      <c r="CB4" s="169"/>
      <c r="CC4" s="169"/>
      <c r="CD4" s="169"/>
      <c r="CE4" s="169"/>
      <c r="CF4" s="169"/>
      <c r="CG4" s="169"/>
      <c r="CH4" s="169"/>
      <c r="CI4" s="169"/>
      <c r="CJ4" s="169"/>
      <c r="CK4" s="169"/>
      <c r="CL4" s="169"/>
      <c r="CM4" s="169"/>
      <c r="CN4" s="169"/>
      <c r="CO4" s="169"/>
      <c r="CP4" s="169"/>
      <c r="CQ4" s="169"/>
      <c r="CR4" s="169"/>
      <c r="CS4" s="169"/>
      <c r="CT4" s="169"/>
      <c r="CU4" s="169"/>
      <c r="CV4" s="169"/>
      <c r="CW4" s="169"/>
      <c r="CX4" s="169"/>
      <c r="CY4" s="169"/>
      <c r="CZ4" s="169"/>
      <c r="DA4" s="169"/>
      <c r="DB4" s="169"/>
      <c r="DC4" s="169"/>
      <c r="DD4" s="169"/>
      <c r="DE4" s="169"/>
      <c r="DF4" s="169"/>
      <c r="DG4" s="169"/>
      <c r="DH4" s="169"/>
      <c r="DI4" s="169"/>
      <c r="DJ4" s="169"/>
      <c r="DK4" s="169"/>
      <c r="DL4" s="169"/>
      <c r="DM4" s="169"/>
      <c r="DN4" s="169"/>
      <c r="DO4" s="169"/>
      <c r="DP4" s="169"/>
      <c r="DQ4" s="169"/>
      <c r="DR4" s="169"/>
      <c r="DS4" s="169"/>
      <c r="DT4" s="169"/>
      <c r="DU4" s="169"/>
      <c r="DV4" s="169"/>
      <c r="DW4" s="169"/>
      <c r="DX4" s="169"/>
      <c r="DY4" s="169"/>
      <c r="DZ4" s="169"/>
      <c r="EA4" s="169"/>
      <c r="EB4" s="169"/>
      <c r="EC4" s="169"/>
      <c r="ED4" s="169"/>
      <c r="EE4" s="169"/>
      <c r="EF4" s="169"/>
      <c r="EG4" s="169"/>
      <c r="EH4" s="169"/>
      <c r="EI4" s="169"/>
      <c r="EJ4" s="169"/>
      <c r="EK4" s="169"/>
      <c r="EL4" s="169"/>
      <c r="EM4" s="169"/>
      <c r="EN4" s="169"/>
      <c r="EO4" s="169"/>
      <c r="EP4" s="169"/>
      <c r="EQ4" s="169"/>
      <c r="ER4" s="169"/>
      <c r="ES4" s="169"/>
      <c r="ET4" s="169"/>
      <c r="EU4" s="169"/>
      <c r="EV4" s="169"/>
      <c r="EW4" s="169"/>
      <c r="EX4" s="169"/>
      <c r="EY4" s="169"/>
      <c r="EZ4" s="169"/>
      <c r="FA4" s="169"/>
      <c r="FB4" s="169"/>
      <c r="FC4" s="169"/>
      <c r="FD4" s="169"/>
      <c r="FE4" s="169"/>
      <c r="FF4" s="169"/>
      <c r="FG4" s="169"/>
      <c r="FH4" s="169"/>
      <c r="FI4" s="169"/>
      <c r="FJ4" s="169"/>
      <c r="FK4" s="169"/>
      <c r="FL4" s="169"/>
      <c r="FM4" s="169"/>
      <c r="FN4" s="169"/>
      <c r="FO4" s="169"/>
      <c r="FP4" s="169"/>
      <c r="FQ4" s="169"/>
      <c r="FR4" s="169"/>
      <c r="FS4" s="169"/>
      <c r="FT4" s="169"/>
      <c r="FU4" s="169"/>
      <c r="FV4" s="169"/>
      <c r="FW4" s="169"/>
      <c r="FX4" s="169"/>
      <c r="FY4" s="169"/>
      <c r="FZ4" s="169"/>
      <c r="GA4" s="169"/>
      <c r="GB4" s="169"/>
      <c r="GC4" s="169"/>
      <c r="GD4" s="169"/>
      <c r="GE4" s="169"/>
      <c r="GF4" s="169"/>
      <c r="GG4" s="169"/>
      <c r="GH4" s="169"/>
      <c r="GI4" s="169"/>
      <c r="GJ4" s="169"/>
      <c r="GK4" s="169"/>
      <c r="GL4" s="169"/>
      <c r="GM4" s="169"/>
      <c r="GN4" s="169"/>
      <c r="GO4" s="169"/>
      <c r="GP4" s="169"/>
      <c r="GQ4" s="169"/>
      <c r="GR4" s="169"/>
      <c r="GS4" s="169"/>
      <c r="GT4" s="169"/>
      <c r="GU4" s="169"/>
      <c r="GV4" s="169"/>
      <c r="GW4" s="169"/>
      <c r="GX4" s="169"/>
      <c r="GY4" s="169"/>
      <c r="GZ4" s="169"/>
      <c r="HA4" s="169"/>
      <c r="HB4" s="169"/>
      <c r="HC4" s="169"/>
      <c r="HD4" s="169"/>
      <c r="HE4" s="169"/>
      <c r="HF4" s="169"/>
      <c r="HG4" s="169"/>
      <c r="HH4" s="169"/>
      <c r="HI4" s="169"/>
      <c r="HJ4" s="169"/>
      <c r="HK4" s="169"/>
      <c r="HL4" s="169"/>
      <c r="HM4" s="169"/>
      <c r="HN4" s="169"/>
      <c r="HO4" s="169"/>
      <c r="HP4" s="169"/>
      <c r="HQ4" s="169"/>
      <c r="HR4" s="169"/>
      <c r="HS4" s="169"/>
      <c r="HT4" s="169"/>
      <c r="HU4" s="169"/>
      <c r="HV4" s="169"/>
      <c r="HW4" s="169"/>
      <c r="HX4" s="169"/>
      <c r="HY4" s="169"/>
      <c r="HZ4" s="169"/>
      <c r="IA4" s="169"/>
      <c r="IB4" s="169"/>
      <c r="IC4" s="169"/>
      <c r="ID4" s="169"/>
      <c r="IE4" s="169"/>
      <c r="IF4" s="169"/>
      <c r="IG4" s="169"/>
      <c r="IH4" s="169"/>
      <c r="II4" s="169"/>
      <c r="IJ4" s="169"/>
      <c r="IK4" s="169"/>
      <c r="IL4" s="169"/>
      <c r="IM4" s="169"/>
      <c r="IN4" s="169"/>
      <c r="IO4" s="169"/>
      <c r="IP4" s="169"/>
      <c r="IQ4" s="169"/>
      <c r="IR4" s="169"/>
      <c r="IS4" s="169"/>
      <c r="IT4" s="169"/>
      <c r="IU4" s="169"/>
      <c r="IV4" s="169"/>
      <c r="IW4" s="169"/>
      <c r="IX4" s="169"/>
      <c r="IY4" s="169"/>
      <c r="IZ4" s="169"/>
      <c r="JA4" s="169"/>
      <c r="JB4" s="169"/>
      <c r="JC4" s="169"/>
      <c r="JD4" s="169"/>
      <c r="JE4" s="169"/>
      <c r="JF4" s="169"/>
      <c r="JG4" s="169"/>
      <c r="JH4" s="169"/>
      <c r="JI4" s="169"/>
      <c r="JJ4" s="169"/>
      <c r="JK4" s="169"/>
      <c r="JL4" s="169"/>
      <c r="JM4" s="169"/>
      <c r="JN4" s="169"/>
      <c r="JO4" s="169"/>
      <c r="JP4" s="169"/>
      <c r="JQ4" s="169"/>
      <c r="JR4" s="169"/>
      <c r="JS4" s="169"/>
      <c r="JT4" s="169"/>
      <c r="JU4" s="169"/>
      <c r="JV4" s="169"/>
      <c r="JW4" s="169"/>
      <c r="JX4" s="169"/>
      <c r="JY4" s="169"/>
      <c r="JZ4" s="169"/>
      <c r="KA4" s="169"/>
      <c r="KB4" s="169"/>
      <c r="KC4" s="169"/>
      <c r="KD4" s="169"/>
      <c r="KE4" s="169"/>
      <c r="KF4" s="169"/>
      <c r="KG4" s="169"/>
      <c r="KH4" s="169"/>
      <c r="KI4" s="169"/>
      <c r="KJ4" s="169"/>
      <c r="KK4" s="169"/>
      <c r="KL4" s="169"/>
      <c r="KM4" s="169"/>
      <c r="KN4" s="169"/>
      <c r="KO4" s="169"/>
      <c r="KP4" s="169"/>
      <c r="KQ4" s="169"/>
      <c r="KR4" s="169"/>
      <c r="KS4" s="169"/>
      <c r="KT4" s="169"/>
      <c r="KU4" s="169"/>
      <c r="KV4" s="169"/>
      <c r="KW4" s="169"/>
      <c r="KX4" s="169"/>
      <c r="KY4" s="169"/>
      <c r="KZ4" s="169"/>
      <c r="LA4" s="169"/>
      <c r="LB4" s="169"/>
      <c r="LC4" s="169"/>
      <c r="LD4" s="169"/>
      <c r="LE4" s="169"/>
      <c r="LF4" s="169"/>
      <c r="LG4" s="169"/>
      <c r="LH4" s="169"/>
      <c r="LI4" s="169"/>
      <c r="LJ4" s="169"/>
      <c r="LK4" s="169"/>
      <c r="LL4" s="169"/>
      <c r="LM4" s="169"/>
      <c r="LN4" s="169"/>
      <c r="LO4" s="169"/>
      <c r="LP4" s="169"/>
      <c r="LQ4" s="169"/>
      <c r="LR4" s="169"/>
      <c r="LS4" s="169"/>
      <c r="LT4" s="169"/>
      <c r="LU4" s="169"/>
      <c r="LV4" s="169"/>
      <c r="LW4" s="169"/>
      <c r="LX4" s="169"/>
      <c r="LY4" s="169"/>
      <c r="LZ4" s="169"/>
      <c r="MA4" s="169"/>
      <c r="MB4" s="169"/>
      <c r="MC4" s="169"/>
      <c r="MD4" s="169"/>
      <c r="ME4" s="169"/>
      <c r="MF4" s="169"/>
      <c r="MG4" s="169"/>
      <c r="MH4" s="169"/>
      <c r="MI4" s="169"/>
      <c r="MJ4" s="169"/>
      <c r="MK4" s="169"/>
      <c r="ML4" s="169"/>
      <c r="MM4" s="169"/>
      <c r="MN4" s="169"/>
      <c r="MO4" s="169"/>
      <c r="MP4" s="169"/>
      <c r="MQ4" s="169"/>
      <c r="MR4" s="169"/>
      <c r="MS4" s="169"/>
      <c r="MT4" s="169"/>
      <c r="MU4" s="169"/>
      <c r="MV4" s="169"/>
      <c r="MW4" s="169"/>
      <c r="MX4" s="169"/>
      <c r="MY4" s="169"/>
      <c r="MZ4" s="169"/>
      <c r="NA4" s="169"/>
      <c r="NB4" s="169"/>
      <c r="NC4" s="169"/>
      <c r="ND4" s="169"/>
      <c r="NE4" s="169"/>
      <c r="NF4" s="169"/>
      <c r="NG4" s="169"/>
      <c r="NH4" s="169"/>
      <c r="NI4" s="169"/>
      <c r="NJ4" s="169"/>
      <c r="NK4" s="169"/>
      <c r="NL4" s="169"/>
      <c r="NM4" s="169"/>
      <c r="NN4" s="169"/>
      <c r="NO4" s="169"/>
      <c r="NP4" s="169"/>
      <c r="NQ4" s="169"/>
      <c r="NR4" s="169"/>
      <c r="NS4" s="169"/>
      <c r="NT4" s="169"/>
      <c r="NU4" s="169"/>
      <c r="NV4" s="169"/>
      <c r="NW4" s="169"/>
      <c r="NX4" s="169"/>
      <c r="NY4" s="169"/>
      <c r="NZ4" s="169"/>
      <c r="OA4" s="169"/>
      <c r="OB4" s="169"/>
      <c r="OC4" s="169"/>
      <c r="OD4" s="169"/>
      <c r="OE4" s="169"/>
      <c r="OF4" s="169"/>
      <c r="OG4" s="169"/>
      <c r="OH4" s="169"/>
      <c r="OI4" s="169"/>
      <c r="OJ4" s="169"/>
      <c r="OK4" s="169"/>
      <c r="OL4" s="169"/>
      <c r="OM4" s="169"/>
      <c r="ON4" s="169"/>
      <c r="OO4" s="169"/>
      <c r="OP4" s="169"/>
      <c r="OQ4" s="169"/>
      <c r="OR4" s="169"/>
      <c r="OS4" s="169"/>
      <c r="OT4" s="169"/>
      <c r="OU4" s="169"/>
      <c r="OV4" s="169"/>
      <c r="OW4" s="169"/>
      <c r="OX4" s="169"/>
      <c r="OY4" s="169"/>
      <c r="OZ4" s="169"/>
      <c r="PA4" s="169"/>
      <c r="PB4" s="169"/>
      <c r="PC4" s="169"/>
      <c r="PD4" s="169"/>
      <c r="PE4" s="169"/>
      <c r="PF4" s="169"/>
      <c r="PG4" s="169"/>
      <c r="PH4" s="169"/>
      <c r="PI4" s="169"/>
      <c r="PJ4" s="169"/>
      <c r="PK4" s="169"/>
      <c r="PL4" s="169"/>
      <c r="PM4" s="169"/>
      <c r="PN4" s="169"/>
      <c r="PO4" s="169"/>
      <c r="PP4" s="169"/>
      <c r="PQ4" s="169"/>
      <c r="PR4" s="169"/>
      <c r="PS4" s="169"/>
      <c r="PT4" s="169"/>
      <c r="PU4" s="169"/>
      <c r="PV4" s="169"/>
      <c r="PW4" s="169"/>
      <c r="PX4" s="169"/>
      <c r="PY4" s="169"/>
      <c r="PZ4" s="169"/>
      <c r="QA4" s="169"/>
      <c r="QB4" s="169"/>
      <c r="QC4" s="169"/>
      <c r="QD4" s="169"/>
      <c r="QE4" s="169"/>
      <c r="QF4" s="169"/>
      <c r="QG4" s="169"/>
      <c r="QH4" s="169"/>
      <c r="QI4" s="169"/>
      <c r="QJ4" s="169"/>
      <c r="QK4" s="169"/>
      <c r="QL4" s="169"/>
      <c r="QM4" s="169"/>
      <c r="QN4" s="169"/>
      <c r="QO4" s="169"/>
      <c r="QP4" s="169"/>
      <c r="QQ4" s="169"/>
      <c r="QR4" s="169"/>
      <c r="QS4" s="169"/>
      <c r="QT4" s="169"/>
      <c r="QU4" s="169"/>
      <c r="QV4" s="169"/>
      <c r="QW4" s="169"/>
      <c r="QX4" s="169"/>
      <c r="QY4" s="169"/>
      <c r="QZ4" s="169"/>
      <c r="RA4" s="169"/>
      <c r="RB4" s="169"/>
      <c r="RC4" s="169"/>
      <c r="RD4" s="169"/>
      <c r="RE4" s="169"/>
      <c r="RF4" s="169"/>
      <c r="RG4" s="169"/>
      <c r="RH4" s="169"/>
      <c r="RI4" s="169"/>
      <c r="RJ4" s="169"/>
      <c r="RK4" s="169"/>
      <c r="RL4" s="169"/>
      <c r="RM4" s="169"/>
      <c r="RN4" s="169"/>
      <c r="RO4" s="169"/>
      <c r="RP4" s="169"/>
      <c r="RQ4" s="169"/>
      <c r="RR4" s="169"/>
      <c r="RS4" s="169"/>
      <c r="RT4" s="169"/>
      <c r="RU4" s="169"/>
      <c r="RV4" s="169"/>
      <c r="RW4" s="169"/>
      <c r="RX4" s="169"/>
      <c r="RY4" s="169"/>
      <c r="RZ4" s="169"/>
      <c r="SA4" s="169"/>
      <c r="SB4" s="169"/>
      <c r="SC4" s="169"/>
      <c r="SD4" s="169"/>
      <c r="SE4" s="169"/>
      <c r="SF4" s="169"/>
      <c r="SG4" s="169"/>
      <c r="SH4" s="169"/>
      <c r="SI4" s="169"/>
      <c r="SJ4" s="169"/>
      <c r="SK4" s="169"/>
      <c r="SL4" s="169"/>
      <c r="SM4" s="169"/>
      <c r="SN4" s="169"/>
      <c r="SO4" s="169"/>
      <c r="SP4" s="169"/>
      <c r="SQ4" s="169"/>
      <c r="SR4" s="169"/>
      <c r="SS4" s="169"/>
    </row>
    <row r="5" spans="1:513" s="189" customFormat="1" ht="41.4" customHeight="1" x14ac:dyDescent="0.25">
      <c r="A5" s="808" t="s">
        <v>69</v>
      </c>
      <c r="B5" s="801"/>
      <c r="C5" s="802"/>
      <c r="D5" s="271"/>
      <c r="E5" s="272"/>
      <c r="F5" s="272">
        <f>F6+F11+F17+F21+F24+F28+F9</f>
        <v>2205000.0000000005</v>
      </c>
      <c r="G5" s="288"/>
      <c r="H5" s="288"/>
      <c r="I5" s="288"/>
      <c r="J5" s="289"/>
      <c r="K5" s="289"/>
      <c r="L5" s="289"/>
      <c r="M5" s="289"/>
      <c r="N5" s="289"/>
      <c r="O5" s="289"/>
      <c r="P5" s="289"/>
      <c r="Q5" s="289"/>
      <c r="R5" s="289"/>
      <c r="S5" s="289"/>
      <c r="T5" s="289"/>
      <c r="U5" s="289"/>
      <c r="V5" s="289"/>
      <c r="W5" s="289"/>
      <c r="X5" s="289"/>
      <c r="Y5" s="289"/>
      <c r="Z5" s="289"/>
      <c r="AA5" s="289"/>
      <c r="AB5" s="289"/>
      <c r="AC5" s="289"/>
      <c r="AD5" s="289"/>
      <c r="AE5" s="289"/>
      <c r="AF5" s="289"/>
      <c r="AG5" s="289"/>
      <c r="AH5" s="289"/>
      <c r="AI5" s="185">
        <f>'PEP Av. Fin.'!X5</f>
        <v>0</v>
      </c>
      <c r="AJ5" s="185">
        <f>'PEP Av. Fin.'!Y5</f>
        <v>0</v>
      </c>
      <c r="AK5" s="185">
        <f>'PEP Av. Fin.'!Z5</f>
        <v>0</v>
      </c>
      <c r="AL5" s="200">
        <f>'PEP Av. Fin.'!AA5</f>
        <v>0</v>
      </c>
      <c r="AM5" s="187"/>
      <c r="AN5" s="188"/>
      <c r="AO5" s="188"/>
      <c r="AP5" s="188"/>
      <c r="AQ5" s="188"/>
      <c r="AR5" s="188"/>
      <c r="AS5" s="188"/>
      <c r="AT5" s="188"/>
      <c r="AU5" s="188"/>
      <c r="AV5" s="188"/>
      <c r="AW5" s="188"/>
      <c r="AX5" s="188"/>
      <c r="AY5" s="188"/>
      <c r="AZ5" s="188"/>
      <c r="BA5" s="188"/>
      <c r="BB5" s="188"/>
      <c r="BC5" s="188"/>
      <c r="BD5" s="188"/>
      <c r="BE5" s="188"/>
      <c r="BF5" s="188"/>
      <c r="BG5" s="188"/>
      <c r="BH5" s="188"/>
      <c r="BI5" s="188"/>
      <c r="BJ5" s="188"/>
      <c r="BK5" s="188"/>
      <c r="BL5" s="188"/>
      <c r="BM5" s="188"/>
      <c r="BN5" s="188"/>
      <c r="BO5" s="188"/>
      <c r="BP5" s="188"/>
      <c r="BQ5" s="188"/>
      <c r="BR5" s="188"/>
      <c r="BS5" s="188"/>
      <c r="BT5" s="188"/>
      <c r="BU5" s="188"/>
      <c r="BV5" s="188"/>
      <c r="BW5" s="188"/>
      <c r="BX5" s="188"/>
      <c r="BY5" s="188"/>
      <c r="BZ5" s="188"/>
      <c r="CA5" s="188"/>
      <c r="CB5" s="188"/>
      <c r="CC5" s="188"/>
      <c r="CD5" s="188"/>
      <c r="CE5" s="188"/>
      <c r="CF5" s="188"/>
      <c r="CG5" s="188"/>
      <c r="CH5" s="188"/>
      <c r="CI5" s="188"/>
      <c r="CJ5" s="188"/>
      <c r="CK5" s="188"/>
      <c r="CL5" s="188"/>
      <c r="CM5" s="188"/>
      <c r="CN5" s="188"/>
      <c r="CO5" s="188"/>
      <c r="CP5" s="188"/>
      <c r="CQ5" s="188"/>
      <c r="CR5" s="188"/>
      <c r="CS5" s="188"/>
      <c r="CT5" s="188"/>
      <c r="CU5" s="188"/>
      <c r="CV5" s="188"/>
      <c r="CW5" s="188"/>
      <c r="CX5" s="188"/>
      <c r="CY5" s="188"/>
      <c r="CZ5" s="188"/>
      <c r="DA5" s="188"/>
      <c r="DB5" s="188"/>
      <c r="DC5" s="188"/>
      <c r="DD5" s="188"/>
      <c r="DE5" s="188"/>
      <c r="DF5" s="188"/>
      <c r="DG5" s="188"/>
      <c r="DH5" s="188"/>
      <c r="DI5" s="188"/>
      <c r="DJ5" s="188"/>
      <c r="DK5" s="188"/>
      <c r="DL5" s="188"/>
      <c r="DM5" s="188"/>
      <c r="DN5" s="188"/>
      <c r="DO5" s="188"/>
      <c r="DP5" s="188"/>
      <c r="DQ5" s="188"/>
      <c r="DR5" s="188"/>
      <c r="DS5" s="188"/>
      <c r="DT5" s="188"/>
      <c r="DU5" s="188"/>
      <c r="DV5" s="188"/>
      <c r="DW5" s="188"/>
      <c r="DX5" s="188"/>
      <c r="DY5" s="188"/>
      <c r="DZ5" s="188"/>
      <c r="EA5" s="188"/>
      <c r="EB5" s="188"/>
      <c r="EC5" s="188"/>
      <c r="ED5" s="188"/>
      <c r="EE5" s="188"/>
      <c r="EF5" s="188"/>
      <c r="EG5" s="188"/>
      <c r="EH5" s="188"/>
      <c r="EI5" s="188"/>
      <c r="EJ5" s="188"/>
      <c r="EK5" s="188"/>
      <c r="EL5" s="188"/>
      <c r="EM5" s="188"/>
      <c r="EN5" s="188"/>
      <c r="EO5" s="188"/>
      <c r="EP5" s="188"/>
      <c r="EQ5" s="188"/>
      <c r="ER5" s="188"/>
      <c r="ES5" s="188"/>
      <c r="ET5" s="188"/>
      <c r="EU5" s="188"/>
      <c r="EV5" s="188"/>
      <c r="EW5" s="188"/>
      <c r="EX5" s="188"/>
      <c r="EY5" s="188"/>
      <c r="EZ5" s="188"/>
      <c r="FA5" s="188"/>
      <c r="FB5" s="188"/>
      <c r="FC5" s="188"/>
      <c r="FD5" s="188"/>
      <c r="FE5" s="188"/>
      <c r="FF5" s="188"/>
      <c r="FG5" s="188"/>
      <c r="FH5" s="188"/>
      <c r="FI5" s="188"/>
      <c r="FJ5" s="188"/>
      <c r="FK5" s="188"/>
      <c r="FL5" s="188"/>
      <c r="FM5" s="188"/>
      <c r="FN5" s="188"/>
      <c r="FO5" s="188"/>
      <c r="FP5" s="188"/>
      <c r="FQ5" s="188"/>
      <c r="FR5" s="188"/>
      <c r="FS5" s="188"/>
      <c r="FT5" s="188"/>
      <c r="FU5" s="188"/>
      <c r="FV5" s="188"/>
      <c r="FW5" s="188"/>
      <c r="FX5" s="188"/>
      <c r="FY5" s="188"/>
      <c r="FZ5" s="188"/>
      <c r="GA5" s="188"/>
      <c r="GB5" s="188"/>
      <c r="GC5" s="188"/>
      <c r="GD5" s="188"/>
      <c r="GE5" s="188"/>
      <c r="GF5" s="188"/>
      <c r="GG5" s="188"/>
      <c r="GH5" s="188"/>
      <c r="GI5" s="188"/>
      <c r="GJ5" s="188"/>
      <c r="GK5" s="188"/>
      <c r="GL5" s="188"/>
      <c r="GM5" s="188"/>
      <c r="GN5" s="188"/>
      <c r="GO5" s="188"/>
      <c r="GP5" s="188"/>
      <c r="GQ5" s="188"/>
      <c r="GR5" s="188"/>
      <c r="GS5" s="188"/>
      <c r="GT5" s="188"/>
      <c r="GU5" s="188"/>
      <c r="GV5" s="188"/>
      <c r="GW5" s="188"/>
      <c r="GX5" s="188"/>
      <c r="GY5" s="188"/>
      <c r="GZ5" s="188"/>
      <c r="HA5" s="188"/>
      <c r="HB5" s="188"/>
      <c r="HC5" s="188"/>
      <c r="HD5" s="188"/>
      <c r="HE5" s="188"/>
      <c r="HF5" s="188"/>
      <c r="HG5" s="188"/>
      <c r="HH5" s="188"/>
      <c r="HI5" s="188"/>
      <c r="HJ5" s="188"/>
      <c r="HK5" s="188"/>
      <c r="HL5" s="188"/>
      <c r="HM5" s="188"/>
      <c r="HN5" s="188"/>
      <c r="HO5" s="188"/>
      <c r="HP5" s="188"/>
      <c r="HQ5" s="188"/>
      <c r="HR5" s="188"/>
      <c r="HS5" s="188"/>
      <c r="HT5" s="188"/>
      <c r="HU5" s="188"/>
      <c r="HV5" s="188"/>
      <c r="HW5" s="188"/>
      <c r="HX5" s="188"/>
      <c r="HY5" s="188"/>
      <c r="HZ5" s="188"/>
      <c r="IA5" s="188"/>
      <c r="IB5" s="188"/>
      <c r="IC5" s="188"/>
      <c r="ID5" s="188"/>
      <c r="IE5" s="188"/>
      <c r="IF5" s="188"/>
      <c r="IG5" s="188"/>
      <c r="IH5" s="188"/>
      <c r="II5" s="188"/>
      <c r="IJ5" s="188"/>
      <c r="IK5" s="188"/>
      <c r="IL5" s="188"/>
      <c r="IM5" s="188"/>
      <c r="IN5" s="188"/>
      <c r="IO5" s="188"/>
      <c r="IP5" s="188"/>
      <c r="IQ5" s="188"/>
      <c r="IR5" s="188"/>
      <c r="IS5" s="188"/>
      <c r="IT5" s="188"/>
      <c r="IU5" s="188"/>
      <c r="IV5" s="188"/>
      <c r="IW5" s="188"/>
      <c r="IX5" s="188"/>
      <c r="IY5" s="188"/>
      <c r="IZ5" s="188"/>
      <c r="JA5" s="188"/>
      <c r="JB5" s="188"/>
      <c r="JC5" s="188"/>
      <c r="JD5" s="188"/>
      <c r="JE5" s="188"/>
      <c r="JF5" s="188"/>
      <c r="JG5" s="188"/>
      <c r="JH5" s="188"/>
      <c r="JI5" s="188"/>
      <c r="JJ5" s="188"/>
      <c r="JK5" s="188"/>
      <c r="JL5" s="188"/>
      <c r="JM5" s="188"/>
      <c r="JN5" s="188"/>
      <c r="JO5" s="188"/>
      <c r="JP5" s="188"/>
      <c r="JQ5" s="188"/>
      <c r="JR5" s="188"/>
      <c r="JS5" s="188"/>
      <c r="JT5" s="188"/>
      <c r="JU5" s="188"/>
      <c r="JV5" s="188"/>
      <c r="JW5" s="188"/>
      <c r="JX5" s="188"/>
      <c r="JY5" s="188"/>
      <c r="JZ5" s="188"/>
      <c r="KA5" s="188"/>
      <c r="KB5" s="188"/>
      <c r="KC5" s="188"/>
      <c r="KD5" s="188"/>
      <c r="KE5" s="188"/>
      <c r="KF5" s="188"/>
      <c r="KG5" s="188"/>
      <c r="KH5" s="188"/>
      <c r="KI5" s="188"/>
      <c r="KJ5" s="188"/>
      <c r="KK5" s="188"/>
      <c r="KL5" s="188"/>
      <c r="KM5" s="188"/>
      <c r="KN5" s="188"/>
      <c r="KO5" s="188"/>
      <c r="KP5" s="188"/>
      <c r="KQ5" s="188"/>
      <c r="KR5" s="188"/>
      <c r="KS5" s="188"/>
      <c r="KT5" s="188"/>
      <c r="KU5" s="188"/>
      <c r="KV5" s="188"/>
      <c r="KW5" s="188"/>
      <c r="KX5" s="188"/>
      <c r="KY5" s="188"/>
      <c r="KZ5" s="188"/>
      <c r="LA5" s="188"/>
      <c r="LB5" s="188"/>
      <c r="LC5" s="188"/>
      <c r="LD5" s="188"/>
      <c r="LE5" s="188"/>
      <c r="LF5" s="188"/>
      <c r="LG5" s="188"/>
      <c r="LH5" s="188"/>
      <c r="LI5" s="188"/>
      <c r="LJ5" s="188"/>
      <c r="LK5" s="188"/>
      <c r="LL5" s="188"/>
      <c r="LM5" s="188"/>
      <c r="LN5" s="188"/>
      <c r="LO5" s="188"/>
      <c r="LP5" s="188"/>
      <c r="LQ5" s="188"/>
      <c r="LR5" s="188"/>
      <c r="LS5" s="188"/>
      <c r="LT5" s="188"/>
      <c r="LU5" s="188"/>
      <c r="LV5" s="188"/>
      <c r="LW5" s="188"/>
      <c r="LX5" s="188"/>
      <c r="LY5" s="188"/>
      <c r="LZ5" s="188"/>
      <c r="MA5" s="188"/>
      <c r="MB5" s="188"/>
      <c r="MC5" s="188"/>
      <c r="MD5" s="188"/>
      <c r="ME5" s="188"/>
      <c r="MF5" s="188"/>
      <c r="MG5" s="188"/>
      <c r="MH5" s="188"/>
      <c r="MI5" s="188"/>
      <c r="MJ5" s="188"/>
      <c r="MK5" s="188"/>
      <c r="ML5" s="188"/>
      <c r="MM5" s="188"/>
      <c r="MN5" s="188"/>
      <c r="MO5" s="188"/>
      <c r="MP5" s="188"/>
      <c r="MQ5" s="188"/>
      <c r="MR5" s="188"/>
      <c r="MS5" s="188"/>
      <c r="MT5" s="188"/>
      <c r="MU5" s="188"/>
      <c r="MV5" s="188"/>
      <c r="MW5" s="188"/>
      <c r="MX5" s="188"/>
      <c r="MY5" s="188"/>
      <c r="MZ5" s="188"/>
      <c r="NA5" s="188"/>
      <c r="NB5" s="188"/>
      <c r="NC5" s="188"/>
      <c r="ND5" s="188"/>
      <c r="NE5" s="188"/>
      <c r="NF5" s="188"/>
      <c r="NG5" s="188"/>
      <c r="NH5" s="188"/>
      <c r="NI5" s="188"/>
      <c r="NJ5" s="188"/>
      <c r="NK5" s="188"/>
      <c r="NL5" s="188"/>
      <c r="NM5" s="188"/>
      <c r="NN5" s="188"/>
      <c r="NO5" s="188"/>
      <c r="NP5" s="188"/>
      <c r="NQ5" s="188"/>
      <c r="NR5" s="188"/>
      <c r="NS5" s="188"/>
      <c r="NT5" s="188"/>
      <c r="NU5" s="188"/>
      <c r="NV5" s="188"/>
      <c r="NW5" s="188"/>
      <c r="NX5" s="188"/>
      <c r="NY5" s="188"/>
      <c r="NZ5" s="188"/>
      <c r="OA5" s="188"/>
      <c r="OB5" s="188"/>
      <c r="OC5" s="188"/>
      <c r="OD5" s="188"/>
      <c r="OE5" s="188"/>
      <c r="OF5" s="188"/>
      <c r="OG5" s="188"/>
      <c r="OH5" s="188"/>
      <c r="OI5" s="188"/>
      <c r="OJ5" s="188"/>
      <c r="OK5" s="188"/>
      <c r="OL5" s="188"/>
      <c r="OM5" s="188"/>
      <c r="ON5" s="188"/>
      <c r="OO5" s="188"/>
      <c r="OP5" s="188"/>
      <c r="OQ5" s="188"/>
      <c r="OR5" s="188"/>
      <c r="OS5" s="188"/>
      <c r="OT5" s="188"/>
      <c r="OU5" s="188"/>
      <c r="OV5" s="188"/>
      <c r="OW5" s="188"/>
      <c r="OX5" s="188"/>
      <c r="OY5" s="188"/>
      <c r="OZ5" s="188"/>
      <c r="PA5" s="188"/>
      <c r="PB5" s="188"/>
      <c r="PC5" s="188"/>
      <c r="PD5" s="188"/>
      <c r="PE5" s="188"/>
      <c r="PF5" s="188"/>
      <c r="PG5" s="188"/>
      <c r="PH5" s="188"/>
      <c r="PI5" s="188"/>
      <c r="PJ5" s="188"/>
      <c r="PK5" s="188"/>
      <c r="PL5" s="188"/>
      <c r="PM5" s="188"/>
      <c r="PN5" s="188"/>
      <c r="PO5" s="188"/>
      <c r="PP5" s="188"/>
      <c r="PQ5" s="188"/>
      <c r="PR5" s="188"/>
      <c r="PS5" s="188"/>
      <c r="PT5" s="188"/>
      <c r="PU5" s="188"/>
      <c r="PV5" s="188"/>
      <c r="PW5" s="188"/>
      <c r="PX5" s="188"/>
      <c r="PY5" s="188"/>
      <c r="PZ5" s="188"/>
      <c r="QA5" s="188"/>
      <c r="QB5" s="188"/>
      <c r="QC5" s="188"/>
      <c r="QD5" s="188"/>
      <c r="QE5" s="188"/>
      <c r="QF5" s="188"/>
      <c r="QG5" s="188"/>
      <c r="QH5" s="188"/>
      <c r="QI5" s="188"/>
      <c r="QJ5" s="188"/>
      <c r="QK5" s="188"/>
      <c r="QL5" s="188"/>
      <c r="QM5" s="188"/>
      <c r="QN5" s="188"/>
      <c r="QO5" s="188"/>
      <c r="QP5" s="188"/>
      <c r="QQ5" s="188"/>
      <c r="QR5" s="188"/>
      <c r="QS5" s="188"/>
      <c r="QT5" s="188"/>
      <c r="QU5" s="188"/>
      <c r="QV5" s="188"/>
      <c r="QW5" s="188"/>
      <c r="QX5" s="188"/>
      <c r="QY5" s="188"/>
      <c r="QZ5" s="188"/>
      <c r="RA5" s="188"/>
      <c r="RB5" s="188"/>
      <c r="RC5" s="188"/>
      <c r="RD5" s="188"/>
      <c r="RE5" s="188"/>
      <c r="RF5" s="188"/>
      <c r="RG5" s="188"/>
      <c r="RH5" s="188"/>
      <c r="RI5" s="188"/>
      <c r="RJ5" s="188"/>
      <c r="RK5" s="188"/>
      <c r="RL5" s="188"/>
      <c r="RM5" s="188"/>
      <c r="RN5" s="188"/>
      <c r="RO5" s="188"/>
      <c r="RP5" s="188"/>
      <c r="RQ5" s="188"/>
      <c r="RR5" s="188"/>
      <c r="RS5" s="188"/>
      <c r="RT5" s="188"/>
      <c r="RU5" s="188"/>
      <c r="RV5" s="188"/>
      <c r="RW5" s="188"/>
      <c r="RX5" s="188"/>
      <c r="RY5" s="188"/>
      <c r="RZ5" s="188"/>
      <c r="SA5" s="188"/>
      <c r="SB5" s="188"/>
      <c r="SC5" s="188"/>
      <c r="SD5" s="188"/>
      <c r="SE5" s="188"/>
      <c r="SF5" s="188"/>
      <c r="SG5" s="188"/>
      <c r="SH5" s="188"/>
      <c r="SI5" s="188"/>
      <c r="SJ5" s="188"/>
      <c r="SK5" s="188"/>
      <c r="SL5" s="188"/>
      <c r="SM5" s="188"/>
      <c r="SN5" s="188"/>
      <c r="SO5" s="188"/>
      <c r="SP5" s="188"/>
      <c r="SQ5" s="188"/>
      <c r="SR5" s="188"/>
      <c r="SS5" s="188"/>
    </row>
    <row r="6" spans="1:513" s="189" customFormat="1" ht="41.4" customHeight="1" x14ac:dyDescent="0.25">
      <c r="A6" s="190"/>
      <c r="B6" s="801" t="s">
        <v>70</v>
      </c>
      <c r="C6" s="802"/>
      <c r="D6" s="198"/>
      <c r="E6" s="195"/>
      <c r="F6" s="195">
        <f>SUM(F7:F8)</f>
        <v>1343333.3333333333</v>
      </c>
      <c r="G6" s="199"/>
      <c r="H6" s="199"/>
      <c r="I6" s="199"/>
      <c r="J6" s="199"/>
      <c r="K6" s="289"/>
      <c r="L6" s="199"/>
      <c r="M6" s="199"/>
      <c r="N6" s="199"/>
      <c r="O6" s="199"/>
      <c r="P6" s="199"/>
      <c r="Q6" s="199"/>
      <c r="R6" s="199"/>
      <c r="S6" s="199"/>
      <c r="T6" s="199"/>
      <c r="U6" s="199"/>
      <c r="V6" s="199"/>
      <c r="W6" s="199"/>
      <c r="X6" s="199"/>
      <c r="Y6" s="199"/>
      <c r="Z6" s="199"/>
      <c r="AA6" s="199"/>
      <c r="AB6" s="199"/>
      <c r="AC6" s="199"/>
      <c r="AD6" s="199"/>
      <c r="AE6" s="199"/>
      <c r="AF6" s="199"/>
      <c r="AG6" s="199"/>
      <c r="AH6" s="199"/>
      <c r="AI6" s="185">
        <v>0</v>
      </c>
      <c r="AJ6" s="185">
        <v>0</v>
      </c>
      <c r="AK6" s="186">
        <v>0</v>
      </c>
      <c r="AL6" s="200">
        <v>0</v>
      </c>
      <c r="AM6" s="187"/>
      <c r="AN6" s="188"/>
      <c r="AO6" s="188"/>
      <c r="AP6" s="188"/>
      <c r="AQ6" s="188"/>
      <c r="AR6" s="188"/>
      <c r="AS6" s="188"/>
      <c r="AT6" s="188"/>
      <c r="AU6" s="188"/>
      <c r="AV6" s="188"/>
      <c r="AW6" s="188"/>
      <c r="AX6" s="188"/>
      <c r="AY6" s="188"/>
      <c r="AZ6" s="188"/>
      <c r="BA6" s="188"/>
      <c r="BB6" s="188"/>
      <c r="BC6" s="188"/>
      <c r="BD6" s="188"/>
      <c r="BE6" s="188"/>
      <c r="BF6" s="188"/>
      <c r="BG6" s="188"/>
      <c r="BH6" s="188"/>
      <c r="BI6" s="188"/>
      <c r="BJ6" s="188"/>
      <c r="BK6" s="188"/>
      <c r="BL6" s="188"/>
      <c r="BM6" s="188"/>
      <c r="BN6" s="188"/>
      <c r="BO6" s="188"/>
      <c r="BP6" s="188"/>
      <c r="BQ6" s="188"/>
      <c r="BR6" s="188"/>
      <c r="BS6" s="188"/>
      <c r="BT6" s="188"/>
      <c r="BU6" s="188"/>
      <c r="BV6" s="188"/>
      <c r="BW6" s="188"/>
      <c r="BX6" s="188"/>
      <c r="BY6" s="188"/>
      <c r="BZ6" s="188"/>
      <c r="CA6" s="188"/>
      <c r="CB6" s="188"/>
      <c r="CC6" s="188"/>
      <c r="CD6" s="188"/>
      <c r="CE6" s="188"/>
      <c r="CF6" s="188"/>
      <c r="CG6" s="188"/>
      <c r="CH6" s="188"/>
      <c r="CI6" s="188"/>
      <c r="CJ6" s="188"/>
      <c r="CK6" s="188"/>
      <c r="CL6" s="188"/>
      <c r="CM6" s="188"/>
      <c r="CN6" s="188"/>
      <c r="CO6" s="188"/>
      <c r="CP6" s="188"/>
      <c r="CQ6" s="188"/>
      <c r="CR6" s="188"/>
      <c r="CS6" s="188"/>
      <c r="CT6" s="188"/>
      <c r="CU6" s="188"/>
      <c r="CV6" s="188"/>
      <c r="CW6" s="188"/>
      <c r="CX6" s="188"/>
      <c r="CY6" s="188"/>
      <c r="CZ6" s="188"/>
      <c r="DA6" s="188"/>
      <c r="DB6" s="188"/>
      <c r="DC6" s="188"/>
      <c r="DD6" s="188"/>
      <c r="DE6" s="188"/>
      <c r="DF6" s="188"/>
      <c r="DG6" s="188"/>
      <c r="DH6" s="188"/>
      <c r="DI6" s="188"/>
      <c r="DJ6" s="188"/>
      <c r="DK6" s="188"/>
      <c r="DL6" s="188"/>
      <c r="DM6" s="188"/>
      <c r="DN6" s="188"/>
      <c r="DO6" s="188"/>
      <c r="DP6" s="188"/>
      <c r="DQ6" s="188"/>
      <c r="DR6" s="188"/>
      <c r="DS6" s="188"/>
      <c r="DT6" s="188"/>
      <c r="DU6" s="188"/>
      <c r="DV6" s="188"/>
      <c r="DW6" s="188"/>
      <c r="DX6" s="188"/>
      <c r="DY6" s="188"/>
      <c r="DZ6" s="188"/>
      <c r="EA6" s="188"/>
      <c r="EB6" s="188"/>
      <c r="EC6" s="188"/>
      <c r="ED6" s="188"/>
      <c r="EE6" s="188"/>
      <c r="EF6" s="188"/>
      <c r="EG6" s="188"/>
      <c r="EH6" s="188"/>
      <c r="EI6" s="188"/>
      <c r="EJ6" s="188"/>
      <c r="EK6" s="188"/>
      <c r="EL6" s="188"/>
      <c r="EM6" s="188"/>
      <c r="EN6" s="188"/>
      <c r="EO6" s="188"/>
      <c r="EP6" s="188"/>
      <c r="EQ6" s="188"/>
      <c r="ER6" s="188"/>
      <c r="ES6" s="188"/>
      <c r="ET6" s="188"/>
      <c r="EU6" s="188"/>
      <c r="EV6" s="188"/>
      <c r="EW6" s="188"/>
      <c r="EX6" s="188"/>
      <c r="EY6" s="188"/>
      <c r="EZ6" s="188"/>
      <c r="FA6" s="188"/>
      <c r="FB6" s="188"/>
      <c r="FC6" s="188"/>
      <c r="FD6" s="188"/>
      <c r="FE6" s="188"/>
      <c r="FF6" s="188"/>
      <c r="FG6" s="188"/>
      <c r="FH6" s="188"/>
      <c r="FI6" s="188"/>
      <c r="FJ6" s="188"/>
      <c r="FK6" s="188"/>
      <c r="FL6" s="188"/>
      <c r="FM6" s="188"/>
      <c r="FN6" s="188"/>
      <c r="FO6" s="188"/>
      <c r="FP6" s="188"/>
      <c r="FQ6" s="188"/>
      <c r="FR6" s="188"/>
      <c r="FS6" s="188"/>
      <c r="FT6" s="188"/>
      <c r="FU6" s="188"/>
      <c r="FV6" s="188"/>
      <c r="FW6" s="188"/>
      <c r="FX6" s="188"/>
      <c r="FY6" s="188"/>
      <c r="FZ6" s="188"/>
      <c r="GA6" s="188"/>
      <c r="GB6" s="188"/>
      <c r="GC6" s="188"/>
      <c r="GD6" s="188"/>
      <c r="GE6" s="188"/>
      <c r="GF6" s="188"/>
      <c r="GG6" s="188"/>
      <c r="GH6" s="188"/>
      <c r="GI6" s="188"/>
      <c r="GJ6" s="188"/>
      <c r="GK6" s="188"/>
      <c r="GL6" s="188"/>
      <c r="GM6" s="188"/>
      <c r="GN6" s="188"/>
      <c r="GO6" s="188"/>
      <c r="GP6" s="188"/>
      <c r="GQ6" s="188"/>
      <c r="GR6" s="188"/>
      <c r="GS6" s="188"/>
      <c r="GT6" s="188"/>
      <c r="GU6" s="188"/>
      <c r="GV6" s="188"/>
      <c r="GW6" s="188"/>
      <c r="GX6" s="188"/>
      <c r="GY6" s="188"/>
      <c r="GZ6" s="188"/>
      <c r="HA6" s="188"/>
      <c r="HB6" s="188"/>
      <c r="HC6" s="188"/>
      <c r="HD6" s="188"/>
      <c r="HE6" s="188"/>
      <c r="HF6" s="188"/>
      <c r="HG6" s="188"/>
      <c r="HH6" s="188"/>
      <c r="HI6" s="188"/>
      <c r="HJ6" s="188"/>
      <c r="HK6" s="188"/>
      <c r="HL6" s="188"/>
      <c r="HM6" s="188"/>
      <c r="HN6" s="188"/>
      <c r="HO6" s="188"/>
      <c r="HP6" s="188"/>
      <c r="HQ6" s="188"/>
      <c r="HR6" s="188"/>
      <c r="HS6" s="188"/>
      <c r="HT6" s="188"/>
      <c r="HU6" s="188"/>
      <c r="HV6" s="188"/>
      <c r="HW6" s="188"/>
      <c r="HX6" s="188"/>
      <c r="HY6" s="188"/>
      <c r="HZ6" s="188"/>
      <c r="IA6" s="188"/>
      <c r="IB6" s="188"/>
      <c r="IC6" s="188"/>
      <c r="ID6" s="188"/>
      <c r="IE6" s="188"/>
      <c r="IF6" s="188"/>
      <c r="IG6" s="188"/>
      <c r="IH6" s="188"/>
      <c r="II6" s="188"/>
      <c r="IJ6" s="188"/>
      <c r="IK6" s="188"/>
      <c r="IL6" s="188"/>
      <c r="IM6" s="188"/>
      <c r="IN6" s="188"/>
      <c r="IO6" s="188"/>
      <c r="IP6" s="188"/>
      <c r="IQ6" s="188"/>
      <c r="IR6" s="188"/>
      <c r="IS6" s="188"/>
      <c r="IT6" s="188"/>
      <c r="IU6" s="188"/>
      <c r="IV6" s="188"/>
      <c r="IW6" s="188"/>
      <c r="IX6" s="188"/>
      <c r="IY6" s="188"/>
      <c r="IZ6" s="188"/>
      <c r="JA6" s="188"/>
      <c r="JB6" s="188"/>
      <c r="JC6" s="188"/>
      <c r="JD6" s="188"/>
      <c r="JE6" s="188"/>
      <c r="JF6" s="188"/>
      <c r="JG6" s="188"/>
      <c r="JH6" s="188"/>
      <c r="JI6" s="188"/>
      <c r="JJ6" s="188"/>
      <c r="JK6" s="188"/>
      <c r="JL6" s="188"/>
      <c r="JM6" s="188"/>
      <c r="JN6" s="188"/>
      <c r="JO6" s="188"/>
      <c r="JP6" s="188"/>
      <c r="JQ6" s="188"/>
      <c r="JR6" s="188"/>
      <c r="JS6" s="188"/>
      <c r="JT6" s="188"/>
      <c r="JU6" s="188"/>
      <c r="JV6" s="188"/>
      <c r="JW6" s="188"/>
      <c r="JX6" s="188"/>
      <c r="JY6" s="188"/>
      <c r="JZ6" s="188"/>
      <c r="KA6" s="188"/>
      <c r="KB6" s="188"/>
      <c r="KC6" s="188"/>
      <c r="KD6" s="188"/>
      <c r="KE6" s="188"/>
      <c r="KF6" s="188"/>
      <c r="KG6" s="188"/>
      <c r="KH6" s="188"/>
      <c r="KI6" s="188"/>
      <c r="KJ6" s="188"/>
      <c r="KK6" s="188"/>
      <c r="KL6" s="188"/>
      <c r="KM6" s="188"/>
      <c r="KN6" s="188"/>
      <c r="KO6" s="188"/>
      <c r="KP6" s="188"/>
      <c r="KQ6" s="188"/>
      <c r="KR6" s="188"/>
      <c r="KS6" s="188"/>
      <c r="KT6" s="188"/>
      <c r="KU6" s="188"/>
      <c r="KV6" s="188"/>
      <c r="KW6" s="188"/>
      <c r="KX6" s="188"/>
      <c r="KY6" s="188"/>
      <c r="KZ6" s="188"/>
      <c r="LA6" s="188"/>
      <c r="LB6" s="188"/>
      <c r="LC6" s="188"/>
      <c r="LD6" s="188"/>
      <c r="LE6" s="188"/>
      <c r="LF6" s="188"/>
      <c r="LG6" s="188"/>
      <c r="LH6" s="188"/>
      <c r="LI6" s="188"/>
      <c r="LJ6" s="188"/>
      <c r="LK6" s="188"/>
      <c r="LL6" s="188"/>
      <c r="LM6" s="188"/>
      <c r="LN6" s="188"/>
      <c r="LO6" s="188"/>
      <c r="LP6" s="188"/>
      <c r="LQ6" s="188"/>
      <c r="LR6" s="188"/>
      <c r="LS6" s="188"/>
      <c r="LT6" s="188"/>
      <c r="LU6" s="188"/>
      <c r="LV6" s="188"/>
      <c r="LW6" s="188"/>
      <c r="LX6" s="188"/>
      <c r="LY6" s="188"/>
      <c r="LZ6" s="188"/>
      <c r="MA6" s="188"/>
      <c r="MB6" s="188"/>
      <c r="MC6" s="188"/>
      <c r="MD6" s="188"/>
      <c r="ME6" s="188"/>
      <c r="MF6" s="188"/>
      <c r="MG6" s="188"/>
      <c r="MH6" s="188"/>
      <c r="MI6" s="188"/>
      <c r="MJ6" s="188"/>
      <c r="MK6" s="188"/>
      <c r="ML6" s="188"/>
      <c r="MM6" s="188"/>
      <c r="MN6" s="188"/>
      <c r="MO6" s="188"/>
      <c r="MP6" s="188"/>
      <c r="MQ6" s="188"/>
      <c r="MR6" s="188"/>
      <c r="MS6" s="188"/>
      <c r="MT6" s="188"/>
      <c r="MU6" s="188"/>
      <c r="MV6" s="188"/>
      <c r="MW6" s="188"/>
      <c r="MX6" s="188"/>
      <c r="MY6" s="188"/>
      <c r="MZ6" s="188"/>
      <c r="NA6" s="188"/>
      <c r="NB6" s="188"/>
      <c r="NC6" s="188"/>
      <c r="ND6" s="188"/>
      <c r="NE6" s="188"/>
      <c r="NF6" s="188"/>
      <c r="NG6" s="188"/>
      <c r="NH6" s="188"/>
      <c r="NI6" s="188"/>
      <c r="NJ6" s="188"/>
      <c r="NK6" s="188"/>
      <c r="NL6" s="188"/>
      <c r="NM6" s="188"/>
      <c r="NN6" s="188"/>
      <c r="NO6" s="188"/>
      <c r="NP6" s="188"/>
      <c r="NQ6" s="188"/>
      <c r="NR6" s="188"/>
      <c r="NS6" s="188"/>
      <c r="NT6" s="188"/>
      <c r="NU6" s="188"/>
      <c r="NV6" s="188"/>
      <c r="NW6" s="188"/>
      <c r="NX6" s="188"/>
      <c r="NY6" s="188"/>
      <c r="NZ6" s="188"/>
      <c r="OA6" s="188"/>
      <c r="OB6" s="188"/>
      <c r="OC6" s="188"/>
      <c r="OD6" s="188"/>
      <c r="OE6" s="188"/>
      <c r="OF6" s="188"/>
      <c r="OG6" s="188"/>
      <c r="OH6" s="188"/>
      <c r="OI6" s="188"/>
      <c r="OJ6" s="188"/>
      <c r="OK6" s="188"/>
      <c r="OL6" s="188"/>
      <c r="OM6" s="188"/>
      <c r="ON6" s="188"/>
      <c r="OO6" s="188"/>
      <c r="OP6" s="188"/>
      <c r="OQ6" s="188"/>
      <c r="OR6" s="188"/>
      <c r="OS6" s="188"/>
      <c r="OT6" s="188"/>
      <c r="OU6" s="188"/>
      <c r="OV6" s="188"/>
      <c r="OW6" s="188"/>
      <c r="OX6" s="188"/>
      <c r="OY6" s="188"/>
      <c r="OZ6" s="188"/>
      <c r="PA6" s="188"/>
      <c r="PB6" s="188"/>
      <c r="PC6" s="188"/>
      <c r="PD6" s="188"/>
      <c r="PE6" s="188"/>
      <c r="PF6" s="188"/>
      <c r="PG6" s="188"/>
      <c r="PH6" s="188"/>
      <c r="PI6" s="188"/>
      <c r="PJ6" s="188"/>
      <c r="PK6" s="188"/>
      <c r="PL6" s="188"/>
      <c r="PM6" s="188"/>
      <c r="PN6" s="188"/>
      <c r="PO6" s="188"/>
      <c r="PP6" s="188"/>
      <c r="PQ6" s="188"/>
      <c r="PR6" s="188"/>
      <c r="PS6" s="188"/>
      <c r="PT6" s="188"/>
      <c r="PU6" s="188"/>
      <c r="PV6" s="188"/>
      <c r="PW6" s="188"/>
      <c r="PX6" s="188"/>
      <c r="PY6" s="188"/>
      <c r="PZ6" s="188"/>
      <c r="QA6" s="188"/>
      <c r="QB6" s="188"/>
      <c r="QC6" s="188"/>
      <c r="QD6" s="188"/>
      <c r="QE6" s="188"/>
      <c r="QF6" s="188"/>
      <c r="QG6" s="188"/>
      <c r="QH6" s="188"/>
      <c r="QI6" s="188"/>
      <c r="QJ6" s="188"/>
      <c r="QK6" s="188"/>
      <c r="QL6" s="188"/>
      <c r="QM6" s="188"/>
      <c r="QN6" s="188"/>
      <c r="QO6" s="188"/>
      <c r="QP6" s="188"/>
      <c r="QQ6" s="188"/>
      <c r="QR6" s="188"/>
      <c r="QS6" s="188"/>
      <c r="QT6" s="188"/>
      <c r="QU6" s="188"/>
      <c r="QV6" s="188"/>
      <c r="QW6" s="188"/>
      <c r="QX6" s="188"/>
      <c r="QY6" s="188"/>
      <c r="QZ6" s="188"/>
      <c r="RA6" s="188"/>
      <c r="RB6" s="188"/>
      <c r="RC6" s="188"/>
      <c r="RD6" s="188"/>
      <c r="RE6" s="188"/>
      <c r="RF6" s="188"/>
      <c r="RG6" s="188"/>
      <c r="RH6" s="188"/>
      <c r="RI6" s="188"/>
      <c r="RJ6" s="188"/>
      <c r="RK6" s="188"/>
      <c r="RL6" s="188"/>
      <c r="RM6" s="188"/>
      <c r="RN6" s="188"/>
      <c r="RO6" s="188"/>
      <c r="RP6" s="188"/>
      <c r="RQ6" s="188"/>
      <c r="RR6" s="188"/>
      <c r="RS6" s="188"/>
      <c r="RT6" s="188"/>
      <c r="RU6" s="188"/>
      <c r="RV6" s="188"/>
      <c r="RW6" s="188"/>
      <c r="RX6" s="188"/>
      <c r="RY6" s="188"/>
      <c r="RZ6" s="188"/>
      <c r="SA6" s="188"/>
      <c r="SB6" s="188"/>
      <c r="SC6" s="188"/>
      <c r="SD6" s="188"/>
      <c r="SE6" s="188"/>
      <c r="SF6" s="188"/>
      <c r="SG6" s="188"/>
      <c r="SH6" s="188"/>
      <c r="SI6" s="188"/>
      <c r="SJ6" s="188"/>
      <c r="SK6" s="188"/>
      <c r="SL6" s="188"/>
      <c r="SM6" s="188"/>
      <c r="SN6" s="188"/>
      <c r="SO6" s="188"/>
      <c r="SP6" s="188"/>
      <c r="SQ6" s="188"/>
      <c r="SR6" s="188"/>
      <c r="SS6" s="188"/>
    </row>
    <row r="7" spans="1:513" ht="41.4" customHeight="1" x14ac:dyDescent="0.25">
      <c r="A7" s="211"/>
      <c r="B7" s="295"/>
      <c r="C7" s="296" t="s">
        <v>173</v>
      </c>
      <c r="D7" s="195">
        <v>60</v>
      </c>
      <c r="E7" s="195">
        <f>500/AO1</f>
        <v>166.66666666666666</v>
      </c>
      <c r="F7" s="195">
        <f>E7*D7</f>
        <v>10000</v>
      </c>
      <c r="G7" s="204" t="s">
        <v>58</v>
      </c>
      <c r="H7" s="194"/>
      <c r="I7" s="194"/>
      <c r="J7" s="194"/>
      <c r="K7" s="296"/>
      <c r="L7" s="194"/>
      <c r="M7" s="194"/>
      <c r="N7" s="194"/>
      <c r="O7" s="194"/>
      <c r="P7" s="194"/>
      <c r="Q7" s="194"/>
      <c r="R7" s="194"/>
      <c r="S7" s="194"/>
      <c r="T7" s="194"/>
      <c r="U7" s="194"/>
      <c r="V7" s="194"/>
      <c r="W7" s="194"/>
      <c r="X7" s="194"/>
      <c r="Y7" s="194"/>
      <c r="Z7" s="194"/>
      <c r="AA7" s="194"/>
      <c r="AB7" s="194"/>
      <c r="AC7" s="194"/>
      <c r="AD7" s="194"/>
      <c r="AE7" s="194"/>
      <c r="AF7" s="194"/>
      <c r="AG7" s="194"/>
      <c r="AH7" s="194"/>
      <c r="AI7" s="201"/>
      <c r="AJ7" s="113"/>
      <c r="AK7" s="114"/>
      <c r="AL7" s="202"/>
      <c r="AM7" s="85"/>
    </row>
    <row r="8" spans="1:513" ht="41.4" customHeight="1" x14ac:dyDescent="0.25">
      <c r="A8" s="211"/>
      <c r="B8" s="295"/>
      <c r="C8" s="293" t="s">
        <v>174</v>
      </c>
      <c r="D8" s="195">
        <v>1</v>
      </c>
      <c r="E8" s="195">
        <f>4000000/AO1</f>
        <v>1333333.3333333333</v>
      </c>
      <c r="F8" s="195">
        <f>E8*D8</f>
        <v>1333333.3333333333</v>
      </c>
      <c r="G8" s="204" t="s">
        <v>60</v>
      </c>
      <c r="H8" s="194"/>
      <c r="I8" s="194"/>
      <c r="J8" s="194"/>
      <c r="K8" s="296"/>
      <c r="L8" s="194"/>
      <c r="M8" s="194"/>
      <c r="N8" s="194"/>
      <c r="O8" s="194"/>
      <c r="P8" s="194"/>
      <c r="Q8" s="194"/>
      <c r="R8" s="194"/>
      <c r="S8" s="194"/>
      <c r="T8" s="194"/>
      <c r="U8" s="194"/>
      <c r="V8" s="194"/>
      <c r="W8" s="194"/>
      <c r="X8" s="194"/>
      <c r="Y8" s="194"/>
      <c r="Z8" s="194"/>
      <c r="AA8" s="194"/>
      <c r="AB8" s="194"/>
      <c r="AC8" s="194"/>
      <c r="AD8" s="194"/>
      <c r="AE8" s="194"/>
      <c r="AF8" s="194"/>
      <c r="AG8" s="194"/>
      <c r="AH8" s="194"/>
      <c r="AI8" s="201"/>
      <c r="AJ8" s="113"/>
      <c r="AK8" s="114"/>
      <c r="AL8" s="202"/>
      <c r="AM8" s="7" t="s">
        <v>175</v>
      </c>
    </row>
    <row r="9" spans="1:513" s="193" customFormat="1" ht="41.4" customHeight="1" x14ac:dyDescent="0.25">
      <c r="A9" s="190"/>
      <c r="B9" s="801" t="s">
        <v>71</v>
      </c>
      <c r="C9" s="802"/>
      <c r="D9" s="271"/>
      <c r="E9" s="285"/>
      <c r="F9" s="285">
        <f>F10</f>
        <v>93333.333333333328</v>
      </c>
      <c r="G9" s="288"/>
      <c r="H9" s="288"/>
      <c r="I9" s="288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89"/>
      <c r="V9" s="289"/>
      <c r="W9" s="289"/>
      <c r="X9" s="289"/>
      <c r="Y9" s="289"/>
      <c r="Z9" s="289"/>
      <c r="AA9" s="289"/>
      <c r="AB9" s="289"/>
      <c r="AC9" s="289"/>
      <c r="AD9" s="289"/>
      <c r="AE9" s="289"/>
      <c r="AF9" s="289"/>
      <c r="AG9" s="289"/>
      <c r="AH9" s="289"/>
      <c r="AI9" s="185">
        <f>'PEP Av. Fin.'!X7</f>
        <v>0</v>
      </c>
      <c r="AJ9" s="185">
        <f>'PEP Av. Fin.'!Y7</f>
        <v>0</v>
      </c>
      <c r="AK9" s="185">
        <f>'PEP Av. Fin.'!Z7</f>
        <v>0</v>
      </c>
      <c r="AL9" s="203">
        <f>'PEP Av. Fin.'!AA7</f>
        <v>0</v>
      </c>
      <c r="AM9" s="191"/>
      <c r="AN9" s="192"/>
      <c r="AO9" s="192"/>
      <c r="AP9" s="192"/>
      <c r="AQ9" s="192"/>
      <c r="AR9" s="192"/>
      <c r="AS9" s="192"/>
      <c r="AT9" s="192"/>
      <c r="AU9" s="192"/>
      <c r="AV9" s="192"/>
      <c r="AW9" s="192"/>
      <c r="AX9" s="192"/>
      <c r="AY9" s="192"/>
      <c r="AZ9" s="192"/>
      <c r="BA9" s="192"/>
      <c r="BB9" s="192"/>
      <c r="BC9" s="192"/>
      <c r="BD9" s="192"/>
      <c r="BE9" s="192"/>
      <c r="BF9" s="192"/>
      <c r="BG9" s="192"/>
      <c r="BH9" s="192"/>
      <c r="BI9" s="192"/>
      <c r="BJ9" s="192"/>
      <c r="BK9" s="192"/>
      <c r="BL9" s="192"/>
      <c r="BM9" s="192"/>
      <c r="BN9" s="192"/>
      <c r="BO9" s="192"/>
      <c r="BP9" s="192"/>
      <c r="BQ9" s="192"/>
      <c r="BR9" s="192"/>
      <c r="BS9" s="192"/>
      <c r="BT9" s="192"/>
      <c r="BU9" s="192"/>
      <c r="BV9" s="192"/>
      <c r="BW9" s="192"/>
      <c r="BX9" s="192"/>
      <c r="BY9" s="192"/>
      <c r="BZ9" s="192"/>
      <c r="CA9" s="192"/>
      <c r="CB9" s="192"/>
      <c r="CC9" s="192"/>
      <c r="CD9" s="192"/>
      <c r="CE9" s="192"/>
      <c r="CF9" s="192"/>
      <c r="CG9" s="192"/>
      <c r="CH9" s="192"/>
      <c r="CI9" s="192"/>
      <c r="CJ9" s="192"/>
      <c r="CK9" s="192"/>
      <c r="CL9" s="192"/>
      <c r="CM9" s="192"/>
      <c r="CN9" s="192"/>
      <c r="CO9" s="192"/>
      <c r="CP9" s="192"/>
      <c r="CQ9" s="192"/>
      <c r="CR9" s="192"/>
      <c r="CS9" s="192"/>
      <c r="CT9" s="192"/>
      <c r="CU9" s="192"/>
      <c r="CV9" s="192"/>
      <c r="CW9" s="192"/>
      <c r="CX9" s="192"/>
      <c r="CY9" s="192"/>
      <c r="CZ9" s="192"/>
      <c r="DA9" s="192"/>
      <c r="DB9" s="192"/>
      <c r="DC9" s="192"/>
      <c r="DD9" s="192"/>
      <c r="DE9" s="192"/>
      <c r="DF9" s="192"/>
      <c r="DG9" s="192"/>
      <c r="DH9" s="192"/>
      <c r="DI9" s="192"/>
      <c r="DJ9" s="192"/>
      <c r="DK9" s="192"/>
      <c r="DL9" s="192"/>
      <c r="DM9" s="192"/>
      <c r="DN9" s="192"/>
      <c r="DO9" s="192"/>
      <c r="DP9" s="192"/>
      <c r="DQ9" s="192"/>
      <c r="DR9" s="192"/>
      <c r="DS9" s="192"/>
      <c r="DT9" s="192"/>
      <c r="DU9" s="192"/>
      <c r="DV9" s="192"/>
      <c r="DW9" s="192"/>
      <c r="DX9" s="192"/>
      <c r="DY9" s="192"/>
      <c r="DZ9" s="192"/>
      <c r="EA9" s="192"/>
      <c r="EB9" s="192"/>
      <c r="EC9" s="192"/>
      <c r="ED9" s="192"/>
      <c r="EE9" s="192"/>
      <c r="EF9" s="192"/>
      <c r="EG9" s="192"/>
      <c r="EH9" s="192"/>
      <c r="EI9" s="192"/>
      <c r="EJ9" s="192"/>
      <c r="EK9" s="192"/>
      <c r="EL9" s="192"/>
      <c r="EM9" s="192"/>
      <c r="EN9" s="192"/>
      <c r="EO9" s="192"/>
      <c r="EP9" s="192"/>
      <c r="EQ9" s="192"/>
      <c r="ER9" s="192"/>
      <c r="ES9" s="192"/>
      <c r="ET9" s="192"/>
      <c r="EU9" s="192"/>
      <c r="EV9" s="192"/>
      <c r="EW9" s="192"/>
      <c r="EX9" s="192"/>
      <c r="EY9" s="192"/>
      <c r="EZ9" s="192"/>
      <c r="FA9" s="192"/>
      <c r="FB9" s="192"/>
      <c r="FC9" s="192"/>
      <c r="FD9" s="192"/>
      <c r="FE9" s="192"/>
      <c r="FF9" s="192"/>
      <c r="FG9" s="192"/>
      <c r="FH9" s="192"/>
      <c r="FI9" s="192"/>
      <c r="FJ9" s="192"/>
      <c r="FK9" s="192"/>
      <c r="FL9" s="192"/>
      <c r="FM9" s="192"/>
      <c r="FN9" s="192"/>
      <c r="FO9" s="192"/>
      <c r="FP9" s="192"/>
      <c r="FQ9" s="192"/>
      <c r="FR9" s="192"/>
      <c r="FS9" s="192"/>
      <c r="FT9" s="192"/>
      <c r="FU9" s="192"/>
      <c r="FV9" s="192"/>
      <c r="FW9" s="192"/>
      <c r="FX9" s="192"/>
      <c r="FY9" s="192"/>
      <c r="FZ9" s="192"/>
      <c r="GA9" s="192"/>
      <c r="GB9" s="192"/>
      <c r="GC9" s="192"/>
      <c r="GD9" s="192"/>
      <c r="GE9" s="192"/>
      <c r="GF9" s="192"/>
      <c r="GG9" s="192"/>
      <c r="GH9" s="192"/>
      <c r="GI9" s="192"/>
      <c r="GJ9" s="192"/>
      <c r="GK9" s="192"/>
      <c r="GL9" s="192"/>
      <c r="GM9" s="192"/>
      <c r="GN9" s="192"/>
      <c r="GO9" s="192"/>
      <c r="GP9" s="192"/>
      <c r="GQ9" s="192"/>
      <c r="GR9" s="192"/>
      <c r="GS9" s="192"/>
      <c r="GT9" s="192"/>
      <c r="GU9" s="192"/>
      <c r="GV9" s="192"/>
      <c r="GW9" s="192"/>
      <c r="GX9" s="192"/>
      <c r="GY9" s="192"/>
      <c r="GZ9" s="192"/>
      <c r="HA9" s="192"/>
      <c r="HB9" s="192"/>
      <c r="HC9" s="192"/>
      <c r="HD9" s="192"/>
      <c r="HE9" s="192"/>
      <c r="HF9" s="192"/>
      <c r="HG9" s="192"/>
      <c r="HH9" s="192"/>
      <c r="HI9" s="192"/>
      <c r="HJ9" s="192"/>
      <c r="HK9" s="192"/>
      <c r="HL9" s="192"/>
      <c r="HM9" s="192"/>
      <c r="HN9" s="192"/>
      <c r="HO9" s="192"/>
      <c r="HP9" s="192"/>
      <c r="HQ9" s="192"/>
      <c r="HR9" s="192"/>
      <c r="HS9" s="192"/>
      <c r="HT9" s="192"/>
      <c r="HU9" s="192"/>
      <c r="HV9" s="192"/>
      <c r="HW9" s="192"/>
      <c r="HX9" s="192"/>
      <c r="HY9" s="192"/>
      <c r="HZ9" s="192"/>
      <c r="IA9" s="192"/>
      <c r="IB9" s="192"/>
      <c r="IC9" s="192"/>
      <c r="ID9" s="192"/>
      <c r="IE9" s="192"/>
      <c r="IF9" s="192"/>
      <c r="IG9" s="192"/>
      <c r="IH9" s="192"/>
      <c r="II9" s="192"/>
      <c r="IJ9" s="192"/>
      <c r="IK9" s="192"/>
      <c r="IL9" s="192"/>
      <c r="IM9" s="192"/>
      <c r="IN9" s="192"/>
      <c r="IO9" s="192"/>
      <c r="IP9" s="192"/>
      <c r="IQ9" s="192"/>
      <c r="IR9" s="192"/>
      <c r="IS9" s="192"/>
      <c r="IT9" s="192"/>
      <c r="IU9" s="192"/>
      <c r="IV9" s="192"/>
      <c r="IW9" s="192"/>
      <c r="IX9" s="192"/>
      <c r="IY9" s="192"/>
      <c r="IZ9" s="192"/>
      <c r="JA9" s="192"/>
      <c r="JB9" s="192"/>
      <c r="JC9" s="192"/>
      <c r="JD9" s="192"/>
      <c r="JE9" s="192"/>
      <c r="JF9" s="192"/>
      <c r="JG9" s="192"/>
      <c r="JH9" s="192"/>
      <c r="JI9" s="192"/>
      <c r="JJ9" s="192"/>
      <c r="JK9" s="192"/>
      <c r="JL9" s="192"/>
      <c r="JM9" s="192"/>
      <c r="JN9" s="192"/>
      <c r="JO9" s="192"/>
      <c r="JP9" s="192"/>
      <c r="JQ9" s="192"/>
      <c r="JR9" s="192"/>
      <c r="JS9" s="192"/>
      <c r="JT9" s="192"/>
      <c r="JU9" s="192"/>
      <c r="JV9" s="192"/>
      <c r="JW9" s="192"/>
      <c r="JX9" s="192"/>
      <c r="JY9" s="192"/>
      <c r="JZ9" s="192"/>
      <c r="KA9" s="192"/>
      <c r="KB9" s="192"/>
      <c r="KC9" s="192"/>
      <c r="KD9" s="192"/>
      <c r="KE9" s="192"/>
      <c r="KF9" s="192"/>
      <c r="KG9" s="192"/>
      <c r="KH9" s="192"/>
      <c r="KI9" s="192"/>
      <c r="KJ9" s="192"/>
      <c r="KK9" s="192"/>
      <c r="KL9" s="192"/>
      <c r="KM9" s="192"/>
      <c r="KN9" s="192"/>
      <c r="KO9" s="192"/>
      <c r="KP9" s="192"/>
      <c r="KQ9" s="192"/>
      <c r="KR9" s="192"/>
      <c r="KS9" s="192"/>
      <c r="KT9" s="192"/>
      <c r="KU9" s="192"/>
      <c r="KV9" s="192"/>
      <c r="KW9" s="192"/>
      <c r="KX9" s="192"/>
      <c r="KY9" s="192"/>
      <c r="KZ9" s="192"/>
      <c r="LA9" s="192"/>
      <c r="LB9" s="192"/>
      <c r="LC9" s="192"/>
      <c r="LD9" s="192"/>
      <c r="LE9" s="192"/>
      <c r="LF9" s="192"/>
      <c r="LG9" s="192"/>
      <c r="LH9" s="192"/>
      <c r="LI9" s="192"/>
      <c r="LJ9" s="192"/>
      <c r="LK9" s="192"/>
      <c r="LL9" s="192"/>
      <c r="LM9" s="192"/>
      <c r="LN9" s="192"/>
      <c r="LO9" s="192"/>
      <c r="LP9" s="192"/>
      <c r="LQ9" s="192"/>
      <c r="LR9" s="192"/>
      <c r="LS9" s="192"/>
      <c r="LT9" s="192"/>
      <c r="LU9" s="192"/>
      <c r="LV9" s="192"/>
      <c r="LW9" s="192"/>
      <c r="LX9" s="192"/>
      <c r="LY9" s="192"/>
      <c r="LZ9" s="192"/>
      <c r="MA9" s="192"/>
      <c r="MB9" s="192"/>
      <c r="MC9" s="192"/>
      <c r="MD9" s="192"/>
      <c r="ME9" s="192"/>
      <c r="MF9" s="192"/>
      <c r="MG9" s="192"/>
      <c r="MH9" s="192"/>
      <c r="MI9" s="192"/>
      <c r="MJ9" s="192"/>
      <c r="MK9" s="192"/>
      <c r="ML9" s="192"/>
      <c r="MM9" s="192"/>
      <c r="MN9" s="192"/>
      <c r="MO9" s="192"/>
      <c r="MP9" s="192"/>
      <c r="MQ9" s="192"/>
      <c r="MR9" s="192"/>
      <c r="MS9" s="192"/>
      <c r="MT9" s="192"/>
      <c r="MU9" s="192"/>
      <c r="MV9" s="192"/>
      <c r="MW9" s="192"/>
      <c r="MX9" s="192"/>
      <c r="MY9" s="192"/>
      <c r="MZ9" s="192"/>
      <c r="NA9" s="192"/>
      <c r="NB9" s="192"/>
      <c r="NC9" s="192"/>
      <c r="ND9" s="192"/>
      <c r="NE9" s="192"/>
      <c r="NF9" s="192"/>
      <c r="NG9" s="192"/>
      <c r="NH9" s="192"/>
      <c r="NI9" s="192"/>
      <c r="NJ9" s="192"/>
      <c r="NK9" s="192"/>
      <c r="NL9" s="192"/>
      <c r="NM9" s="192"/>
      <c r="NN9" s="192"/>
      <c r="NO9" s="192"/>
      <c r="NP9" s="192"/>
      <c r="NQ9" s="192"/>
      <c r="NR9" s="192"/>
      <c r="NS9" s="192"/>
      <c r="NT9" s="192"/>
      <c r="NU9" s="192"/>
      <c r="NV9" s="192"/>
      <c r="NW9" s="192"/>
      <c r="NX9" s="192"/>
      <c r="NY9" s="192"/>
      <c r="NZ9" s="192"/>
      <c r="OA9" s="192"/>
      <c r="OB9" s="192"/>
      <c r="OC9" s="192"/>
      <c r="OD9" s="192"/>
      <c r="OE9" s="192"/>
      <c r="OF9" s="192"/>
      <c r="OG9" s="192"/>
      <c r="OH9" s="192"/>
      <c r="OI9" s="192"/>
      <c r="OJ9" s="192"/>
      <c r="OK9" s="192"/>
      <c r="OL9" s="192"/>
      <c r="OM9" s="192"/>
      <c r="ON9" s="192"/>
      <c r="OO9" s="192"/>
      <c r="OP9" s="192"/>
      <c r="OQ9" s="192"/>
      <c r="OR9" s="192"/>
      <c r="OS9" s="192"/>
      <c r="OT9" s="192"/>
      <c r="OU9" s="192"/>
      <c r="OV9" s="192"/>
      <c r="OW9" s="192"/>
      <c r="OX9" s="192"/>
      <c r="OY9" s="192"/>
      <c r="OZ9" s="192"/>
      <c r="PA9" s="192"/>
      <c r="PB9" s="192"/>
      <c r="PC9" s="192"/>
      <c r="PD9" s="192"/>
      <c r="PE9" s="192"/>
      <c r="PF9" s="192"/>
      <c r="PG9" s="192"/>
      <c r="PH9" s="192"/>
      <c r="PI9" s="192"/>
      <c r="PJ9" s="192"/>
      <c r="PK9" s="192"/>
      <c r="PL9" s="192"/>
      <c r="PM9" s="192"/>
      <c r="PN9" s="192"/>
      <c r="PO9" s="192"/>
      <c r="PP9" s="192"/>
      <c r="PQ9" s="192"/>
      <c r="PR9" s="192"/>
      <c r="PS9" s="192"/>
      <c r="PT9" s="192"/>
      <c r="PU9" s="192"/>
      <c r="PV9" s="192"/>
      <c r="PW9" s="192"/>
      <c r="PX9" s="192"/>
      <c r="PY9" s="192"/>
      <c r="PZ9" s="192"/>
      <c r="QA9" s="192"/>
      <c r="QB9" s="192"/>
      <c r="QC9" s="192"/>
      <c r="QD9" s="192"/>
      <c r="QE9" s="192"/>
      <c r="QF9" s="192"/>
      <c r="QG9" s="192"/>
      <c r="QH9" s="192"/>
      <c r="QI9" s="192"/>
      <c r="QJ9" s="192"/>
      <c r="QK9" s="192"/>
      <c r="QL9" s="192"/>
      <c r="QM9" s="192"/>
      <c r="QN9" s="192"/>
      <c r="QO9" s="192"/>
      <c r="QP9" s="192"/>
      <c r="QQ9" s="192"/>
      <c r="QR9" s="192"/>
      <c r="QS9" s="192"/>
      <c r="QT9" s="192"/>
      <c r="QU9" s="192"/>
      <c r="QV9" s="192"/>
      <c r="QW9" s="192"/>
      <c r="QX9" s="192"/>
      <c r="QY9" s="192"/>
      <c r="QZ9" s="192"/>
      <c r="RA9" s="192"/>
      <c r="RB9" s="192"/>
      <c r="RC9" s="192"/>
      <c r="RD9" s="192"/>
      <c r="RE9" s="192"/>
      <c r="RF9" s="192"/>
      <c r="RG9" s="192"/>
      <c r="RH9" s="192"/>
      <c r="RI9" s="192"/>
      <c r="RJ9" s="192"/>
      <c r="RK9" s="192"/>
      <c r="RL9" s="192"/>
      <c r="RM9" s="192"/>
      <c r="RN9" s="192"/>
      <c r="RO9" s="192"/>
      <c r="RP9" s="192"/>
      <c r="RQ9" s="192"/>
      <c r="RR9" s="192"/>
      <c r="RS9" s="192"/>
      <c r="RT9" s="192"/>
      <c r="RU9" s="192"/>
      <c r="RV9" s="192"/>
      <c r="RW9" s="192"/>
      <c r="RX9" s="192"/>
      <c r="RY9" s="192"/>
      <c r="RZ9" s="192"/>
      <c r="SA9" s="192"/>
      <c r="SB9" s="192"/>
      <c r="SC9" s="192"/>
      <c r="SD9" s="192"/>
      <c r="SE9" s="192"/>
      <c r="SF9" s="192"/>
      <c r="SG9" s="192"/>
      <c r="SH9" s="192"/>
      <c r="SI9" s="192"/>
      <c r="SJ9" s="192"/>
      <c r="SK9" s="192"/>
      <c r="SL9" s="192"/>
      <c r="SM9" s="192"/>
      <c r="SN9" s="192"/>
      <c r="SO9" s="192"/>
      <c r="SP9" s="192"/>
      <c r="SQ9" s="192"/>
      <c r="SR9" s="192"/>
      <c r="SS9" s="192"/>
    </row>
    <row r="10" spans="1:513" ht="41.4" customHeight="1" x14ac:dyDescent="0.25">
      <c r="A10" s="211"/>
      <c r="B10" s="295"/>
      <c r="C10" s="293" t="s">
        <v>176</v>
      </c>
      <c r="D10" s="195">
        <v>1</v>
      </c>
      <c r="E10" s="195">
        <f>280000/AO1</f>
        <v>93333.333333333328</v>
      </c>
      <c r="F10" s="195">
        <f>D10*E10</f>
        <v>93333.333333333328</v>
      </c>
      <c r="G10" s="204" t="s">
        <v>151</v>
      </c>
      <c r="H10" s="194"/>
      <c r="I10" s="194"/>
      <c r="J10" s="194"/>
      <c r="K10" s="296"/>
      <c r="L10" s="194"/>
      <c r="M10" s="194"/>
      <c r="N10" s="194"/>
      <c r="O10" s="194"/>
      <c r="P10" s="194"/>
      <c r="Q10" s="194"/>
      <c r="R10" s="194"/>
      <c r="S10" s="194"/>
      <c r="T10" s="194"/>
      <c r="U10" s="194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194"/>
      <c r="AH10" s="194"/>
      <c r="AI10" s="201"/>
      <c r="AJ10" s="113"/>
      <c r="AK10" s="114"/>
      <c r="AL10" s="202"/>
      <c r="AM10" s="7"/>
    </row>
    <row r="11" spans="1:513" s="193" customFormat="1" ht="41.4" customHeight="1" x14ac:dyDescent="0.25">
      <c r="A11" s="190"/>
      <c r="B11" s="801" t="s">
        <v>72</v>
      </c>
      <c r="C11" s="802"/>
      <c r="D11" s="271"/>
      <c r="E11" s="286"/>
      <c r="F11" s="286">
        <f>SUM(F12:F16)</f>
        <v>196666.66666666666</v>
      </c>
      <c r="G11" s="288"/>
      <c r="H11" s="288"/>
      <c r="I11" s="288"/>
      <c r="J11" s="289"/>
      <c r="K11" s="289"/>
      <c r="L11" s="289"/>
      <c r="M11" s="289"/>
      <c r="N11" s="289"/>
      <c r="O11" s="289"/>
      <c r="P11" s="289"/>
      <c r="Q11" s="289"/>
      <c r="R11" s="289"/>
      <c r="S11" s="289"/>
      <c r="T11" s="289"/>
      <c r="U11" s="289"/>
      <c r="V11" s="289"/>
      <c r="W11" s="289"/>
      <c r="X11" s="289"/>
      <c r="Y11" s="289"/>
      <c r="Z11" s="289"/>
      <c r="AA11" s="289"/>
      <c r="AB11" s="289"/>
      <c r="AC11" s="289"/>
      <c r="AD11" s="289"/>
      <c r="AE11" s="289"/>
      <c r="AF11" s="289"/>
      <c r="AG11" s="289"/>
      <c r="AH11" s="289"/>
      <c r="AI11" s="185">
        <f>'PEP Av. Fin.'!X8</f>
        <v>0</v>
      </c>
      <c r="AJ11" s="185">
        <f>'PEP Av. Fin.'!Y8</f>
        <v>0</v>
      </c>
      <c r="AK11" s="185">
        <f>'PEP Av. Fin.'!Z8</f>
        <v>0</v>
      </c>
      <c r="AL11" s="185">
        <f>'PEP Av. Fin.'!AA8</f>
        <v>0</v>
      </c>
      <c r="AM11" s="191"/>
      <c r="AN11" s="192"/>
      <c r="AO11" s="192"/>
      <c r="AP11" s="192"/>
      <c r="AQ11" s="192"/>
      <c r="AR11" s="192"/>
      <c r="AS11" s="192"/>
      <c r="AT11" s="192"/>
      <c r="AU11" s="192"/>
      <c r="AV11" s="192"/>
      <c r="AW11" s="192"/>
      <c r="AX11" s="192"/>
      <c r="AY11" s="192"/>
      <c r="AZ11" s="192"/>
      <c r="BA11" s="192"/>
      <c r="BB11" s="192"/>
      <c r="BC11" s="192"/>
      <c r="BD11" s="192"/>
      <c r="BE11" s="192"/>
      <c r="BF11" s="192"/>
      <c r="BG11" s="192"/>
      <c r="BH11" s="192"/>
      <c r="BI11" s="192"/>
      <c r="BJ11" s="192"/>
      <c r="BK11" s="192"/>
      <c r="BL11" s="192"/>
      <c r="BM11" s="192"/>
      <c r="BN11" s="192"/>
      <c r="BO11" s="192"/>
      <c r="BP11" s="192"/>
      <c r="BQ11" s="192"/>
      <c r="BR11" s="192"/>
      <c r="BS11" s="192"/>
      <c r="BT11" s="192"/>
      <c r="BU11" s="192"/>
      <c r="BV11" s="192"/>
      <c r="BW11" s="192"/>
      <c r="BX11" s="192"/>
      <c r="BY11" s="192"/>
      <c r="BZ11" s="192"/>
      <c r="CA11" s="192"/>
      <c r="CB11" s="192"/>
      <c r="CC11" s="192"/>
      <c r="CD11" s="192"/>
      <c r="CE11" s="192"/>
      <c r="CF11" s="192"/>
      <c r="CG11" s="192"/>
      <c r="CH11" s="192"/>
      <c r="CI11" s="192"/>
      <c r="CJ11" s="192"/>
      <c r="CK11" s="192"/>
      <c r="CL11" s="192"/>
      <c r="CM11" s="192"/>
      <c r="CN11" s="192"/>
      <c r="CO11" s="192"/>
      <c r="CP11" s="192"/>
      <c r="CQ11" s="192"/>
      <c r="CR11" s="192"/>
      <c r="CS11" s="192"/>
      <c r="CT11" s="192"/>
      <c r="CU11" s="192"/>
      <c r="CV11" s="192"/>
      <c r="CW11" s="192"/>
      <c r="CX11" s="192"/>
      <c r="CY11" s="192"/>
      <c r="CZ11" s="192"/>
      <c r="DA11" s="192"/>
      <c r="DB11" s="192"/>
      <c r="DC11" s="192"/>
      <c r="DD11" s="192"/>
      <c r="DE11" s="192"/>
      <c r="DF11" s="192"/>
      <c r="DG11" s="192"/>
      <c r="DH11" s="192"/>
      <c r="DI11" s="192"/>
      <c r="DJ11" s="192"/>
      <c r="DK11" s="192"/>
      <c r="DL11" s="192"/>
      <c r="DM11" s="192"/>
      <c r="DN11" s="192"/>
      <c r="DO11" s="192"/>
      <c r="DP11" s="192"/>
      <c r="DQ11" s="192"/>
      <c r="DR11" s="192"/>
      <c r="DS11" s="192"/>
      <c r="DT11" s="192"/>
      <c r="DU11" s="192"/>
      <c r="DV11" s="192"/>
      <c r="DW11" s="192"/>
      <c r="DX11" s="192"/>
      <c r="DY11" s="192"/>
      <c r="DZ11" s="192"/>
      <c r="EA11" s="192"/>
      <c r="EB11" s="192"/>
      <c r="EC11" s="192"/>
      <c r="ED11" s="192"/>
      <c r="EE11" s="192"/>
      <c r="EF11" s="192"/>
      <c r="EG11" s="192"/>
      <c r="EH11" s="192"/>
      <c r="EI11" s="192"/>
      <c r="EJ11" s="192"/>
      <c r="EK11" s="192"/>
      <c r="EL11" s="192"/>
      <c r="EM11" s="192"/>
      <c r="EN11" s="192"/>
      <c r="EO11" s="192"/>
      <c r="EP11" s="192"/>
      <c r="EQ11" s="192"/>
      <c r="ER11" s="192"/>
      <c r="ES11" s="192"/>
      <c r="ET11" s="192"/>
      <c r="EU11" s="192"/>
      <c r="EV11" s="192"/>
      <c r="EW11" s="192"/>
      <c r="EX11" s="192"/>
      <c r="EY11" s="192"/>
      <c r="EZ11" s="192"/>
      <c r="FA11" s="192"/>
      <c r="FB11" s="192"/>
      <c r="FC11" s="192"/>
      <c r="FD11" s="192"/>
      <c r="FE11" s="192"/>
      <c r="FF11" s="192"/>
      <c r="FG11" s="192"/>
      <c r="FH11" s="192"/>
      <c r="FI11" s="192"/>
      <c r="FJ11" s="192"/>
      <c r="FK11" s="192"/>
      <c r="FL11" s="192"/>
      <c r="FM11" s="192"/>
      <c r="FN11" s="192"/>
      <c r="FO11" s="192"/>
      <c r="FP11" s="192"/>
      <c r="FQ11" s="192"/>
      <c r="FR11" s="192"/>
      <c r="FS11" s="192"/>
      <c r="FT11" s="192"/>
      <c r="FU11" s="192"/>
      <c r="FV11" s="192"/>
      <c r="FW11" s="192"/>
      <c r="FX11" s="192"/>
      <c r="FY11" s="192"/>
      <c r="FZ11" s="192"/>
      <c r="GA11" s="192"/>
      <c r="GB11" s="192"/>
      <c r="GC11" s="192"/>
      <c r="GD11" s="192"/>
      <c r="GE11" s="192"/>
      <c r="GF11" s="192"/>
      <c r="GG11" s="192"/>
      <c r="GH11" s="192"/>
      <c r="GI11" s="192"/>
      <c r="GJ11" s="192"/>
      <c r="GK11" s="192"/>
      <c r="GL11" s="192"/>
      <c r="GM11" s="192"/>
      <c r="GN11" s="192"/>
      <c r="GO11" s="192"/>
      <c r="GP11" s="192"/>
      <c r="GQ11" s="192"/>
      <c r="GR11" s="192"/>
      <c r="GS11" s="192"/>
      <c r="GT11" s="192"/>
      <c r="GU11" s="192"/>
      <c r="GV11" s="192"/>
      <c r="GW11" s="192"/>
      <c r="GX11" s="192"/>
      <c r="GY11" s="192"/>
      <c r="GZ11" s="192"/>
      <c r="HA11" s="192"/>
      <c r="HB11" s="192"/>
      <c r="HC11" s="192"/>
      <c r="HD11" s="192"/>
      <c r="HE11" s="192"/>
      <c r="HF11" s="192"/>
      <c r="HG11" s="192"/>
      <c r="HH11" s="192"/>
      <c r="HI11" s="192"/>
      <c r="HJ11" s="192"/>
      <c r="HK11" s="192"/>
      <c r="HL11" s="192"/>
      <c r="HM11" s="192"/>
      <c r="HN11" s="192"/>
      <c r="HO11" s="192"/>
      <c r="HP11" s="192"/>
      <c r="HQ11" s="192"/>
      <c r="HR11" s="192"/>
      <c r="HS11" s="192"/>
      <c r="HT11" s="192"/>
      <c r="HU11" s="192"/>
      <c r="HV11" s="192"/>
      <c r="HW11" s="192"/>
      <c r="HX11" s="192"/>
      <c r="HY11" s="192"/>
      <c r="HZ11" s="192"/>
      <c r="IA11" s="192"/>
      <c r="IB11" s="192"/>
      <c r="IC11" s="192"/>
      <c r="ID11" s="192"/>
      <c r="IE11" s="192"/>
      <c r="IF11" s="192"/>
      <c r="IG11" s="192"/>
      <c r="IH11" s="192"/>
      <c r="II11" s="192"/>
      <c r="IJ11" s="192"/>
      <c r="IK11" s="192"/>
      <c r="IL11" s="192"/>
      <c r="IM11" s="192"/>
      <c r="IN11" s="192"/>
      <c r="IO11" s="192"/>
      <c r="IP11" s="192"/>
      <c r="IQ11" s="192"/>
      <c r="IR11" s="192"/>
      <c r="IS11" s="192"/>
      <c r="IT11" s="192"/>
      <c r="IU11" s="192"/>
      <c r="IV11" s="192"/>
      <c r="IW11" s="192"/>
      <c r="IX11" s="192"/>
      <c r="IY11" s="192"/>
      <c r="IZ11" s="192"/>
      <c r="JA11" s="192"/>
      <c r="JB11" s="192"/>
      <c r="JC11" s="192"/>
      <c r="JD11" s="192"/>
      <c r="JE11" s="192"/>
      <c r="JF11" s="192"/>
      <c r="JG11" s="192"/>
      <c r="JH11" s="192"/>
      <c r="JI11" s="192"/>
      <c r="JJ11" s="192"/>
      <c r="JK11" s="192"/>
      <c r="JL11" s="192"/>
      <c r="JM11" s="192"/>
      <c r="JN11" s="192"/>
      <c r="JO11" s="192"/>
      <c r="JP11" s="192"/>
      <c r="JQ11" s="192"/>
      <c r="JR11" s="192"/>
      <c r="JS11" s="192"/>
      <c r="JT11" s="192"/>
      <c r="JU11" s="192"/>
      <c r="JV11" s="192"/>
      <c r="JW11" s="192"/>
      <c r="JX11" s="192"/>
      <c r="JY11" s="192"/>
      <c r="JZ11" s="192"/>
      <c r="KA11" s="192"/>
      <c r="KB11" s="192"/>
      <c r="KC11" s="192"/>
      <c r="KD11" s="192"/>
      <c r="KE11" s="192"/>
      <c r="KF11" s="192"/>
      <c r="KG11" s="192"/>
      <c r="KH11" s="192"/>
      <c r="KI11" s="192"/>
      <c r="KJ11" s="192"/>
      <c r="KK11" s="192"/>
      <c r="KL11" s="192"/>
      <c r="KM11" s="192"/>
      <c r="KN11" s="192"/>
      <c r="KO11" s="192"/>
      <c r="KP11" s="192"/>
      <c r="KQ11" s="192"/>
      <c r="KR11" s="192"/>
      <c r="KS11" s="192"/>
      <c r="KT11" s="192"/>
      <c r="KU11" s="192"/>
      <c r="KV11" s="192"/>
      <c r="KW11" s="192"/>
      <c r="KX11" s="192"/>
      <c r="KY11" s="192"/>
      <c r="KZ11" s="192"/>
      <c r="LA11" s="192"/>
      <c r="LB11" s="192"/>
      <c r="LC11" s="192"/>
      <c r="LD11" s="192"/>
      <c r="LE11" s="192"/>
      <c r="LF11" s="192"/>
      <c r="LG11" s="192"/>
      <c r="LH11" s="192"/>
      <c r="LI11" s="192"/>
      <c r="LJ11" s="192"/>
      <c r="LK11" s="192"/>
      <c r="LL11" s="192"/>
      <c r="LM11" s="192"/>
      <c r="LN11" s="192"/>
      <c r="LO11" s="192"/>
      <c r="LP11" s="192"/>
      <c r="LQ11" s="192"/>
      <c r="LR11" s="192"/>
      <c r="LS11" s="192"/>
      <c r="LT11" s="192"/>
      <c r="LU11" s="192"/>
      <c r="LV11" s="192"/>
      <c r="LW11" s="192"/>
      <c r="LX11" s="192"/>
      <c r="LY11" s="192"/>
      <c r="LZ11" s="192"/>
      <c r="MA11" s="192"/>
      <c r="MB11" s="192"/>
      <c r="MC11" s="192"/>
      <c r="MD11" s="192"/>
      <c r="ME11" s="192"/>
      <c r="MF11" s="192"/>
      <c r="MG11" s="192"/>
      <c r="MH11" s="192"/>
      <c r="MI11" s="192"/>
      <c r="MJ11" s="192"/>
      <c r="MK11" s="192"/>
      <c r="ML11" s="192"/>
      <c r="MM11" s="192"/>
      <c r="MN11" s="192"/>
      <c r="MO11" s="192"/>
      <c r="MP11" s="192"/>
      <c r="MQ11" s="192"/>
      <c r="MR11" s="192"/>
      <c r="MS11" s="192"/>
      <c r="MT11" s="192"/>
      <c r="MU11" s="192"/>
      <c r="MV11" s="192"/>
      <c r="MW11" s="192"/>
      <c r="MX11" s="192"/>
      <c r="MY11" s="192"/>
      <c r="MZ11" s="192"/>
      <c r="NA11" s="192"/>
      <c r="NB11" s="192"/>
      <c r="NC11" s="192"/>
      <c r="ND11" s="192"/>
      <c r="NE11" s="192"/>
      <c r="NF11" s="192"/>
      <c r="NG11" s="192"/>
      <c r="NH11" s="192"/>
      <c r="NI11" s="192"/>
      <c r="NJ11" s="192"/>
      <c r="NK11" s="192"/>
      <c r="NL11" s="192"/>
      <c r="NM11" s="192"/>
      <c r="NN11" s="192"/>
      <c r="NO11" s="192"/>
      <c r="NP11" s="192"/>
      <c r="NQ11" s="192"/>
      <c r="NR11" s="192"/>
      <c r="NS11" s="192"/>
      <c r="NT11" s="192"/>
      <c r="NU11" s="192"/>
      <c r="NV11" s="192"/>
      <c r="NW11" s="192"/>
      <c r="NX11" s="192"/>
      <c r="NY11" s="192"/>
      <c r="NZ11" s="192"/>
      <c r="OA11" s="192"/>
      <c r="OB11" s="192"/>
      <c r="OC11" s="192"/>
      <c r="OD11" s="192"/>
      <c r="OE11" s="192"/>
      <c r="OF11" s="192"/>
      <c r="OG11" s="192"/>
      <c r="OH11" s="192"/>
      <c r="OI11" s="192"/>
      <c r="OJ11" s="192"/>
      <c r="OK11" s="192"/>
      <c r="OL11" s="192"/>
      <c r="OM11" s="192"/>
      <c r="ON11" s="192"/>
      <c r="OO11" s="192"/>
      <c r="OP11" s="192"/>
      <c r="OQ11" s="192"/>
      <c r="OR11" s="192"/>
      <c r="OS11" s="192"/>
      <c r="OT11" s="192"/>
      <c r="OU11" s="192"/>
      <c r="OV11" s="192"/>
      <c r="OW11" s="192"/>
      <c r="OX11" s="192"/>
      <c r="OY11" s="192"/>
      <c r="OZ11" s="192"/>
      <c r="PA11" s="192"/>
      <c r="PB11" s="192"/>
      <c r="PC11" s="192"/>
      <c r="PD11" s="192"/>
      <c r="PE11" s="192"/>
      <c r="PF11" s="192"/>
      <c r="PG11" s="192"/>
      <c r="PH11" s="192"/>
      <c r="PI11" s="192"/>
      <c r="PJ11" s="192"/>
      <c r="PK11" s="192"/>
      <c r="PL11" s="192"/>
      <c r="PM11" s="192"/>
      <c r="PN11" s="192"/>
      <c r="PO11" s="192"/>
      <c r="PP11" s="192"/>
      <c r="PQ11" s="192"/>
      <c r="PR11" s="192"/>
      <c r="PS11" s="192"/>
      <c r="PT11" s="192"/>
      <c r="PU11" s="192"/>
      <c r="PV11" s="192"/>
      <c r="PW11" s="192"/>
      <c r="PX11" s="192"/>
      <c r="PY11" s="192"/>
      <c r="PZ11" s="192"/>
      <c r="QA11" s="192"/>
      <c r="QB11" s="192"/>
      <c r="QC11" s="192"/>
      <c r="QD11" s="192"/>
      <c r="QE11" s="192"/>
      <c r="QF11" s="192"/>
      <c r="QG11" s="192"/>
      <c r="QH11" s="192"/>
      <c r="QI11" s="192"/>
      <c r="QJ11" s="192"/>
      <c r="QK11" s="192"/>
      <c r="QL11" s="192"/>
      <c r="QM11" s="192"/>
      <c r="QN11" s="192"/>
      <c r="QO11" s="192"/>
      <c r="QP11" s="192"/>
      <c r="QQ11" s="192"/>
      <c r="QR11" s="192"/>
      <c r="QS11" s="192"/>
      <c r="QT11" s="192"/>
      <c r="QU11" s="192"/>
      <c r="QV11" s="192"/>
      <c r="QW11" s="192"/>
      <c r="QX11" s="192"/>
      <c r="QY11" s="192"/>
      <c r="QZ11" s="192"/>
      <c r="RA11" s="192"/>
      <c r="RB11" s="192"/>
      <c r="RC11" s="192"/>
      <c r="RD11" s="192"/>
      <c r="RE11" s="192"/>
      <c r="RF11" s="192"/>
      <c r="RG11" s="192"/>
      <c r="RH11" s="192"/>
      <c r="RI11" s="192"/>
      <c r="RJ11" s="192"/>
      <c r="RK11" s="192"/>
      <c r="RL11" s="192"/>
      <c r="RM11" s="192"/>
      <c r="RN11" s="192"/>
      <c r="RO11" s="192"/>
      <c r="RP11" s="192"/>
      <c r="RQ11" s="192"/>
      <c r="RR11" s="192"/>
      <c r="RS11" s="192"/>
      <c r="RT11" s="192"/>
      <c r="RU11" s="192"/>
      <c r="RV11" s="192"/>
      <c r="RW11" s="192"/>
      <c r="RX11" s="192"/>
      <c r="RY11" s="192"/>
      <c r="RZ11" s="192"/>
      <c r="SA11" s="192"/>
      <c r="SB11" s="192"/>
      <c r="SC11" s="192"/>
      <c r="SD11" s="192"/>
      <c r="SE11" s="192"/>
      <c r="SF11" s="192"/>
      <c r="SG11" s="192"/>
      <c r="SH11" s="192"/>
      <c r="SI11" s="192"/>
      <c r="SJ11" s="192"/>
      <c r="SK11" s="192"/>
      <c r="SL11" s="192"/>
      <c r="SM11" s="192"/>
      <c r="SN11" s="192"/>
      <c r="SO11" s="192"/>
      <c r="SP11" s="192"/>
      <c r="SQ11" s="192"/>
      <c r="SR11" s="192"/>
      <c r="SS11" s="192"/>
    </row>
    <row r="12" spans="1:513" ht="41.4" customHeight="1" x14ac:dyDescent="0.25">
      <c r="A12" s="211"/>
      <c r="B12" s="295"/>
      <c r="C12" s="296" t="s">
        <v>157</v>
      </c>
      <c r="D12" s="195">
        <v>4</v>
      </c>
      <c r="E12" s="195">
        <f>5000/$AO$1</f>
        <v>1666.6666666666667</v>
      </c>
      <c r="F12" s="195">
        <f>D12*E12</f>
        <v>6666.666666666667</v>
      </c>
      <c r="G12" s="194" t="s">
        <v>56</v>
      </c>
      <c r="H12" s="194"/>
      <c r="I12" s="194"/>
      <c r="J12" s="194"/>
      <c r="K12" s="296"/>
      <c r="L12" s="194"/>
      <c r="M12" s="194"/>
      <c r="N12" s="194"/>
      <c r="O12" s="194"/>
      <c r="P12" s="194"/>
      <c r="Q12" s="194"/>
      <c r="R12" s="194"/>
      <c r="S12" s="194"/>
      <c r="T12" s="194"/>
      <c r="U12" s="194"/>
      <c r="V12" s="194"/>
      <c r="W12" s="194"/>
      <c r="X12" s="194"/>
      <c r="Y12" s="194"/>
      <c r="Z12" s="194"/>
      <c r="AA12" s="194"/>
      <c r="AB12" s="194"/>
      <c r="AC12" s="194"/>
      <c r="AD12" s="194"/>
      <c r="AE12" s="194"/>
      <c r="AF12" s="194"/>
      <c r="AG12" s="194"/>
      <c r="AH12" s="194"/>
      <c r="AI12" s="201"/>
      <c r="AJ12" s="113"/>
      <c r="AK12" s="114"/>
      <c r="AL12" s="202"/>
      <c r="AM12" s="85"/>
    </row>
    <row r="13" spans="1:513" ht="41.4" customHeight="1" x14ac:dyDescent="0.25">
      <c r="A13" s="211"/>
      <c r="B13" s="295"/>
      <c r="C13" s="296" t="s">
        <v>158</v>
      </c>
      <c r="D13" s="195">
        <v>10</v>
      </c>
      <c r="E13" s="195">
        <f>500/AO1</f>
        <v>166.66666666666666</v>
      </c>
      <c r="F13" s="195">
        <f>D13*E13</f>
        <v>1666.6666666666665</v>
      </c>
      <c r="G13" s="194" t="s">
        <v>56</v>
      </c>
      <c r="H13" s="194"/>
      <c r="I13" s="194"/>
      <c r="J13" s="194"/>
      <c r="K13" s="296"/>
      <c r="L13" s="194"/>
      <c r="M13" s="194"/>
      <c r="N13" s="194"/>
      <c r="O13" s="194"/>
      <c r="P13" s="194"/>
      <c r="Q13" s="194"/>
      <c r="R13" s="194"/>
      <c r="S13" s="194"/>
      <c r="T13" s="194"/>
      <c r="U13" s="194"/>
      <c r="V13" s="194"/>
      <c r="W13" s="194"/>
      <c r="X13" s="194"/>
      <c r="Y13" s="194"/>
      <c r="Z13" s="194"/>
      <c r="AA13" s="194"/>
      <c r="AB13" s="194"/>
      <c r="AC13" s="194"/>
      <c r="AD13" s="194"/>
      <c r="AE13" s="194"/>
      <c r="AF13" s="194"/>
      <c r="AG13" s="194"/>
      <c r="AH13" s="194"/>
      <c r="AI13" s="201"/>
      <c r="AJ13" s="113"/>
      <c r="AK13" s="114"/>
      <c r="AL13" s="202"/>
      <c r="AM13" s="85"/>
    </row>
    <row r="14" spans="1:513" s="3" customFormat="1" ht="41.4" customHeight="1" x14ac:dyDescent="0.25">
      <c r="A14" s="213"/>
      <c r="B14" s="292"/>
      <c r="C14" s="293" t="s">
        <v>152</v>
      </c>
      <c r="D14" s="108">
        <v>80</v>
      </c>
      <c r="E14" s="195">
        <f>(4500)/AO1</f>
        <v>1500</v>
      </c>
      <c r="F14" s="195">
        <f>D14*E14</f>
        <v>120000</v>
      </c>
      <c r="G14" s="204" t="s">
        <v>58</v>
      </c>
      <c r="H14" s="194"/>
      <c r="I14" s="204"/>
      <c r="J14" s="204"/>
      <c r="K14" s="293"/>
      <c r="L14" s="204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4"/>
      <c r="AF14" s="204"/>
      <c r="AG14" s="204"/>
      <c r="AH14" s="204"/>
      <c r="AI14" s="182"/>
      <c r="AJ14" s="182"/>
      <c r="AK14" s="103"/>
      <c r="AL14" s="205"/>
      <c r="AM14" s="7" t="s">
        <v>156</v>
      </c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</row>
    <row r="15" spans="1:513" ht="41.4" customHeight="1" x14ac:dyDescent="0.25">
      <c r="A15" s="211"/>
      <c r="B15" s="295"/>
      <c r="C15" s="296" t="s">
        <v>154</v>
      </c>
      <c r="D15" s="195">
        <v>50</v>
      </c>
      <c r="E15" s="195">
        <f>(3500)/AO1</f>
        <v>1166.6666666666667</v>
      </c>
      <c r="F15" s="195">
        <f>D15*E15</f>
        <v>58333.333333333336</v>
      </c>
      <c r="G15" s="194" t="s">
        <v>58</v>
      </c>
      <c r="H15" s="194"/>
      <c r="I15" s="194"/>
      <c r="J15" s="194"/>
      <c r="K15" s="296"/>
      <c r="L15" s="194"/>
      <c r="M15" s="194"/>
      <c r="N15" s="194"/>
      <c r="O15" s="194"/>
      <c r="P15" s="194"/>
      <c r="Q15" s="194"/>
      <c r="R15" s="194"/>
      <c r="S15" s="194"/>
      <c r="T15" s="194"/>
      <c r="U15" s="194"/>
      <c r="V15" s="194"/>
      <c r="W15" s="194"/>
      <c r="X15" s="194"/>
      <c r="Y15" s="194"/>
      <c r="Z15" s="194"/>
      <c r="AA15" s="194"/>
      <c r="AB15" s="194"/>
      <c r="AC15" s="194"/>
      <c r="AD15" s="194"/>
      <c r="AE15" s="194"/>
      <c r="AF15" s="194"/>
      <c r="AG15" s="194"/>
      <c r="AH15" s="194"/>
      <c r="AI15" s="201"/>
      <c r="AJ15" s="113"/>
      <c r="AK15" s="114"/>
      <c r="AL15" s="202"/>
      <c r="AM15" s="85"/>
    </row>
    <row r="16" spans="1:513" ht="41.4" customHeight="1" x14ac:dyDescent="0.25">
      <c r="A16" s="211"/>
      <c r="B16" s="295"/>
      <c r="C16" s="296" t="s">
        <v>153</v>
      </c>
      <c r="D16" s="195">
        <v>1</v>
      </c>
      <c r="E16" s="195">
        <f>30000/AO1</f>
        <v>10000</v>
      </c>
      <c r="F16" s="195">
        <f>D16*E16</f>
        <v>10000</v>
      </c>
      <c r="G16" s="194" t="s">
        <v>58</v>
      </c>
      <c r="H16" s="194"/>
      <c r="I16" s="194"/>
      <c r="J16" s="194"/>
      <c r="K16" s="296"/>
      <c r="L16" s="194"/>
      <c r="M16" s="194"/>
      <c r="N16" s="194"/>
      <c r="O16" s="194"/>
      <c r="P16" s="194"/>
      <c r="Q16" s="194"/>
      <c r="R16" s="194"/>
      <c r="S16" s="194"/>
      <c r="T16" s="194"/>
      <c r="U16" s="194"/>
      <c r="V16" s="194"/>
      <c r="W16" s="194"/>
      <c r="X16" s="194"/>
      <c r="Y16" s="194"/>
      <c r="Z16" s="194"/>
      <c r="AA16" s="194"/>
      <c r="AB16" s="194"/>
      <c r="AC16" s="194"/>
      <c r="AD16" s="194"/>
      <c r="AE16" s="194"/>
      <c r="AF16" s="194"/>
      <c r="AG16" s="194"/>
      <c r="AH16" s="194"/>
      <c r="AI16" s="201"/>
      <c r="AJ16" s="113"/>
      <c r="AK16" s="114"/>
      <c r="AL16" s="202"/>
      <c r="AM16" s="85"/>
    </row>
    <row r="17" spans="1:513" s="189" customFormat="1" ht="41.4" customHeight="1" x14ac:dyDescent="0.25">
      <c r="A17" s="190"/>
      <c r="B17" s="801" t="s">
        <v>73</v>
      </c>
      <c r="C17" s="802"/>
      <c r="D17" s="271"/>
      <c r="E17" s="285"/>
      <c r="F17" s="285">
        <f>SUM(F18:F20)</f>
        <v>120000</v>
      </c>
      <c r="G17" s="288"/>
      <c r="H17" s="288"/>
      <c r="I17" s="288"/>
      <c r="J17" s="289"/>
      <c r="K17" s="289"/>
      <c r="L17" s="289"/>
      <c r="M17" s="289"/>
      <c r="N17" s="289"/>
      <c r="O17" s="289"/>
      <c r="P17" s="289"/>
      <c r="Q17" s="289"/>
      <c r="R17" s="289"/>
      <c r="S17" s="289"/>
      <c r="T17" s="289"/>
      <c r="U17" s="289"/>
      <c r="V17" s="289"/>
      <c r="W17" s="289"/>
      <c r="X17" s="289"/>
      <c r="Y17" s="289"/>
      <c r="Z17" s="289"/>
      <c r="AA17" s="289"/>
      <c r="AB17" s="289"/>
      <c r="AC17" s="289"/>
      <c r="AD17" s="289"/>
      <c r="AE17" s="289"/>
      <c r="AF17" s="289"/>
      <c r="AG17" s="289"/>
      <c r="AH17" s="289"/>
      <c r="AI17" s="185">
        <f>'PEP Av. Fin.'!X9</f>
        <v>0</v>
      </c>
      <c r="AJ17" s="185">
        <f>'PEP Av. Fin.'!Y9</f>
        <v>0</v>
      </c>
      <c r="AK17" s="185">
        <f>'PEP Av. Fin.'!Z9</f>
        <v>0</v>
      </c>
      <c r="AL17" s="185">
        <f>'PEP Av. Fin.'!AA9</f>
        <v>0</v>
      </c>
      <c r="AM17" s="187"/>
      <c r="AN17" s="188"/>
      <c r="AO17" s="188"/>
      <c r="AP17" s="188"/>
      <c r="AQ17" s="188"/>
      <c r="AR17" s="188"/>
      <c r="AS17" s="188"/>
      <c r="AT17" s="188"/>
      <c r="AU17" s="188"/>
      <c r="AV17" s="188"/>
      <c r="AW17" s="188"/>
      <c r="AX17" s="188"/>
      <c r="AY17" s="188"/>
      <c r="AZ17" s="188"/>
      <c r="BA17" s="188"/>
      <c r="BB17" s="188"/>
      <c r="BC17" s="188"/>
      <c r="BD17" s="188"/>
      <c r="BE17" s="188"/>
      <c r="BF17" s="188"/>
      <c r="BG17" s="188"/>
      <c r="BH17" s="188"/>
      <c r="BI17" s="188"/>
      <c r="BJ17" s="188"/>
      <c r="BK17" s="188"/>
      <c r="BL17" s="188"/>
      <c r="BM17" s="188"/>
      <c r="BN17" s="188"/>
      <c r="BO17" s="188"/>
      <c r="BP17" s="188"/>
      <c r="BQ17" s="188"/>
      <c r="BR17" s="188"/>
      <c r="BS17" s="188"/>
      <c r="BT17" s="188"/>
      <c r="BU17" s="188"/>
      <c r="BV17" s="188"/>
      <c r="BW17" s="188"/>
      <c r="BX17" s="188"/>
      <c r="BY17" s="188"/>
      <c r="BZ17" s="188"/>
      <c r="CA17" s="188"/>
      <c r="CB17" s="188"/>
      <c r="CC17" s="188"/>
      <c r="CD17" s="188"/>
      <c r="CE17" s="188"/>
      <c r="CF17" s="188"/>
      <c r="CG17" s="188"/>
      <c r="CH17" s="188"/>
      <c r="CI17" s="188"/>
      <c r="CJ17" s="188"/>
      <c r="CK17" s="188"/>
      <c r="CL17" s="188"/>
      <c r="CM17" s="188"/>
      <c r="CN17" s="188"/>
      <c r="CO17" s="188"/>
      <c r="CP17" s="188"/>
      <c r="CQ17" s="188"/>
      <c r="CR17" s="188"/>
      <c r="CS17" s="188"/>
      <c r="CT17" s="188"/>
      <c r="CU17" s="188"/>
      <c r="CV17" s="188"/>
      <c r="CW17" s="188"/>
      <c r="CX17" s="188"/>
      <c r="CY17" s="188"/>
      <c r="CZ17" s="188"/>
      <c r="DA17" s="188"/>
      <c r="DB17" s="188"/>
      <c r="DC17" s="188"/>
      <c r="DD17" s="188"/>
      <c r="DE17" s="188"/>
      <c r="DF17" s="188"/>
      <c r="DG17" s="188"/>
      <c r="DH17" s="188"/>
      <c r="DI17" s="188"/>
      <c r="DJ17" s="188"/>
      <c r="DK17" s="188"/>
      <c r="DL17" s="188"/>
      <c r="DM17" s="188"/>
      <c r="DN17" s="188"/>
      <c r="DO17" s="188"/>
      <c r="DP17" s="188"/>
      <c r="DQ17" s="188"/>
      <c r="DR17" s="188"/>
      <c r="DS17" s="188"/>
      <c r="DT17" s="188"/>
      <c r="DU17" s="188"/>
      <c r="DV17" s="188"/>
      <c r="DW17" s="188"/>
      <c r="DX17" s="188"/>
      <c r="DY17" s="188"/>
      <c r="DZ17" s="188"/>
      <c r="EA17" s="188"/>
      <c r="EB17" s="188"/>
      <c r="EC17" s="188"/>
      <c r="ED17" s="188"/>
      <c r="EE17" s="188"/>
      <c r="EF17" s="188"/>
      <c r="EG17" s="188"/>
      <c r="EH17" s="188"/>
      <c r="EI17" s="188"/>
      <c r="EJ17" s="188"/>
      <c r="EK17" s="188"/>
      <c r="EL17" s="188"/>
      <c r="EM17" s="188"/>
      <c r="EN17" s="188"/>
      <c r="EO17" s="188"/>
      <c r="EP17" s="188"/>
      <c r="EQ17" s="188"/>
      <c r="ER17" s="188"/>
      <c r="ES17" s="188"/>
      <c r="ET17" s="188"/>
      <c r="EU17" s="188"/>
      <c r="EV17" s="188"/>
      <c r="EW17" s="188"/>
      <c r="EX17" s="188"/>
      <c r="EY17" s="188"/>
      <c r="EZ17" s="188"/>
      <c r="FA17" s="188"/>
      <c r="FB17" s="188"/>
      <c r="FC17" s="188"/>
      <c r="FD17" s="188"/>
      <c r="FE17" s="188"/>
      <c r="FF17" s="188"/>
      <c r="FG17" s="188"/>
      <c r="FH17" s="188"/>
      <c r="FI17" s="188"/>
      <c r="FJ17" s="188"/>
      <c r="FK17" s="188"/>
      <c r="FL17" s="188"/>
      <c r="FM17" s="188"/>
      <c r="FN17" s="188"/>
      <c r="FO17" s="188"/>
      <c r="FP17" s="188"/>
      <c r="FQ17" s="188"/>
      <c r="FR17" s="188"/>
      <c r="FS17" s="188"/>
      <c r="FT17" s="188"/>
      <c r="FU17" s="188"/>
      <c r="FV17" s="188"/>
      <c r="FW17" s="188"/>
      <c r="FX17" s="188"/>
      <c r="FY17" s="188"/>
      <c r="FZ17" s="188"/>
      <c r="GA17" s="188"/>
      <c r="GB17" s="188"/>
      <c r="GC17" s="188"/>
      <c r="GD17" s="188"/>
      <c r="GE17" s="188"/>
      <c r="GF17" s="188"/>
      <c r="GG17" s="188"/>
      <c r="GH17" s="188"/>
      <c r="GI17" s="188"/>
      <c r="GJ17" s="188"/>
      <c r="GK17" s="188"/>
      <c r="GL17" s="188"/>
      <c r="GM17" s="188"/>
      <c r="GN17" s="188"/>
      <c r="GO17" s="188"/>
      <c r="GP17" s="188"/>
      <c r="GQ17" s="188"/>
      <c r="GR17" s="188"/>
      <c r="GS17" s="188"/>
      <c r="GT17" s="188"/>
      <c r="GU17" s="188"/>
      <c r="GV17" s="188"/>
      <c r="GW17" s="188"/>
      <c r="GX17" s="188"/>
      <c r="GY17" s="188"/>
      <c r="GZ17" s="188"/>
      <c r="HA17" s="188"/>
      <c r="HB17" s="188"/>
      <c r="HC17" s="188"/>
      <c r="HD17" s="188"/>
      <c r="HE17" s="188"/>
      <c r="HF17" s="188"/>
      <c r="HG17" s="188"/>
      <c r="HH17" s="188"/>
      <c r="HI17" s="188"/>
      <c r="HJ17" s="188"/>
      <c r="HK17" s="188"/>
      <c r="HL17" s="188"/>
      <c r="HM17" s="188"/>
      <c r="HN17" s="188"/>
      <c r="HO17" s="188"/>
      <c r="HP17" s="188"/>
      <c r="HQ17" s="188"/>
      <c r="HR17" s="188"/>
      <c r="HS17" s="188"/>
      <c r="HT17" s="188"/>
      <c r="HU17" s="188"/>
      <c r="HV17" s="188"/>
      <c r="HW17" s="188"/>
      <c r="HX17" s="188"/>
      <c r="HY17" s="188"/>
      <c r="HZ17" s="188"/>
      <c r="IA17" s="188"/>
      <c r="IB17" s="188"/>
      <c r="IC17" s="188"/>
      <c r="ID17" s="188"/>
      <c r="IE17" s="188"/>
      <c r="IF17" s="188"/>
      <c r="IG17" s="188"/>
      <c r="IH17" s="188"/>
      <c r="II17" s="188"/>
      <c r="IJ17" s="188"/>
      <c r="IK17" s="188"/>
      <c r="IL17" s="188"/>
      <c r="IM17" s="188"/>
      <c r="IN17" s="188"/>
      <c r="IO17" s="188"/>
      <c r="IP17" s="188"/>
      <c r="IQ17" s="188"/>
      <c r="IR17" s="188"/>
      <c r="IS17" s="188"/>
      <c r="IT17" s="188"/>
      <c r="IU17" s="188"/>
      <c r="IV17" s="188"/>
      <c r="IW17" s="188"/>
      <c r="IX17" s="188"/>
      <c r="IY17" s="188"/>
      <c r="IZ17" s="188"/>
      <c r="JA17" s="188"/>
      <c r="JB17" s="188"/>
      <c r="JC17" s="188"/>
      <c r="JD17" s="188"/>
      <c r="JE17" s="188"/>
      <c r="JF17" s="188"/>
      <c r="JG17" s="188"/>
      <c r="JH17" s="188"/>
      <c r="JI17" s="188"/>
      <c r="JJ17" s="188"/>
      <c r="JK17" s="188"/>
      <c r="JL17" s="188"/>
      <c r="JM17" s="188"/>
      <c r="JN17" s="188"/>
      <c r="JO17" s="188"/>
      <c r="JP17" s="188"/>
      <c r="JQ17" s="188"/>
      <c r="JR17" s="188"/>
      <c r="JS17" s="188"/>
      <c r="JT17" s="188"/>
      <c r="JU17" s="188"/>
      <c r="JV17" s="188"/>
      <c r="JW17" s="188"/>
      <c r="JX17" s="188"/>
      <c r="JY17" s="188"/>
      <c r="JZ17" s="188"/>
      <c r="KA17" s="188"/>
      <c r="KB17" s="188"/>
      <c r="KC17" s="188"/>
      <c r="KD17" s="188"/>
      <c r="KE17" s="188"/>
      <c r="KF17" s="188"/>
      <c r="KG17" s="188"/>
      <c r="KH17" s="188"/>
      <c r="KI17" s="188"/>
      <c r="KJ17" s="188"/>
      <c r="KK17" s="188"/>
      <c r="KL17" s="188"/>
      <c r="KM17" s="188"/>
      <c r="KN17" s="188"/>
      <c r="KO17" s="188"/>
      <c r="KP17" s="188"/>
      <c r="KQ17" s="188"/>
      <c r="KR17" s="188"/>
      <c r="KS17" s="188"/>
      <c r="KT17" s="188"/>
      <c r="KU17" s="188"/>
      <c r="KV17" s="188"/>
      <c r="KW17" s="188"/>
      <c r="KX17" s="188"/>
      <c r="KY17" s="188"/>
      <c r="KZ17" s="188"/>
      <c r="LA17" s="188"/>
      <c r="LB17" s="188"/>
      <c r="LC17" s="188"/>
      <c r="LD17" s="188"/>
      <c r="LE17" s="188"/>
      <c r="LF17" s="188"/>
      <c r="LG17" s="188"/>
      <c r="LH17" s="188"/>
      <c r="LI17" s="188"/>
      <c r="LJ17" s="188"/>
      <c r="LK17" s="188"/>
      <c r="LL17" s="188"/>
      <c r="LM17" s="188"/>
      <c r="LN17" s="188"/>
      <c r="LO17" s="188"/>
      <c r="LP17" s="188"/>
      <c r="LQ17" s="188"/>
      <c r="LR17" s="188"/>
      <c r="LS17" s="188"/>
      <c r="LT17" s="188"/>
      <c r="LU17" s="188"/>
      <c r="LV17" s="188"/>
      <c r="LW17" s="188"/>
      <c r="LX17" s="188"/>
      <c r="LY17" s="188"/>
      <c r="LZ17" s="188"/>
      <c r="MA17" s="188"/>
      <c r="MB17" s="188"/>
      <c r="MC17" s="188"/>
      <c r="MD17" s="188"/>
      <c r="ME17" s="188"/>
      <c r="MF17" s="188"/>
      <c r="MG17" s="188"/>
      <c r="MH17" s="188"/>
      <c r="MI17" s="188"/>
      <c r="MJ17" s="188"/>
      <c r="MK17" s="188"/>
      <c r="ML17" s="188"/>
      <c r="MM17" s="188"/>
      <c r="MN17" s="188"/>
      <c r="MO17" s="188"/>
      <c r="MP17" s="188"/>
      <c r="MQ17" s="188"/>
      <c r="MR17" s="188"/>
      <c r="MS17" s="188"/>
      <c r="MT17" s="188"/>
      <c r="MU17" s="188"/>
      <c r="MV17" s="188"/>
      <c r="MW17" s="188"/>
      <c r="MX17" s="188"/>
      <c r="MY17" s="188"/>
      <c r="MZ17" s="188"/>
      <c r="NA17" s="188"/>
      <c r="NB17" s="188"/>
      <c r="NC17" s="188"/>
      <c r="ND17" s="188"/>
      <c r="NE17" s="188"/>
      <c r="NF17" s="188"/>
      <c r="NG17" s="188"/>
      <c r="NH17" s="188"/>
      <c r="NI17" s="188"/>
      <c r="NJ17" s="188"/>
      <c r="NK17" s="188"/>
      <c r="NL17" s="188"/>
      <c r="NM17" s="188"/>
      <c r="NN17" s="188"/>
      <c r="NO17" s="188"/>
      <c r="NP17" s="188"/>
      <c r="NQ17" s="188"/>
      <c r="NR17" s="188"/>
      <c r="NS17" s="188"/>
      <c r="NT17" s="188"/>
      <c r="NU17" s="188"/>
      <c r="NV17" s="188"/>
      <c r="NW17" s="188"/>
      <c r="NX17" s="188"/>
      <c r="NY17" s="188"/>
      <c r="NZ17" s="188"/>
      <c r="OA17" s="188"/>
      <c r="OB17" s="188"/>
      <c r="OC17" s="188"/>
      <c r="OD17" s="188"/>
      <c r="OE17" s="188"/>
      <c r="OF17" s="188"/>
      <c r="OG17" s="188"/>
      <c r="OH17" s="188"/>
      <c r="OI17" s="188"/>
      <c r="OJ17" s="188"/>
      <c r="OK17" s="188"/>
      <c r="OL17" s="188"/>
      <c r="OM17" s="188"/>
      <c r="ON17" s="188"/>
      <c r="OO17" s="188"/>
      <c r="OP17" s="188"/>
      <c r="OQ17" s="188"/>
      <c r="OR17" s="188"/>
      <c r="OS17" s="188"/>
      <c r="OT17" s="188"/>
      <c r="OU17" s="188"/>
      <c r="OV17" s="188"/>
      <c r="OW17" s="188"/>
      <c r="OX17" s="188"/>
      <c r="OY17" s="188"/>
      <c r="OZ17" s="188"/>
      <c r="PA17" s="188"/>
      <c r="PB17" s="188"/>
      <c r="PC17" s="188"/>
      <c r="PD17" s="188"/>
      <c r="PE17" s="188"/>
      <c r="PF17" s="188"/>
      <c r="PG17" s="188"/>
      <c r="PH17" s="188"/>
      <c r="PI17" s="188"/>
      <c r="PJ17" s="188"/>
      <c r="PK17" s="188"/>
      <c r="PL17" s="188"/>
      <c r="PM17" s="188"/>
      <c r="PN17" s="188"/>
      <c r="PO17" s="188"/>
      <c r="PP17" s="188"/>
      <c r="PQ17" s="188"/>
      <c r="PR17" s="188"/>
      <c r="PS17" s="188"/>
      <c r="PT17" s="188"/>
      <c r="PU17" s="188"/>
      <c r="PV17" s="188"/>
      <c r="PW17" s="188"/>
      <c r="PX17" s="188"/>
      <c r="PY17" s="188"/>
      <c r="PZ17" s="188"/>
      <c r="QA17" s="188"/>
      <c r="QB17" s="188"/>
      <c r="QC17" s="188"/>
      <c r="QD17" s="188"/>
      <c r="QE17" s="188"/>
      <c r="QF17" s="188"/>
      <c r="QG17" s="188"/>
      <c r="QH17" s="188"/>
      <c r="QI17" s="188"/>
      <c r="QJ17" s="188"/>
      <c r="QK17" s="188"/>
      <c r="QL17" s="188"/>
      <c r="QM17" s="188"/>
      <c r="QN17" s="188"/>
      <c r="QO17" s="188"/>
      <c r="QP17" s="188"/>
      <c r="QQ17" s="188"/>
      <c r="QR17" s="188"/>
      <c r="QS17" s="188"/>
      <c r="QT17" s="188"/>
      <c r="QU17" s="188"/>
      <c r="QV17" s="188"/>
      <c r="QW17" s="188"/>
      <c r="QX17" s="188"/>
      <c r="QY17" s="188"/>
      <c r="QZ17" s="188"/>
      <c r="RA17" s="188"/>
      <c r="RB17" s="188"/>
      <c r="RC17" s="188"/>
      <c r="RD17" s="188"/>
      <c r="RE17" s="188"/>
      <c r="RF17" s="188"/>
      <c r="RG17" s="188"/>
      <c r="RH17" s="188"/>
      <c r="RI17" s="188"/>
      <c r="RJ17" s="188"/>
      <c r="RK17" s="188"/>
      <c r="RL17" s="188"/>
      <c r="RM17" s="188"/>
      <c r="RN17" s="188"/>
      <c r="RO17" s="188"/>
      <c r="RP17" s="188"/>
      <c r="RQ17" s="188"/>
      <c r="RR17" s="188"/>
      <c r="RS17" s="188"/>
      <c r="RT17" s="188"/>
      <c r="RU17" s="188"/>
      <c r="RV17" s="188"/>
      <c r="RW17" s="188"/>
      <c r="RX17" s="188"/>
      <c r="RY17" s="188"/>
      <c r="RZ17" s="188"/>
      <c r="SA17" s="188"/>
      <c r="SB17" s="188"/>
      <c r="SC17" s="188"/>
      <c r="SD17" s="188"/>
      <c r="SE17" s="188"/>
      <c r="SF17" s="188"/>
      <c r="SG17" s="188"/>
      <c r="SH17" s="188"/>
      <c r="SI17" s="188"/>
      <c r="SJ17" s="188"/>
      <c r="SK17" s="188"/>
      <c r="SL17" s="188"/>
      <c r="SM17" s="188"/>
      <c r="SN17" s="188"/>
      <c r="SO17" s="188"/>
      <c r="SP17" s="188"/>
      <c r="SQ17" s="188"/>
      <c r="SR17" s="188"/>
      <c r="SS17" s="188"/>
    </row>
    <row r="18" spans="1:513" ht="41.4" customHeight="1" x14ac:dyDescent="0.25">
      <c r="A18" s="211"/>
      <c r="B18" s="295"/>
      <c r="C18" s="296" t="s">
        <v>160</v>
      </c>
      <c r="D18" s="195">
        <v>10</v>
      </c>
      <c r="E18" s="195">
        <f>500/AO1</f>
        <v>166.66666666666666</v>
      </c>
      <c r="F18" s="195">
        <f>D18*E18</f>
        <v>1666.6666666666665</v>
      </c>
      <c r="G18" s="194" t="s">
        <v>56</v>
      </c>
      <c r="H18" s="194"/>
      <c r="I18" s="194"/>
      <c r="J18" s="194"/>
      <c r="K18" s="296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4"/>
      <c r="Y18" s="194"/>
      <c r="Z18" s="194"/>
      <c r="AA18" s="194"/>
      <c r="AB18" s="194"/>
      <c r="AC18" s="194"/>
      <c r="AD18" s="194"/>
      <c r="AE18" s="194"/>
      <c r="AF18" s="194"/>
      <c r="AG18" s="194"/>
      <c r="AH18" s="194"/>
      <c r="AI18" s="201"/>
      <c r="AJ18" s="113"/>
      <c r="AK18" s="114"/>
      <c r="AL18" s="202"/>
      <c r="AM18" s="85"/>
    </row>
    <row r="19" spans="1:513" ht="41.4" customHeight="1" x14ac:dyDescent="0.25">
      <c r="A19" s="211"/>
      <c r="B19" s="295"/>
      <c r="C19" s="296" t="s">
        <v>161</v>
      </c>
      <c r="D19" s="195">
        <v>300</v>
      </c>
      <c r="E19" s="195">
        <f>350/AO1</f>
        <v>116.66666666666667</v>
      </c>
      <c r="F19" s="195">
        <f>D19*E19</f>
        <v>35000</v>
      </c>
      <c r="G19" s="194" t="s">
        <v>151</v>
      </c>
      <c r="H19" s="194"/>
      <c r="I19" s="194"/>
      <c r="J19" s="194"/>
      <c r="K19" s="296"/>
      <c r="L19" s="194"/>
      <c r="M19" s="194"/>
      <c r="N19" s="194"/>
      <c r="O19" s="194"/>
      <c r="P19" s="194"/>
      <c r="Q19" s="194"/>
      <c r="R19" s="194"/>
      <c r="S19" s="194"/>
      <c r="T19" s="194"/>
      <c r="U19" s="194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  <c r="AF19" s="194"/>
      <c r="AG19" s="194"/>
      <c r="AH19" s="194"/>
      <c r="AI19" s="201"/>
      <c r="AJ19" s="113"/>
      <c r="AK19" s="114"/>
      <c r="AL19" s="202"/>
      <c r="AM19" s="85"/>
    </row>
    <row r="20" spans="1:513" ht="41.4" customHeight="1" x14ac:dyDescent="0.25">
      <c r="A20" s="211"/>
      <c r="B20" s="295"/>
      <c r="C20" s="296" t="s">
        <v>162</v>
      </c>
      <c r="D20" s="195">
        <v>500</v>
      </c>
      <c r="E20" s="195">
        <f>500/AO1</f>
        <v>166.66666666666666</v>
      </c>
      <c r="F20" s="195">
        <f>D20*E20</f>
        <v>83333.333333333328</v>
      </c>
      <c r="G20" s="194" t="s">
        <v>58</v>
      </c>
      <c r="H20" s="194"/>
      <c r="I20" s="194"/>
      <c r="J20" s="194"/>
      <c r="K20" s="296"/>
      <c r="L20" s="194"/>
      <c r="M20" s="194"/>
      <c r="N20" s="194"/>
      <c r="O20" s="194"/>
      <c r="P20" s="194"/>
      <c r="Q20" s="194"/>
      <c r="R20" s="194"/>
      <c r="S20" s="194"/>
      <c r="T20" s="194"/>
      <c r="U20" s="194"/>
      <c r="V20" s="194"/>
      <c r="W20" s="194"/>
      <c r="X20" s="194"/>
      <c r="Y20" s="194"/>
      <c r="Z20" s="194"/>
      <c r="AA20" s="194"/>
      <c r="AB20" s="194"/>
      <c r="AC20" s="194"/>
      <c r="AD20" s="194"/>
      <c r="AE20" s="194"/>
      <c r="AF20" s="194"/>
      <c r="AG20" s="194"/>
      <c r="AH20" s="194"/>
      <c r="AI20" s="201"/>
      <c r="AJ20" s="113"/>
      <c r="AK20" s="114"/>
      <c r="AL20" s="202"/>
      <c r="AM20" s="85"/>
    </row>
    <row r="21" spans="1:513" s="189" customFormat="1" ht="41.4" customHeight="1" x14ac:dyDescent="0.25">
      <c r="A21" s="190"/>
      <c r="B21" s="801" t="s">
        <v>74</v>
      </c>
      <c r="C21" s="802"/>
      <c r="D21" s="271"/>
      <c r="E21" s="285"/>
      <c r="F21" s="285">
        <f>SUM(F22:F23)</f>
        <v>116666.66666666667</v>
      </c>
      <c r="G21" s="288"/>
      <c r="H21" s="288"/>
      <c r="I21" s="288"/>
      <c r="J21" s="289"/>
      <c r="K21" s="289"/>
      <c r="L21" s="289"/>
      <c r="M21" s="289"/>
      <c r="N21" s="289"/>
      <c r="O21" s="289"/>
      <c r="P21" s="289"/>
      <c r="Q21" s="289"/>
      <c r="R21" s="289"/>
      <c r="S21" s="289"/>
      <c r="T21" s="289"/>
      <c r="U21" s="289"/>
      <c r="V21" s="289"/>
      <c r="W21" s="289"/>
      <c r="X21" s="289"/>
      <c r="Y21" s="289"/>
      <c r="Z21" s="289"/>
      <c r="AA21" s="289"/>
      <c r="AB21" s="289"/>
      <c r="AC21" s="289"/>
      <c r="AD21" s="289"/>
      <c r="AE21" s="289"/>
      <c r="AF21" s="289"/>
      <c r="AG21" s="289"/>
      <c r="AH21" s="289"/>
      <c r="AI21" s="185">
        <f>'PEP Av. Fin.'!X10</f>
        <v>0</v>
      </c>
      <c r="AJ21" s="185">
        <f>'PEP Av. Fin.'!Y10</f>
        <v>0</v>
      </c>
      <c r="AK21" s="185">
        <f>'PEP Av. Fin.'!Z10</f>
        <v>0</v>
      </c>
      <c r="AL21" s="185">
        <f>'PEP Av. Fin.'!AA10</f>
        <v>0</v>
      </c>
      <c r="AM21" s="187"/>
      <c r="AN21" s="188"/>
      <c r="AO21" s="188"/>
      <c r="AP21" s="188"/>
      <c r="AQ21" s="188"/>
      <c r="AR21" s="188"/>
      <c r="AS21" s="188"/>
      <c r="AT21" s="188"/>
      <c r="AU21" s="188"/>
      <c r="AV21" s="188"/>
      <c r="AW21" s="188"/>
      <c r="AX21" s="188"/>
      <c r="AY21" s="188"/>
      <c r="AZ21" s="188"/>
      <c r="BA21" s="188"/>
      <c r="BB21" s="188"/>
      <c r="BC21" s="188"/>
      <c r="BD21" s="188"/>
      <c r="BE21" s="188"/>
      <c r="BF21" s="188"/>
      <c r="BG21" s="188"/>
      <c r="BH21" s="188"/>
      <c r="BI21" s="188"/>
      <c r="BJ21" s="188"/>
      <c r="BK21" s="188"/>
      <c r="BL21" s="188"/>
      <c r="BM21" s="188"/>
      <c r="BN21" s="188"/>
      <c r="BO21" s="188"/>
      <c r="BP21" s="188"/>
      <c r="BQ21" s="188"/>
      <c r="BR21" s="188"/>
      <c r="BS21" s="188"/>
      <c r="BT21" s="188"/>
      <c r="BU21" s="188"/>
      <c r="BV21" s="188"/>
      <c r="BW21" s="188"/>
      <c r="BX21" s="188"/>
      <c r="BY21" s="188"/>
      <c r="BZ21" s="188"/>
      <c r="CA21" s="188"/>
      <c r="CB21" s="188"/>
      <c r="CC21" s="188"/>
      <c r="CD21" s="188"/>
      <c r="CE21" s="188"/>
      <c r="CF21" s="188"/>
      <c r="CG21" s="188"/>
      <c r="CH21" s="188"/>
      <c r="CI21" s="188"/>
      <c r="CJ21" s="188"/>
      <c r="CK21" s="188"/>
      <c r="CL21" s="188"/>
      <c r="CM21" s="188"/>
      <c r="CN21" s="188"/>
      <c r="CO21" s="188"/>
      <c r="CP21" s="188"/>
      <c r="CQ21" s="188"/>
      <c r="CR21" s="188"/>
      <c r="CS21" s="188"/>
      <c r="CT21" s="188"/>
      <c r="CU21" s="188"/>
      <c r="CV21" s="188"/>
      <c r="CW21" s="188"/>
      <c r="CX21" s="188"/>
      <c r="CY21" s="188"/>
      <c r="CZ21" s="188"/>
      <c r="DA21" s="188"/>
      <c r="DB21" s="188"/>
      <c r="DC21" s="188"/>
      <c r="DD21" s="188"/>
      <c r="DE21" s="188"/>
      <c r="DF21" s="188"/>
      <c r="DG21" s="188"/>
      <c r="DH21" s="188"/>
      <c r="DI21" s="188"/>
      <c r="DJ21" s="188"/>
      <c r="DK21" s="188"/>
      <c r="DL21" s="188"/>
      <c r="DM21" s="188"/>
      <c r="DN21" s="188"/>
      <c r="DO21" s="188"/>
      <c r="DP21" s="188"/>
      <c r="DQ21" s="188"/>
      <c r="DR21" s="188"/>
      <c r="DS21" s="188"/>
      <c r="DT21" s="188"/>
      <c r="DU21" s="188"/>
      <c r="DV21" s="188"/>
      <c r="DW21" s="188"/>
      <c r="DX21" s="188"/>
      <c r="DY21" s="188"/>
      <c r="DZ21" s="188"/>
      <c r="EA21" s="188"/>
      <c r="EB21" s="188"/>
      <c r="EC21" s="188"/>
      <c r="ED21" s="188"/>
      <c r="EE21" s="188"/>
      <c r="EF21" s="188"/>
      <c r="EG21" s="188"/>
      <c r="EH21" s="188"/>
      <c r="EI21" s="188"/>
      <c r="EJ21" s="188"/>
      <c r="EK21" s="188"/>
      <c r="EL21" s="188"/>
      <c r="EM21" s="188"/>
      <c r="EN21" s="188"/>
      <c r="EO21" s="188"/>
      <c r="EP21" s="188"/>
      <c r="EQ21" s="188"/>
      <c r="ER21" s="188"/>
      <c r="ES21" s="188"/>
      <c r="ET21" s="188"/>
      <c r="EU21" s="188"/>
      <c r="EV21" s="188"/>
      <c r="EW21" s="188"/>
      <c r="EX21" s="188"/>
      <c r="EY21" s="188"/>
      <c r="EZ21" s="188"/>
      <c r="FA21" s="188"/>
      <c r="FB21" s="188"/>
      <c r="FC21" s="188"/>
      <c r="FD21" s="188"/>
      <c r="FE21" s="188"/>
      <c r="FF21" s="188"/>
      <c r="FG21" s="188"/>
      <c r="FH21" s="188"/>
      <c r="FI21" s="188"/>
      <c r="FJ21" s="188"/>
      <c r="FK21" s="188"/>
      <c r="FL21" s="188"/>
      <c r="FM21" s="188"/>
      <c r="FN21" s="188"/>
      <c r="FO21" s="188"/>
      <c r="FP21" s="188"/>
      <c r="FQ21" s="188"/>
      <c r="FR21" s="188"/>
      <c r="FS21" s="188"/>
      <c r="FT21" s="188"/>
      <c r="FU21" s="188"/>
      <c r="FV21" s="188"/>
      <c r="FW21" s="188"/>
      <c r="FX21" s="188"/>
      <c r="FY21" s="188"/>
      <c r="FZ21" s="188"/>
      <c r="GA21" s="188"/>
      <c r="GB21" s="188"/>
      <c r="GC21" s="188"/>
      <c r="GD21" s="188"/>
      <c r="GE21" s="188"/>
      <c r="GF21" s="188"/>
      <c r="GG21" s="188"/>
      <c r="GH21" s="188"/>
      <c r="GI21" s="188"/>
      <c r="GJ21" s="188"/>
      <c r="GK21" s="188"/>
      <c r="GL21" s="188"/>
      <c r="GM21" s="188"/>
      <c r="GN21" s="188"/>
      <c r="GO21" s="188"/>
      <c r="GP21" s="188"/>
      <c r="GQ21" s="188"/>
      <c r="GR21" s="188"/>
      <c r="GS21" s="188"/>
      <c r="GT21" s="188"/>
      <c r="GU21" s="188"/>
      <c r="GV21" s="188"/>
      <c r="GW21" s="188"/>
      <c r="GX21" s="188"/>
      <c r="GY21" s="188"/>
      <c r="GZ21" s="188"/>
      <c r="HA21" s="188"/>
      <c r="HB21" s="188"/>
      <c r="HC21" s="188"/>
      <c r="HD21" s="188"/>
      <c r="HE21" s="188"/>
      <c r="HF21" s="188"/>
      <c r="HG21" s="188"/>
      <c r="HH21" s="188"/>
      <c r="HI21" s="188"/>
      <c r="HJ21" s="188"/>
      <c r="HK21" s="188"/>
      <c r="HL21" s="188"/>
      <c r="HM21" s="188"/>
      <c r="HN21" s="188"/>
      <c r="HO21" s="188"/>
      <c r="HP21" s="188"/>
      <c r="HQ21" s="188"/>
      <c r="HR21" s="188"/>
      <c r="HS21" s="188"/>
      <c r="HT21" s="188"/>
      <c r="HU21" s="188"/>
      <c r="HV21" s="188"/>
      <c r="HW21" s="188"/>
      <c r="HX21" s="188"/>
      <c r="HY21" s="188"/>
      <c r="HZ21" s="188"/>
      <c r="IA21" s="188"/>
      <c r="IB21" s="188"/>
      <c r="IC21" s="188"/>
      <c r="ID21" s="188"/>
      <c r="IE21" s="188"/>
      <c r="IF21" s="188"/>
      <c r="IG21" s="188"/>
      <c r="IH21" s="188"/>
      <c r="II21" s="188"/>
      <c r="IJ21" s="188"/>
      <c r="IK21" s="188"/>
      <c r="IL21" s="188"/>
      <c r="IM21" s="188"/>
      <c r="IN21" s="188"/>
      <c r="IO21" s="188"/>
      <c r="IP21" s="188"/>
      <c r="IQ21" s="188"/>
      <c r="IR21" s="188"/>
      <c r="IS21" s="188"/>
      <c r="IT21" s="188"/>
      <c r="IU21" s="188"/>
      <c r="IV21" s="188"/>
      <c r="IW21" s="188"/>
      <c r="IX21" s="188"/>
      <c r="IY21" s="188"/>
      <c r="IZ21" s="188"/>
      <c r="JA21" s="188"/>
      <c r="JB21" s="188"/>
      <c r="JC21" s="188"/>
      <c r="JD21" s="188"/>
      <c r="JE21" s="188"/>
      <c r="JF21" s="188"/>
      <c r="JG21" s="188"/>
      <c r="JH21" s="188"/>
      <c r="JI21" s="188"/>
      <c r="JJ21" s="188"/>
      <c r="JK21" s="188"/>
      <c r="JL21" s="188"/>
      <c r="JM21" s="188"/>
      <c r="JN21" s="188"/>
      <c r="JO21" s="188"/>
      <c r="JP21" s="188"/>
      <c r="JQ21" s="188"/>
      <c r="JR21" s="188"/>
      <c r="JS21" s="188"/>
      <c r="JT21" s="188"/>
      <c r="JU21" s="188"/>
      <c r="JV21" s="188"/>
      <c r="JW21" s="188"/>
      <c r="JX21" s="188"/>
      <c r="JY21" s="188"/>
      <c r="JZ21" s="188"/>
      <c r="KA21" s="188"/>
      <c r="KB21" s="188"/>
      <c r="KC21" s="188"/>
      <c r="KD21" s="188"/>
      <c r="KE21" s="188"/>
      <c r="KF21" s="188"/>
      <c r="KG21" s="188"/>
      <c r="KH21" s="188"/>
      <c r="KI21" s="188"/>
      <c r="KJ21" s="188"/>
      <c r="KK21" s="188"/>
      <c r="KL21" s="188"/>
      <c r="KM21" s="188"/>
      <c r="KN21" s="188"/>
      <c r="KO21" s="188"/>
      <c r="KP21" s="188"/>
      <c r="KQ21" s="188"/>
      <c r="KR21" s="188"/>
      <c r="KS21" s="188"/>
      <c r="KT21" s="188"/>
      <c r="KU21" s="188"/>
      <c r="KV21" s="188"/>
      <c r="KW21" s="188"/>
      <c r="KX21" s="188"/>
      <c r="KY21" s="188"/>
      <c r="KZ21" s="188"/>
      <c r="LA21" s="188"/>
      <c r="LB21" s="188"/>
      <c r="LC21" s="188"/>
      <c r="LD21" s="188"/>
      <c r="LE21" s="188"/>
      <c r="LF21" s="188"/>
      <c r="LG21" s="188"/>
      <c r="LH21" s="188"/>
      <c r="LI21" s="188"/>
      <c r="LJ21" s="188"/>
      <c r="LK21" s="188"/>
      <c r="LL21" s="188"/>
      <c r="LM21" s="188"/>
      <c r="LN21" s="188"/>
      <c r="LO21" s="188"/>
      <c r="LP21" s="188"/>
      <c r="LQ21" s="188"/>
      <c r="LR21" s="188"/>
      <c r="LS21" s="188"/>
      <c r="LT21" s="188"/>
      <c r="LU21" s="188"/>
      <c r="LV21" s="188"/>
      <c r="LW21" s="188"/>
      <c r="LX21" s="188"/>
      <c r="LY21" s="188"/>
      <c r="LZ21" s="188"/>
      <c r="MA21" s="188"/>
      <c r="MB21" s="188"/>
      <c r="MC21" s="188"/>
      <c r="MD21" s="188"/>
      <c r="ME21" s="188"/>
      <c r="MF21" s="188"/>
      <c r="MG21" s="188"/>
      <c r="MH21" s="188"/>
      <c r="MI21" s="188"/>
      <c r="MJ21" s="188"/>
      <c r="MK21" s="188"/>
      <c r="ML21" s="188"/>
      <c r="MM21" s="188"/>
      <c r="MN21" s="188"/>
      <c r="MO21" s="188"/>
      <c r="MP21" s="188"/>
      <c r="MQ21" s="188"/>
      <c r="MR21" s="188"/>
      <c r="MS21" s="188"/>
      <c r="MT21" s="188"/>
      <c r="MU21" s="188"/>
      <c r="MV21" s="188"/>
      <c r="MW21" s="188"/>
      <c r="MX21" s="188"/>
      <c r="MY21" s="188"/>
      <c r="MZ21" s="188"/>
      <c r="NA21" s="188"/>
      <c r="NB21" s="188"/>
      <c r="NC21" s="188"/>
      <c r="ND21" s="188"/>
      <c r="NE21" s="188"/>
      <c r="NF21" s="188"/>
      <c r="NG21" s="188"/>
      <c r="NH21" s="188"/>
      <c r="NI21" s="188"/>
      <c r="NJ21" s="188"/>
      <c r="NK21" s="188"/>
      <c r="NL21" s="188"/>
      <c r="NM21" s="188"/>
      <c r="NN21" s="188"/>
      <c r="NO21" s="188"/>
      <c r="NP21" s="188"/>
      <c r="NQ21" s="188"/>
      <c r="NR21" s="188"/>
      <c r="NS21" s="188"/>
      <c r="NT21" s="188"/>
      <c r="NU21" s="188"/>
      <c r="NV21" s="188"/>
      <c r="NW21" s="188"/>
      <c r="NX21" s="188"/>
      <c r="NY21" s="188"/>
      <c r="NZ21" s="188"/>
      <c r="OA21" s="188"/>
      <c r="OB21" s="188"/>
      <c r="OC21" s="188"/>
      <c r="OD21" s="188"/>
      <c r="OE21" s="188"/>
      <c r="OF21" s="188"/>
      <c r="OG21" s="188"/>
      <c r="OH21" s="188"/>
      <c r="OI21" s="188"/>
      <c r="OJ21" s="188"/>
      <c r="OK21" s="188"/>
      <c r="OL21" s="188"/>
      <c r="OM21" s="188"/>
      <c r="ON21" s="188"/>
      <c r="OO21" s="188"/>
      <c r="OP21" s="188"/>
      <c r="OQ21" s="188"/>
      <c r="OR21" s="188"/>
      <c r="OS21" s="188"/>
      <c r="OT21" s="188"/>
      <c r="OU21" s="188"/>
      <c r="OV21" s="188"/>
      <c r="OW21" s="188"/>
      <c r="OX21" s="188"/>
      <c r="OY21" s="188"/>
      <c r="OZ21" s="188"/>
      <c r="PA21" s="188"/>
      <c r="PB21" s="188"/>
      <c r="PC21" s="188"/>
      <c r="PD21" s="188"/>
      <c r="PE21" s="188"/>
      <c r="PF21" s="188"/>
      <c r="PG21" s="188"/>
      <c r="PH21" s="188"/>
      <c r="PI21" s="188"/>
      <c r="PJ21" s="188"/>
      <c r="PK21" s="188"/>
      <c r="PL21" s="188"/>
      <c r="PM21" s="188"/>
      <c r="PN21" s="188"/>
      <c r="PO21" s="188"/>
      <c r="PP21" s="188"/>
      <c r="PQ21" s="188"/>
      <c r="PR21" s="188"/>
      <c r="PS21" s="188"/>
      <c r="PT21" s="188"/>
      <c r="PU21" s="188"/>
      <c r="PV21" s="188"/>
      <c r="PW21" s="188"/>
      <c r="PX21" s="188"/>
      <c r="PY21" s="188"/>
      <c r="PZ21" s="188"/>
      <c r="QA21" s="188"/>
      <c r="QB21" s="188"/>
      <c r="QC21" s="188"/>
      <c r="QD21" s="188"/>
      <c r="QE21" s="188"/>
      <c r="QF21" s="188"/>
      <c r="QG21" s="188"/>
      <c r="QH21" s="188"/>
      <c r="QI21" s="188"/>
      <c r="QJ21" s="188"/>
      <c r="QK21" s="188"/>
      <c r="QL21" s="188"/>
      <c r="QM21" s="188"/>
      <c r="QN21" s="188"/>
      <c r="QO21" s="188"/>
      <c r="QP21" s="188"/>
      <c r="QQ21" s="188"/>
      <c r="QR21" s="188"/>
      <c r="QS21" s="188"/>
      <c r="QT21" s="188"/>
      <c r="QU21" s="188"/>
      <c r="QV21" s="188"/>
      <c r="QW21" s="188"/>
      <c r="QX21" s="188"/>
      <c r="QY21" s="188"/>
      <c r="QZ21" s="188"/>
      <c r="RA21" s="188"/>
      <c r="RB21" s="188"/>
      <c r="RC21" s="188"/>
      <c r="RD21" s="188"/>
      <c r="RE21" s="188"/>
      <c r="RF21" s="188"/>
      <c r="RG21" s="188"/>
      <c r="RH21" s="188"/>
      <c r="RI21" s="188"/>
      <c r="RJ21" s="188"/>
      <c r="RK21" s="188"/>
      <c r="RL21" s="188"/>
      <c r="RM21" s="188"/>
      <c r="RN21" s="188"/>
      <c r="RO21" s="188"/>
      <c r="RP21" s="188"/>
      <c r="RQ21" s="188"/>
      <c r="RR21" s="188"/>
      <c r="RS21" s="188"/>
      <c r="RT21" s="188"/>
      <c r="RU21" s="188"/>
      <c r="RV21" s="188"/>
      <c r="RW21" s="188"/>
      <c r="RX21" s="188"/>
      <c r="RY21" s="188"/>
      <c r="RZ21" s="188"/>
      <c r="SA21" s="188"/>
      <c r="SB21" s="188"/>
      <c r="SC21" s="188"/>
      <c r="SD21" s="188"/>
      <c r="SE21" s="188"/>
      <c r="SF21" s="188"/>
      <c r="SG21" s="188"/>
      <c r="SH21" s="188"/>
      <c r="SI21" s="188"/>
      <c r="SJ21" s="188"/>
      <c r="SK21" s="188"/>
      <c r="SL21" s="188"/>
      <c r="SM21" s="188"/>
      <c r="SN21" s="188"/>
      <c r="SO21" s="188"/>
      <c r="SP21" s="188"/>
      <c r="SQ21" s="188"/>
      <c r="SR21" s="188"/>
      <c r="SS21" s="188"/>
    </row>
    <row r="22" spans="1:513" s="3" customFormat="1" ht="41.4" customHeight="1" x14ac:dyDescent="0.25">
      <c r="A22" s="213"/>
      <c r="B22" s="292"/>
      <c r="C22" s="293" t="s">
        <v>167</v>
      </c>
      <c r="D22" s="108">
        <v>500</v>
      </c>
      <c r="E22" s="195">
        <f>350/3</f>
        <v>116.66666666666667</v>
      </c>
      <c r="F22" s="195">
        <f>D22*E22</f>
        <v>58333.333333333336</v>
      </c>
      <c r="G22" s="204" t="s">
        <v>151</v>
      </c>
      <c r="H22" s="194"/>
      <c r="I22" s="204"/>
      <c r="J22" s="204"/>
      <c r="K22" s="293"/>
      <c r="L22" s="204"/>
      <c r="M22" s="204"/>
      <c r="N22" s="204"/>
      <c r="O22" s="204"/>
      <c r="P22" s="204"/>
      <c r="Q22" s="204"/>
      <c r="R22" s="204"/>
      <c r="S22" s="204"/>
      <c r="T22" s="204"/>
      <c r="U22" s="204"/>
      <c r="V22" s="204"/>
      <c r="W22" s="204"/>
      <c r="X22" s="204"/>
      <c r="Y22" s="204"/>
      <c r="Z22" s="204"/>
      <c r="AA22" s="204"/>
      <c r="AB22" s="204"/>
      <c r="AC22" s="204"/>
      <c r="AD22" s="204"/>
      <c r="AE22" s="204"/>
      <c r="AF22" s="204"/>
      <c r="AG22" s="204"/>
      <c r="AH22" s="204"/>
      <c r="AI22" s="182"/>
      <c r="AJ22" s="182"/>
      <c r="AK22" s="103"/>
      <c r="AL22" s="205"/>
      <c r="AM22" s="7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</row>
    <row r="23" spans="1:513" s="3" customFormat="1" ht="41.4" customHeight="1" x14ac:dyDescent="0.25">
      <c r="A23" s="213"/>
      <c r="B23" s="292"/>
      <c r="C23" s="293" t="s">
        <v>168</v>
      </c>
      <c r="D23" s="108">
        <v>500</v>
      </c>
      <c r="E23" s="195">
        <f>350/AO1</f>
        <v>116.66666666666667</v>
      </c>
      <c r="F23" s="195">
        <f>E23*D23</f>
        <v>58333.333333333336</v>
      </c>
      <c r="G23" s="204" t="s">
        <v>151</v>
      </c>
      <c r="H23" s="194"/>
      <c r="I23" s="204"/>
      <c r="J23" s="204"/>
      <c r="K23" s="293"/>
      <c r="L23" s="204"/>
      <c r="M23" s="204"/>
      <c r="N23" s="204"/>
      <c r="O23" s="204"/>
      <c r="P23" s="204"/>
      <c r="Q23" s="204"/>
      <c r="R23" s="204"/>
      <c r="S23" s="204"/>
      <c r="T23" s="204"/>
      <c r="U23" s="204"/>
      <c r="V23" s="204"/>
      <c r="W23" s="204"/>
      <c r="X23" s="204"/>
      <c r="Y23" s="204"/>
      <c r="Z23" s="204"/>
      <c r="AA23" s="204"/>
      <c r="AB23" s="204"/>
      <c r="AC23" s="204"/>
      <c r="AD23" s="204"/>
      <c r="AE23" s="204"/>
      <c r="AF23" s="204"/>
      <c r="AG23" s="204"/>
      <c r="AH23" s="204"/>
      <c r="AI23" s="182"/>
      <c r="AJ23" s="182"/>
      <c r="AK23" s="103"/>
      <c r="AL23" s="205"/>
      <c r="AM23" s="7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</row>
    <row r="24" spans="1:513" s="189" customFormat="1" ht="41.4" customHeight="1" x14ac:dyDescent="0.25">
      <c r="A24" s="190"/>
      <c r="B24" s="801" t="s">
        <v>75</v>
      </c>
      <c r="C24" s="802"/>
      <c r="D24" s="271"/>
      <c r="E24" s="285"/>
      <c r="F24" s="285">
        <f>SUM(F25:F27)</f>
        <v>101666.66666666667</v>
      </c>
      <c r="G24" s="288"/>
      <c r="H24" s="288"/>
      <c r="I24" s="288"/>
      <c r="J24" s="289"/>
      <c r="K24" s="289"/>
      <c r="L24" s="289"/>
      <c r="M24" s="289"/>
      <c r="N24" s="289"/>
      <c r="O24" s="289"/>
      <c r="P24" s="289"/>
      <c r="Q24" s="289"/>
      <c r="R24" s="289"/>
      <c r="S24" s="289"/>
      <c r="T24" s="289"/>
      <c r="U24" s="289"/>
      <c r="V24" s="289"/>
      <c r="W24" s="289"/>
      <c r="X24" s="289"/>
      <c r="Y24" s="289"/>
      <c r="Z24" s="289"/>
      <c r="AA24" s="289"/>
      <c r="AB24" s="289"/>
      <c r="AC24" s="289"/>
      <c r="AD24" s="289"/>
      <c r="AE24" s="289"/>
      <c r="AF24" s="289"/>
      <c r="AG24" s="289"/>
      <c r="AH24" s="289"/>
      <c r="AI24" s="185">
        <f>'PEP Av. Fin.'!X11</f>
        <v>0</v>
      </c>
      <c r="AJ24" s="185">
        <f>'PEP Av. Fin.'!Y11</f>
        <v>0</v>
      </c>
      <c r="AK24" s="185">
        <f>'PEP Av. Fin.'!Z11</f>
        <v>0</v>
      </c>
      <c r="AL24" s="185">
        <f>'PEP Av. Fin.'!AA11</f>
        <v>0</v>
      </c>
      <c r="AM24" s="187"/>
      <c r="AN24" s="188"/>
      <c r="AO24" s="188"/>
      <c r="AP24" s="188"/>
      <c r="AQ24" s="188"/>
      <c r="AR24" s="188"/>
      <c r="AS24" s="188"/>
      <c r="AT24" s="188"/>
      <c r="AU24" s="188"/>
      <c r="AV24" s="188"/>
      <c r="AW24" s="188"/>
      <c r="AX24" s="188"/>
      <c r="AY24" s="188"/>
      <c r="AZ24" s="188"/>
      <c r="BA24" s="188"/>
      <c r="BB24" s="188"/>
      <c r="BC24" s="188"/>
      <c r="BD24" s="188"/>
      <c r="BE24" s="188"/>
      <c r="BF24" s="188"/>
      <c r="BG24" s="188"/>
      <c r="BH24" s="188"/>
      <c r="BI24" s="188"/>
      <c r="BJ24" s="188"/>
      <c r="BK24" s="188"/>
      <c r="BL24" s="188"/>
      <c r="BM24" s="188"/>
      <c r="BN24" s="188"/>
      <c r="BO24" s="188"/>
      <c r="BP24" s="188"/>
      <c r="BQ24" s="188"/>
      <c r="BR24" s="188"/>
      <c r="BS24" s="188"/>
      <c r="BT24" s="188"/>
      <c r="BU24" s="188"/>
      <c r="BV24" s="188"/>
      <c r="BW24" s="188"/>
      <c r="BX24" s="188"/>
      <c r="BY24" s="188"/>
      <c r="BZ24" s="188"/>
      <c r="CA24" s="188"/>
      <c r="CB24" s="188"/>
      <c r="CC24" s="188"/>
      <c r="CD24" s="188"/>
      <c r="CE24" s="188"/>
      <c r="CF24" s="188"/>
      <c r="CG24" s="188"/>
      <c r="CH24" s="188"/>
      <c r="CI24" s="188"/>
      <c r="CJ24" s="188"/>
      <c r="CK24" s="188"/>
      <c r="CL24" s="188"/>
      <c r="CM24" s="188"/>
      <c r="CN24" s="188"/>
      <c r="CO24" s="188"/>
      <c r="CP24" s="188"/>
      <c r="CQ24" s="188"/>
      <c r="CR24" s="188"/>
      <c r="CS24" s="188"/>
      <c r="CT24" s="188"/>
      <c r="CU24" s="188"/>
      <c r="CV24" s="188"/>
      <c r="CW24" s="188"/>
      <c r="CX24" s="188"/>
      <c r="CY24" s="188"/>
      <c r="CZ24" s="188"/>
      <c r="DA24" s="188"/>
      <c r="DB24" s="188"/>
      <c r="DC24" s="188"/>
      <c r="DD24" s="188"/>
      <c r="DE24" s="188"/>
      <c r="DF24" s="188"/>
      <c r="DG24" s="188"/>
      <c r="DH24" s="188"/>
      <c r="DI24" s="188"/>
      <c r="DJ24" s="188"/>
      <c r="DK24" s="188"/>
      <c r="DL24" s="188"/>
      <c r="DM24" s="188"/>
      <c r="DN24" s="188"/>
      <c r="DO24" s="188"/>
      <c r="DP24" s="188"/>
      <c r="DQ24" s="188"/>
      <c r="DR24" s="188"/>
      <c r="DS24" s="188"/>
      <c r="DT24" s="188"/>
      <c r="DU24" s="188"/>
      <c r="DV24" s="188"/>
      <c r="DW24" s="188"/>
      <c r="DX24" s="188"/>
      <c r="DY24" s="188"/>
      <c r="DZ24" s="188"/>
      <c r="EA24" s="188"/>
      <c r="EB24" s="188"/>
      <c r="EC24" s="188"/>
      <c r="ED24" s="188"/>
      <c r="EE24" s="188"/>
      <c r="EF24" s="188"/>
      <c r="EG24" s="188"/>
      <c r="EH24" s="188"/>
      <c r="EI24" s="188"/>
      <c r="EJ24" s="188"/>
      <c r="EK24" s="188"/>
      <c r="EL24" s="188"/>
      <c r="EM24" s="188"/>
      <c r="EN24" s="188"/>
      <c r="EO24" s="188"/>
      <c r="EP24" s="188"/>
      <c r="EQ24" s="188"/>
      <c r="ER24" s="188"/>
      <c r="ES24" s="188"/>
      <c r="ET24" s="188"/>
      <c r="EU24" s="188"/>
      <c r="EV24" s="188"/>
      <c r="EW24" s="188"/>
      <c r="EX24" s="188"/>
      <c r="EY24" s="188"/>
      <c r="EZ24" s="188"/>
      <c r="FA24" s="188"/>
      <c r="FB24" s="188"/>
      <c r="FC24" s="188"/>
      <c r="FD24" s="188"/>
      <c r="FE24" s="188"/>
      <c r="FF24" s="188"/>
      <c r="FG24" s="188"/>
      <c r="FH24" s="188"/>
      <c r="FI24" s="188"/>
      <c r="FJ24" s="188"/>
      <c r="FK24" s="188"/>
      <c r="FL24" s="188"/>
      <c r="FM24" s="188"/>
      <c r="FN24" s="188"/>
      <c r="FO24" s="188"/>
      <c r="FP24" s="188"/>
      <c r="FQ24" s="188"/>
      <c r="FR24" s="188"/>
      <c r="FS24" s="188"/>
      <c r="FT24" s="188"/>
      <c r="FU24" s="188"/>
      <c r="FV24" s="188"/>
      <c r="FW24" s="188"/>
      <c r="FX24" s="188"/>
      <c r="FY24" s="188"/>
      <c r="FZ24" s="188"/>
      <c r="GA24" s="188"/>
      <c r="GB24" s="188"/>
      <c r="GC24" s="188"/>
      <c r="GD24" s="188"/>
      <c r="GE24" s="188"/>
      <c r="GF24" s="188"/>
      <c r="GG24" s="188"/>
      <c r="GH24" s="188"/>
      <c r="GI24" s="188"/>
      <c r="GJ24" s="188"/>
      <c r="GK24" s="188"/>
      <c r="GL24" s="188"/>
      <c r="GM24" s="188"/>
      <c r="GN24" s="188"/>
      <c r="GO24" s="188"/>
      <c r="GP24" s="188"/>
      <c r="GQ24" s="188"/>
      <c r="GR24" s="188"/>
      <c r="GS24" s="188"/>
      <c r="GT24" s="188"/>
      <c r="GU24" s="188"/>
      <c r="GV24" s="188"/>
      <c r="GW24" s="188"/>
      <c r="GX24" s="188"/>
      <c r="GY24" s="188"/>
      <c r="GZ24" s="188"/>
      <c r="HA24" s="188"/>
      <c r="HB24" s="188"/>
      <c r="HC24" s="188"/>
      <c r="HD24" s="188"/>
      <c r="HE24" s="188"/>
      <c r="HF24" s="188"/>
      <c r="HG24" s="188"/>
      <c r="HH24" s="188"/>
      <c r="HI24" s="188"/>
      <c r="HJ24" s="188"/>
      <c r="HK24" s="188"/>
      <c r="HL24" s="188"/>
      <c r="HM24" s="188"/>
      <c r="HN24" s="188"/>
      <c r="HO24" s="188"/>
      <c r="HP24" s="188"/>
      <c r="HQ24" s="188"/>
      <c r="HR24" s="188"/>
      <c r="HS24" s="188"/>
      <c r="HT24" s="188"/>
      <c r="HU24" s="188"/>
      <c r="HV24" s="188"/>
      <c r="HW24" s="188"/>
      <c r="HX24" s="188"/>
      <c r="HY24" s="188"/>
      <c r="HZ24" s="188"/>
      <c r="IA24" s="188"/>
      <c r="IB24" s="188"/>
      <c r="IC24" s="188"/>
      <c r="ID24" s="188"/>
      <c r="IE24" s="188"/>
      <c r="IF24" s="188"/>
      <c r="IG24" s="188"/>
      <c r="IH24" s="188"/>
      <c r="II24" s="188"/>
      <c r="IJ24" s="188"/>
      <c r="IK24" s="188"/>
      <c r="IL24" s="188"/>
      <c r="IM24" s="188"/>
      <c r="IN24" s="188"/>
      <c r="IO24" s="188"/>
      <c r="IP24" s="188"/>
      <c r="IQ24" s="188"/>
      <c r="IR24" s="188"/>
      <c r="IS24" s="188"/>
      <c r="IT24" s="188"/>
      <c r="IU24" s="188"/>
      <c r="IV24" s="188"/>
      <c r="IW24" s="188"/>
      <c r="IX24" s="188"/>
      <c r="IY24" s="188"/>
      <c r="IZ24" s="188"/>
      <c r="JA24" s="188"/>
      <c r="JB24" s="188"/>
      <c r="JC24" s="188"/>
      <c r="JD24" s="188"/>
      <c r="JE24" s="188"/>
      <c r="JF24" s="188"/>
      <c r="JG24" s="188"/>
      <c r="JH24" s="188"/>
      <c r="JI24" s="188"/>
      <c r="JJ24" s="188"/>
      <c r="JK24" s="188"/>
      <c r="JL24" s="188"/>
      <c r="JM24" s="188"/>
      <c r="JN24" s="188"/>
      <c r="JO24" s="188"/>
      <c r="JP24" s="188"/>
      <c r="JQ24" s="188"/>
      <c r="JR24" s="188"/>
      <c r="JS24" s="188"/>
      <c r="JT24" s="188"/>
      <c r="JU24" s="188"/>
      <c r="JV24" s="188"/>
      <c r="JW24" s="188"/>
      <c r="JX24" s="188"/>
      <c r="JY24" s="188"/>
      <c r="JZ24" s="188"/>
      <c r="KA24" s="188"/>
      <c r="KB24" s="188"/>
      <c r="KC24" s="188"/>
      <c r="KD24" s="188"/>
      <c r="KE24" s="188"/>
      <c r="KF24" s="188"/>
      <c r="KG24" s="188"/>
      <c r="KH24" s="188"/>
      <c r="KI24" s="188"/>
      <c r="KJ24" s="188"/>
      <c r="KK24" s="188"/>
      <c r="KL24" s="188"/>
      <c r="KM24" s="188"/>
      <c r="KN24" s="188"/>
      <c r="KO24" s="188"/>
      <c r="KP24" s="188"/>
      <c r="KQ24" s="188"/>
      <c r="KR24" s="188"/>
      <c r="KS24" s="188"/>
      <c r="KT24" s="188"/>
      <c r="KU24" s="188"/>
      <c r="KV24" s="188"/>
      <c r="KW24" s="188"/>
      <c r="KX24" s="188"/>
      <c r="KY24" s="188"/>
      <c r="KZ24" s="188"/>
      <c r="LA24" s="188"/>
      <c r="LB24" s="188"/>
      <c r="LC24" s="188"/>
      <c r="LD24" s="188"/>
      <c r="LE24" s="188"/>
      <c r="LF24" s="188"/>
      <c r="LG24" s="188"/>
      <c r="LH24" s="188"/>
      <c r="LI24" s="188"/>
      <c r="LJ24" s="188"/>
      <c r="LK24" s="188"/>
      <c r="LL24" s="188"/>
      <c r="LM24" s="188"/>
      <c r="LN24" s="188"/>
      <c r="LO24" s="188"/>
      <c r="LP24" s="188"/>
      <c r="LQ24" s="188"/>
      <c r="LR24" s="188"/>
      <c r="LS24" s="188"/>
      <c r="LT24" s="188"/>
      <c r="LU24" s="188"/>
      <c r="LV24" s="188"/>
      <c r="LW24" s="188"/>
      <c r="LX24" s="188"/>
      <c r="LY24" s="188"/>
      <c r="LZ24" s="188"/>
      <c r="MA24" s="188"/>
      <c r="MB24" s="188"/>
      <c r="MC24" s="188"/>
      <c r="MD24" s="188"/>
      <c r="ME24" s="188"/>
      <c r="MF24" s="188"/>
      <c r="MG24" s="188"/>
      <c r="MH24" s="188"/>
      <c r="MI24" s="188"/>
      <c r="MJ24" s="188"/>
      <c r="MK24" s="188"/>
      <c r="ML24" s="188"/>
      <c r="MM24" s="188"/>
      <c r="MN24" s="188"/>
      <c r="MO24" s="188"/>
      <c r="MP24" s="188"/>
      <c r="MQ24" s="188"/>
      <c r="MR24" s="188"/>
      <c r="MS24" s="188"/>
      <c r="MT24" s="188"/>
      <c r="MU24" s="188"/>
      <c r="MV24" s="188"/>
      <c r="MW24" s="188"/>
      <c r="MX24" s="188"/>
      <c r="MY24" s="188"/>
      <c r="MZ24" s="188"/>
      <c r="NA24" s="188"/>
      <c r="NB24" s="188"/>
      <c r="NC24" s="188"/>
      <c r="ND24" s="188"/>
      <c r="NE24" s="188"/>
      <c r="NF24" s="188"/>
      <c r="NG24" s="188"/>
      <c r="NH24" s="188"/>
      <c r="NI24" s="188"/>
      <c r="NJ24" s="188"/>
      <c r="NK24" s="188"/>
      <c r="NL24" s="188"/>
      <c r="NM24" s="188"/>
      <c r="NN24" s="188"/>
      <c r="NO24" s="188"/>
      <c r="NP24" s="188"/>
      <c r="NQ24" s="188"/>
      <c r="NR24" s="188"/>
      <c r="NS24" s="188"/>
      <c r="NT24" s="188"/>
      <c r="NU24" s="188"/>
      <c r="NV24" s="188"/>
      <c r="NW24" s="188"/>
      <c r="NX24" s="188"/>
      <c r="NY24" s="188"/>
      <c r="NZ24" s="188"/>
      <c r="OA24" s="188"/>
      <c r="OB24" s="188"/>
      <c r="OC24" s="188"/>
      <c r="OD24" s="188"/>
      <c r="OE24" s="188"/>
      <c r="OF24" s="188"/>
      <c r="OG24" s="188"/>
      <c r="OH24" s="188"/>
      <c r="OI24" s="188"/>
      <c r="OJ24" s="188"/>
      <c r="OK24" s="188"/>
      <c r="OL24" s="188"/>
      <c r="OM24" s="188"/>
      <c r="ON24" s="188"/>
      <c r="OO24" s="188"/>
      <c r="OP24" s="188"/>
      <c r="OQ24" s="188"/>
      <c r="OR24" s="188"/>
      <c r="OS24" s="188"/>
      <c r="OT24" s="188"/>
      <c r="OU24" s="188"/>
      <c r="OV24" s="188"/>
      <c r="OW24" s="188"/>
      <c r="OX24" s="188"/>
      <c r="OY24" s="188"/>
      <c r="OZ24" s="188"/>
      <c r="PA24" s="188"/>
      <c r="PB24" s="188"/>
      <c r="PC24" s="188"/>
      <c r="PD24" s="188"/>
      <c r="PE24" s="188"/>
      <c r="PF24" s="188"/>
      <c r="PG24" s="188"/>
      <c r="PH24" s="188"/>
      <c r="PI24" s="188"/>
      <c r="PJ24" s="188"/>
      <c r="PK24" s="188"/>
      <c r="PL24" s="188"/>
      <c r="PM24" s="188"/>
      <c r="PN24" s="188"/>
      <c r="PO24" s="188"/>
      <c r="PP24" s="188"/>
      <c r="PQ24" s="188"/>
      <c r="PR24" s="188"/>
      <c r="PS24" s="188"/>
      <c r="PT24" s="188"/>
      <c r="PU24" s="188"/>
      <c r="PV24" s="188"/>
      <c r="PW24" s="188"/>
      <c r="PX24" s="188"/>
      <c r="PY24" s="188"/>
      <c r="PZ24" s="188"/>
      <c r="QA24" s="188"/>
      <c r="QB24" s="188"/>
      <c r="QC24" s="188"/>
      <c r="QD24" s="188"/>
      <c r="QE24" s="188"/>
      <c r="QF24" s="188"/>
      <c r="QG24" s="188"/>
      <c r="QH24" s="188"/>
      <c r="QI24" s="188"/>
      <c r="QJ24" s="188"/>
      <c r="QK24" s="188"/>
      <c r="QL24" s="188"/>
      <c r="QM24" s="188"/>
      <c r="QN24" s="188"/>
      <c r="QO24" s="188"/>
      <c r="QP24" s="188"/>
      <c r="QQ24" s="188"/>
      <c r="QR24" s="188"/>
      <c r="QS24" s="188"/>
      <c r="QT24" s="188"/>
      <c r="QU24" s="188"/>
      <c r="QV24" s="188"/>
      <c r="QW24" s="188"/>
      <c r="QX24" s="188"/>
      <c r="QY24" s="188"/>
      <c r="QZ24" s="188"/>
      <c r="RA24" s="188"/>
      <c r="RB24" s="188"/>
      <c r="RC24" s="188"/>
      <c r="RD24" s="188"/>
      <c r="RE24" s="188"/>
      <c r="RF24" s="188"/>
      <c r="RG24" s="188"/>
      <c r="RH24" s="188"/>
      <c r="RI24" s="188"/>
      <c r="RJ24" s="188"/>
      <c r="RK24" s="188"/>
      <c r="RL24" s="188"/>
      <c r="RM24" s="188"/>
      <c r="RN24" s="188"/>
      <c r="RO24" s="188"/>
      <c r="RP24" s="188"/>
      <c r="RQ24" s="188"/>
      <c r="RR24" s="188"/>
      <c r="RS24" s="188"/>
      <c r="RT24" s="188"/>
      <c r="RU24" s="188"/>
      <c r="RV24" s="188"/>
      <c r="RW24" s="188"/>
      <c r="RX24" s="188"/>
      <c r="RY24" s="188"/>
      <c r="RZ24" s="188"/>
      <c r="SA24" s="188"/>
      <c r="SB24" s="188"/>
      <c r="SC24" s="188"/>
      <c r="SD24" s="188"/>
      <c r="SE24" s="188"/>
      <c r="SF24" s="188"/>
      <c r="SG24" s="188"/>
      <c r="SH24" s="188"/>
      <c r="SI24" s="188"/>
      <c r="SJ24" s="188"/>
      <c r="SK24" s="188"/>
      <c r="SL24" s="188"/>
      <c r="SM24" s="188"/>
      <c r="SN24" s="188"/>
      <c r="SO24" s="188"/>
      <c r="SP24" s="188"/>
      <c r="SQ24" s="188"/>
      <c r="SR24" s="188"/>
      <c r="SS24" s="188"/>
    </row>
    <row r="25" spans="1:513" s="3" customFormat="1" ht="41.4" customHeight="1" x14ac:dyDescent="0.25">
      <c r="A25" s="213"/>
      <c r="B25" s="292"/>
      <c r="C25" s="293" t="s">
        <v>163</v>
      </c>
      <c r="D25" s="108">
        <v>100</v>
      </c>
      <c r="E25" s="195">
        <f>350/AO1</f>
        <v>116.66666666666667</v>
      </c>
      <c r="F25" s="195">
        <f>D25*E25</f>
        <v>11666.666666666668</v>
      </c>
      <c r="G25" s="204" t="s">
        <v>151</v>
      </c>
      <c r="H25" s="194"/>
      <c r="I25" s="204"/>
      <c r="J25" s="204"/>
      <c r="K25" s="293"/>
      <c r="L25" s="204"/>
      <c r="M25" s="204"/>
      <c r="N25" s="204"/>
      <c r="O25" s="204"/>
      <c r="P25" s="204"/>
      <c r="Q25" s="204"/>
      <c r="R25" s="204"/>
      <c r="S25" s="204"/>
      <c r="T25" s="204"/>
      <c r="U25" s="204"/>
      <c r="V25" s="204"/>
      <c r="W25" s="204"/>
      <c r="X25" s="204"/>
      <c r="Y25" s="204"/>
      <c r="Z25" s="204"/>
      <c r="AA25" s="204"/>
      <c r="AB25" s="204"/>
      <c r="AC25" s="204"/>
      <c r="AD25" s="204"/>
      <c r="AE25" s="204"/>
      <c r="AF25" s="204"/>
      <c r="AG25" s="204"/>
      <c r="AH25" s="204"/>
      <c r="AI25" s="182"/>
      <c r="AJ25" s="182"/>
      <c r="AK25" s="103"/>
      <c r="AL25" s="205"/>
      <c r="AM25" s="7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</row>
    <row r="26" spans="1:513" s="3" customFormat="1" ht="41.4" customHeight="1" x14ac:dyDescent="0.25">
      <c r="A26" s="213"/>
      <c r="B26" s="292"/>
      <c r="C26" s="293" t="s">
        <v>164</v>
      </c>
      <c r="D26" s="108">
        <v>1</v>
      </c>
      <c r="E26" s="195">
        <f>250000/AO1</f>
        <v>83333.333333333328</v>
      </c>
      <c r="F26" s="195">
        <f>D26*E26</f>
        <v>83333.333333333328</v>
      </c>
      <c r="G26" s="204" t="s">
        <v>58</v>
      </c>
      <c r="H26" s="194"/>
      <c r="I26" s="204"/>
      <c r="J26" s="204"/>
      <c r="K26" s="293"/>
      <c r="L26" s="204"/>
      <c r="M26" s="204"/>
      <c r="N26" s="204"/>
      <c r="O26" s="204"/>
      <c r="P26" s="204"/>
      <c r="Q26" s="204"/>
      <c r="R26" s="204"/>
      <c r="S26" s="204"/>
      <c r="T26" s="204"/>
      <c r="U26" s="204"/>
      <c r="V26" s="204"/>
      <c r="W26" s="204"/>
      <c r="X26" s="204"/>
      <c r="Y26" s="204"/>
      <c r="Z26" s="204"/>
      <c r="AA26" s="204"/>
      <c r="AB26" s="204"/>
      <c r="AC26" s="204"/>
      <c r="AD26" s="204"/>
      <c r="AE26" s="204"/>
      <c r="AF26" s="204"/>
      <c r="AG26" s="204"/>
      <c r="AH26" s="204"/>
      <c r="AI26" s="182"/>
      <c r="AJ26" s="182"/>
      <c r="AK26" s="103"/>
      <c r="AL26" s="205"/>
      <c r="AM26" s="7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</row>
    <row r="27" spans="1:513" s="3" customFormat="1" ht="41.4" customHeight="1" x14ac:dyDescent="0.25">
      <c r="A27" s="213"/>
      <c r="B27" s="292"/>
      <c r="C27" s="293" t="s">
        <v>165</v>
      </c>
      <c r="D27" s="108">
        <v>2</v>
      </c>
      <c r="E27" s="195">
        <f>10000/AO1</f>
        <v>3333.3333333333335</v>
      </c>
      <c r="F27" s="195">
        <f>E27*D27</f>
        <v>6666.666666666667</v>
      </c>
      <c r="G27" s="204" t="s">
        <v>58</v>
      </c>
      <c r="H27" s="194"/>
      <c r="I27" s="204"/>
      <c r="J27" s="204"/>
      <c r="K27" s="293"/>
      <c r="L27" s="204"/>
      <c r="M27" s="204"/>
      <c r="N27" s="204"/>
      <c r="O27" s="204"/>
      <c r="P27" s="204"/>
      <c r="Q27" s="204"/>
      <c r="R27" s="204"/>
      <c r="S27" s="204"/>
      <c r="T27" s="204"/>
      <c r="U27" s="204"/>
      <c r="V27" s="204"/>
      <c r="W27" s="204"/>
      <c r="X27" s="204"/>
      <c r="Y27" s="204"/>
      <c r="Z27" s="204"/>
      <c r="AA27" s="204"/>
      <c r="AB27" s="204"/>
      <c r="AC27" s="204"/>
      <c r="AD27" s="204"/>
      <c r="AE27" s="204"/>
      <c r="AF27" s="204"/>
      <c r="AG27" s="204"/>
      <c r="AH27" s="204"/>
      <c r="AI27" s="182"/>
      <c r="AJ27" s="182"/>
      <c r="AK27" s="103"/>
      <c r="AL27" s="205"/>
      <c r="AM27" s="7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</row>
    <row r="28" spans="1:513" s="189" customFormat="1" ht="41.4" customHeight="1" x14ac:dyDescent="0.25">
      <c r="A28" s="190"/>
      <c r="B28" s="801" t="s">
        <v>76</v>
      </c>
      <c r="C28" s="802"/>
      <c r="D28" s="271"/>
      <c r="E28" s="285"/>
      <c r="F28" s="285">
        <f>SUM(F29)</f>
        <v>233333.33333333334</v>
      </c>
      <c r="G28" s="288"/>
      <c r="H28" s="288"/>
      <c r="I28" s="288"/>
      <c r="J28" s="289"/>
      <c r="K28" s="289"/>
      <c r="L28" s="289"/>
      <c r="M28" s="289"/>
      <c r="N28" s="289"/>
      <c r="O28" s="289"/>
      <c r="P28" s="289"/>
      <c r="Q28" s="289"/>
      <c r="R28" s="289"/>
      <c r="S28" s="289"/>
      <c r="T28" s="289"/>
      <c r="U28" s="289"/>
      <c r="V28" s="289"/>
      <c r="W28" s="289"/>
      <c r="X28" s="289"/>
      <c r="Y28" s="289"/>
      <c r="Z28" s="289"/>
      <c r="AA28" s="289"/>
      <c r="AB28" s="289"/>
      <c r="AC28" s="289"/>
      <c r="AD28" s="289"/>
      <c r="AE28" s="289"/>
      <c r="AF28" s="289"/>
      <c r="AG28" s="289"/>
      <c r="AH28" s="289"/>
      <c r="AI28" s="185">
        <f>'PEP Av. Fin.'!X12</f>
        <v>0</v>
      </c>
      <c r="AJ28" s="185">
        <f>'PEP Av. Fin.'!Y12</f>
        <v>0</v>
      </c>
      <c r="AK28" s="186">
        <f>'PEP Av. Fin.'!Z12</f>
        <v>0</v>
      </c>
      <c r="AL28" s="200">
        <f>'PEP Av. Fin.'!AA12</f>
        <v>0</v>
      </c>
      <c r="AM28" s="187"/>
      <c r="AN28" s="188"/>
      <c r="AO28" s="188"/>
      <c r="AP28" s="188"/>
      <c r="AQ28" s="188"/>
      <c r="AR28" s="188"/>
      <c r="AS28" s="188"/>
      <c r="AT28" s="188"/>
      <c r="AU28" s="188"/>
      <c r="AV28" s="188"/>
      <c r="AW28" s="188"/>
      <c r="AX28" s="188"/>
      <c r="AY28" s="188"/>
      <c r="AZ28" s="188"/>
      <c r="BA28" s="188"/>
      <c r="BB28" s="188"/>
      <c r="BC28" s="188"/>
      <c r="BD28" s="188"/>
      <c r="BE28" s="188"/>
      <c r="BF28" s="188"/>
      <c r="BG28" s="188"/>
      <c r="BH28" s="188"/>
      <c r="BI28" s="188"/>
      <c r="BJ28" s="188"/>
      <c r="BK28" s="188"/>
      <c r="BL28" s="188"/>
      <c r="BM28" s="188"/>
      <c r="BN28" s="188"/>
      <c r="BO28" s="188"/>
      <c r="BP28" s="188"/>
      <c r="BQ28" s="188"/>
      <c r="BR28" s="188"/>
      <c r="BS28" s="188"/>
      <c r="BT28" s="188"/>
      <c r="BU28" s="188"/>
      <c r="BV28" s="188"/>
      <c r="BW28" s="188"/>
      <c r="BX28" s="188"/>
      <c r="BY28" s="188"/>
      <c r="BZ28" s="188"/>
      <c r="CA28" s="188"/>
      <c r="CB28" s="188"/>
      <c r="CC28" s="188"/>
      <c r="CD28" s="188"/>
      <c r="CE28" s="188"/>
      <c r="CF28" s="188"/>
      <c r="CG28" s="188"/>
      <c r="CH28" s="188"/>
      <c r="CI28" s="188"/>
      <c r="CJ28" s="188"/>
      <c r="CK28" s="188"/>
      <c r="CL28" s="188"/>
      <c r="CM28" s="188"/>
      <c r="CN28" s="188"/>
      <c r="CO28" s="188"/>
      <c r="CP28" s="188"/>
      <c r="CQ28" s="188"/>
      <c r="CR28" s="188"/>
      <c r="CS28" s="188"/>
      <c r="CT28" s="188"/>
      <c r="CU28" s="188"/>
      <c r="CV28" s="188"/>
      <c r="CW28" s="188"/>
      <c r="CX28" s="188"/>
      <c r="CY28" s="188"/>
      <c r="CZ28" s="188"/>
      <c r="DA28" s="188"/>
      <c r="DB28" s="188"/>
      <c r="DC28" s="188"/>
      <c r="DD28" s="188"/>
      <c r="DE28" s="188"/>
      <c r="DF28" s="188"/>
      <c r="DG28" s="188"/>
      <c r="DH28" s="188"/>
      <c r="DI28" s="188"/>
      <c r="DJ28" s="188"/>
      <c r="DK28" s="188"/>
      <c r="DL28" s="188"/>
      <c r="DM28" s="188"/>
      <c r="DN28" s="188"/>
      <c r="DO28" s="188"/>
      <c r="DP28" s="188"/>
      <c r="DQ28" s="188"/>
      <c r="DR28" s="188"/>
      <c r="DS28" s="188"/>
      <c r="DT28" s="188"/>
      <c r="DU28" s="188"/>
      <c r="DV28" s="188"/>
      <c r="DW28" s="188"/>
      <c r="DX28" s="188"/>
      <c r="DY28" s="188"/>
      <c r="DZ28" s="188"/>
      <c r="EA28" s="188"/>
      <c r="EB28" s="188"/>
      <c r="EC28" s="188"/>
      <c r="ED28" s="188"/>
      <c r="EE28" s="188"/>
      <c r="EF28" s="188"/>
      <c r="EG28" s="188"/>
      <c r="EH28" s="188"/>
      <c r="EI28" s="188"/>
      <c r="EJ28" s="188"/>
      <c r="EK28" s="188"/>
      <c r="EL28" s="188"/>
      <c r="EM28" s="188"/>
      <c r="EN28" s="188"/>
      <c r="EO28" s="188"/>
      <c r="EP28" s="188"/>
      <c r="EQ28" s="188"/>
      <c r="ER28" s="188"/>
      <c r="ES28" s="188"/>
      <c r="ET28" s="188"/>
      <c r="EU28" s="188"/>
      <c r="EV28" s="188"/>
      <c r="EW28" s="188"/>
      <c r="EX28" s="188"/>
      <c r="EY28" s="188"/>
      <c r="EZ28" s="188"/>
      <c r="FA28" s="188"/>
      <c r="FB28" s="188"/>
      <c r="FC28" s="188"/>
      <c r="FD28" s="188"/>
      <c r="FE28" s="188"/>
      <c r="FF28" s="188"/>
      <c r="FG28" s="188"/>
      <c r="FH28" s="188"/>
      <c r="FI28" s="188"/>
      <c r="FJ28" s="188"/>
      <c r="FK28" s="188"/>
      <c r="FL28" s="188"/>
      <c r="FM28" s="188"/>
      <c r="FN28" s="188"/>
      <c r="FO28" s="188"/>
      <c r="FP28" s="188"/>
      <c r="FQ28" s="188"/>
      <c r="FR28" s="188"/>
      <c r="FS28" s="188"/>
      <c r="FT28" s="188"/>
      <c r="FU28" s="188"/>
      <c r="FV28" s="188"/>
      <c r="FW28" s="188"/>
      <c r="FX28" s="188"/>
      <c r="FY28" s="188"/>
      <c r="FZ28" s="188"/>
      <c r="GA28" s="188"/>
      <c r="GB28" s="188"/>
      <c r="GC28" s="188"/>
      <c r="GD28" s="188"/>
      <c r="GE28" s="188"/>
      <c r="GF28" s="188"/>
      <c r="GG28" s="188"/>
      <c r="GH28" s="188"/>
      <c r="GI28" s="188"/>
      <c r="GJ28" s="188"/>
      <c r="GK28" s="188"/>
      <c r="GL28" s="188"/>
      <c r="GM28" s="188"/>
      <c r="GN28" s="188"/>
      <c r="GO28" s="188"/>
      <c r="GP28" s="188"/>
      <c r="GQ28" s="188"/>
      <c r="GR28" s="188"/>
      <c r="GS28" s="188"/>
      <c r="GT28" s="188"/>
      <c r="GU28" s="188"/>
      <c r="GV28" s="188"/>
      <c r="GW28" s="188"/>
      <c r="GX28" s="188"/>
      <c r="GY28" s="188"/>
      <c r="GZ28" s="188"/>
      <c r="HA28" s="188"/>
      <c r="HB28" s="188"/>
      <c r="HC28" s="188"/>
      <c r="HD28" s="188"/>
      <c r="HE28" s="188"/>
      <c r="HF28" s="188"/>
      <c r="HG28" s="188"/>
      <c r="HH28" s="188"/>
      <c r="HI28" s="188"/>
      <c r="HJ28" s="188"/>
      <c r="HK28" s="188"/>
      <c r="HL28" s="188"/>
      <c r="HM28" s="188"/>
      <c r="HN28" s="188"/>
      <c r="HO28" s="188"/>
      <c r="HP28" s="188"/>
      <c r="HQ28" s="188"/>
      <c r="HR28" s="188"/>
      <c r="HS28" s="188"/>
      <c r="HT28" s="188"/>
      <c r="HU28" s="188"/>
      <c r="HV28" s="188"/>
      <c r="HW28" s="188"/>
      <c r="HX28" s="188"/>
      <c r="HY28" s="188"/>
      <c r="HZ28" s="188"/>
      <c r="IA28" s="188"/>
      <c r="IB28" s="188"/>
      <c r="IC28" s="188"/>
      <c r="ID28" s="188"/>
      <c r="IE28" s="188"/>
      <c r="IF28" s="188"/>
      <c r="IG28" s="188"/>
      <c r="IH28" s="188"/>
      <c r="II28" s="188"/>
      <c r="IJ28" s="188"/>
      <c r="IK28" s="188"/>
      <c r="IL28" s="188"/>
      <c r="IM28" s="188"/>
      <c r="IN28" s="188"/>
      <c r="IO28" s="188"/>
      <c r="IP28" s="188"/>
      <c r="IQ28" s="188"/>
      <c r="IR28" s="188"/>
      <c r="IS28" s="188"/>
      <c r="IT28" s="188"/>
      <c r="IU28" s="188"/>
      <c r="IV28" s="188"/>
      <c r="IW28" s="188"/>
      <c r="IX28" s="188"/>
      <c r="IY28" s="188"/>
      <c r="IZ28" s="188"/>
      <c r="JA28" s="188"/>
      <c r="JB28" s="188"/>
      <c r="JC28" s="188"/>
      <c r="JD28" s="188"/>
      <c r="JE28" s="188"/>
      <c r="JF28" s="188"/>
      <c r="JG28" s="188"/>
      <c r="JH28" s="188"/>
      <c r="JI28" s="188"/>
      <c r="JJ28" s="188"/>
      <c r="JK28" s="188"/>
      <c r="JL28" s="188"/>
      <c r="JM28" s="188"/>
      <c r="JN28" s="188"/>
      <c r="JO28" s="188"/>
      <c r="JP28" s="188"/>
      <c r="JQ28" s="188"/>
      <c r="JR28" s="188"/>
      <c r="JS28" s="188"/>
      <c r="JT28" s="188"/>
      <c r="JU28" s="188"/>
      <c r="JV28" s="188"/>
      <c r="JW28" s="188"/>
      <c r="JX28" s="188"/>
      <c r="JY28" s="188"/>
      <c r="JZ28" s="188"/>
      <c r="KA28" s="188"/>
      <c r="KB28" s="188"/>
      <c r="KC28" s="188"/>
      <c r="KD28" s="188"/>
      <c r="KE28" s="188"/>
      <c r="KF28" s="188"/>
      <c r="KG28" s="188"/>
      <c r="KH28" s="188"/>
      <c r="KI28" s="188"/>
      <c r="KJ28" s="188"/>
      <c r="KK28" s="188"/>
      <c r="KL28" s="188"/>
      <c r="KM28" s="188"/>
      <c r="KN28" s="188"/>
      <c r="KO28" s="188"/>
      <c r="KP28" s="188"/>
      <c r="KQ28" s="188"/>
      <c r="KR28" s="188"/>
      <c r="KS28" s="188"/>
      <c r="KT28" s="188"/>
      <c r="KU28" s="188"/>
      <c r="KV28" s="188"/>
      <c r="KW28" s="188"/>
      <c r="KX28" s="188"/>
      <c r="KY28" s="188"/>
      <c r="KZ28" s="188"/>
      <c r="LA28" s="188"/>
      <c r="LB28" s="188"/>
      <c r="LC28" s="188"/>
      <c r="LD28" s="188"/>
      <c r="LE28" s="188"/>
      <c r="LF28" s="188"/>
      <c r="LG28" s="188"/>
      <c r="LH28" s="188"/>
      <c r="LI28" s="188"/>
      <c r="LJ28" s="188"/>
      <c r="LK28" s="188"/>
      <c r="LL28" s="188"/>
      <c r="LM28" s="188"/>
      <c r="LN28" s="188"/>
      <c r="LO28" s="188"/>
      <c r="LP28" s="188"/>
      <c r="LQ28" s="188"/>
      <c r="LR28" s="188"/>
      <c r="LS28" s="188"/>
      <c r="LT28" s="188"/>
      <c r="LU28" s="188"/>
      <c r="LV28" s="188"/>
      <c r="LW28" s="188"/>
      <c r="LX28" s="188"/>
      <c r="LY28" s="188"/>
      <c r="LZ28" s="188"/>
      <c r="MA28" s="188"/>
      <c r="MB28" s="188"/>
      <c r="MC28" s="188"/>
      <c r="MD28" s="188"/>
      <c r="ME28" s="188"/>
      <c r="MF28" s="188"/>
      <c r="MG28" s="188"/>
      <c r="MH28" s="188"/>
      <c r="MI28" s="188"/>
      <c r="MJ28" s="188"/>
      <c r="MK28" s="188"/>
      <c r="ML28" s="188"/>
      <c r="MM28" s="188"/>
      <c r="MN28" s="188"/>
      <c r="MO28" s="188"/>
      <c r="MP28" s="188"/>
      <c r="MQ28" s="188"/>
      <c r="MR28" s="188"/>
      <c r="MS28" s="188"/>
      <c r="MT28" s="188"/>
      <c r="MU28" s="188"/>
      <c r="MV28" s="188"/>
      <c r="MW28" s="188"/>
      <c r="MX28" s="188"/>
      <c r="MY28" s="188"/>
      <c r="MZ28" s="188"/>
      <c r="NA28" s="188"/>
      <c r="NB28" s="188"/>
      <c r="NC28" s="188"/>
      <c r="ND28" s="188"/>
      <c r="NE28" s="188"/>
      <c r="NF28" s="188"/>
      <c r="NG28" s="188"/>
      <c r="NH28" s="188"/>
      <c r="NI28" s="188"/>
      <c r="NJ28" s="188"/>
      <c r="NK28" s="188"/>
      <c r="NL28" s="188"/>
      <c r="NM28" s="188"/>
      <c r="NN28" s="188"/>
      <c r="NO28" s="188"/>
      <c r="NP28" s="188"/>
      <c r="NQ28" s="188"/>
      <c r="NR28" s="188"/>
      <c r="NS28" s="188"/>
      <c r="NT28" s="188"/>
      <c r="NU28" s="188"/>
      <c r="NV28" s="188"/>
      <c r="NW28" s="188"/>
      <c r="NX28" s="188"/>
      <c r="NY28" s="188"/>
      <c r="NZ28" s="188"/>
      <c r="OA28" s="188"/>
      <c r="OB28" s="188"/>
      <c r="OC28" s="188"/>
      <c r="OD28" s="188"/>
      <c r="OE28" s="188"/>
      <c r="OF28" s="188"/>
      <c r="OG28" s="188"/>
      <c r="OH28" s="188"/>
      <c r="OI28" s="188"/>
      <c r="OJ28" s="188"/>
      <c r="OK28" s="188"/>
      <c r="OL28" s="188"/>
      <c r="OM28" s="188"/>
      <c r="ON28" s="188"/>
      <c r="OO28" s="188"/>
      <c r="OP28" s="188"/>
      <c r="OQ28" s="188"/>
      <c r="OR28" s="188"/>
      <c r="OS28" s="188"/>
      <c r="OT28" s="188"/>
      <c r="OU28" s="188"/>
      <c r="OV28" s="188"/>
      <c r="OW28" s="188"/>
      <c r="OX28" s="188"/>
      <c r="OY28" s="188"/>
      <c r="OZ28" s="188"/>
      <c r="PA28" s="188"/>
      <c r="PB28" s="188"/>
      <c r="PC28" s="188"/>
      <c r="PD28" s="188"/>
      <c r="PE28" s="188"/>
      <c r="PF28" s="188"/>
      <c r="PG28" s="188"/>
      <c r="PH28" s="188"/>
      <c r="PI28" s="188"/>
      <c r="PJ28" s="188"/>
      <c r="PK28" s="188"/>
      <c r="PL28" s="188"/>
      <c r="PM28" s="188"/>
      <c r="PN28" s="188"/>
      <c r="PO28" s="188"/>
      <c r="PP28" s="188"/>
      <c r="PQ28" s="188"/>
      <c r="PR28" s="188"/>
      <c r="PS28" s="188"/>
      <c r="PT28" s="188"/>
      <c r="PU28" s="188"/>
      <c r="PV28" s="188"/>
      <c r="PW28" s="188"/>
      <c r="PX28" s="188"/>
      <c r="PY28" s="188"/>
      <c r="PZ28" s="188"/>
      <c r="QA28" s="188"/>
      <c r="QB28" s="188"/>
      <c r="QC28" s="188"/>
      <c r="QD28" s="188"/>
      <c r="QE28" s="188"/>
      <c r="QF28" s="188"/>
      <c r="QG28" s="188"/>
      <c r="QH28" s="188"/>
      <c r="QI28" s="188"/>
      <c r="QJ28" s="188"/>
      <c r="QK28" s="188"/>
      <c r="QL28" s="188"/>
      <c r="QM28" s="188"/>
      <c r="QN28" s="188"/>
      <c r="QO28" s="188"/>
      <c r="QP28" s="188"/>
      <c r="QQ28" s="188"/>
      <c r="QR28" s="188"/>
      <c r="QS28" s="188"/>
      <c r="QT28" s="188"/>
      <c r="QU28" s="188"/>
      <c r="QV28" s="188"/>
      <c r="QW28" s="188"/>
      <c r="QX28" s="188"/>
      <c r="QY28" s="188"/>
      <c r="QZ28" s="188"/>
      <c r="RA28" s="188"/>
      <c r="RB28" s="188"/>
      <c r="RC28" s="188"/>
      <c r="RD28" s="188"/>
      <c r="RE28" s="188"/>
      <c r="RF28" s="188"/>
      <c r="RG28" s="188"/>
      <c r="RH28" s="188"/>
      <c r="RI28" s="188"/>
      <c r="RJ28" s="188"/>
      <c r="RK28" s="188"/>
      <c r="RL28" s="188"/>
      <c r="RM28" s="188"/>
      <c r="RN28" s="188"/>
      <c r="RO28" s="188"/>
      <c r="RP28" s="188"/>
      <c r="RQ28" s="188"/>
      <c r="RR28" s="188"/>
      <c r="RS28" s="188"/>
      <c r="RT28" s="188"/>
      <c r="RU28" s="188"/>
      <c r="RV28" s="188"/>
      <c r="RW28" s="188"/>
      <c r="RX28" s="188"/>
      <c r="RY28" s="188"/>
      <c r="RZ28" s="188"/>
      <c r="SA28" s="188"/>
      <c r="SB28" s="188"/>
      <c r="SC28" s="188"/>
      <c r="SD28" s="188"/>
      <c r="SE28" s="188"/>
      <c r="SF28" s="188"/>
      <c r="SG28" s="188"/>
      <c r="SH28" s="188"/>
      <c r="SI28" s="188"/>
      <c r="SJ28" s="188"/>
      <c r="SK28" s="188"/>
      <c r="SL28" s="188"/>
      <c r="SM28" s="188"/>
      <c r="SN28" s="188"/>
      <c r="SO28" s="188"/>
      <c r="SP28" s="188"/>
      <c r="SQ28" s="188"/>
      <c r="SR28" s="188"/>
      <c r="SS28" s="188"/>
    </row>
    <row r="29" spans="1:513" s="3" customFormat="1" ht="41.4" customHeight="1" x14ac:dyDescent="0.25">
      <c r="A29" s="213"/>
      <c r="B29" s="292"/>
      <c r="C29" s="293" t="s">
        <v>166</v>
      </c>
      <c r="D29" s="108">
        <v>2000</v>
      </c>
      <c r="E29" s="195">
        <f>350/3</f>
        <v>116.66666666666667</v>
      </c>
      <c r="F29" s="195">
        <f>D29*E29</f>
        <v>233333.33333333334</v>
      </c>
      <c r="G29" s="204" t="s">
        <v>151</v>
      </c>
      <c r="H29" s="194"/>
      <c r="I29" s="204"/>
      <c r="J29" s="204"/>
      <c r="K29" s="293"/>
      <c r="L29" s="204"/>
      <c r="M29" s="204"/>
      <c r="N29" s="204"/>
      <c r="O29" s="204"/>
      <c r="P29" s="204"/>
      <c r="Q29" s="204"/>
      <c r="R29" s="204"/>
      <c r="S29" s="204"/>
      <c r="T29" s="204"/>
      <c r="U29" s="204"/>
      <c r="V29" s="204"/>
      <c r="W29" s="204"/>
      <c r="X29" s="204"/>
      <c r="Y29" s="204"/>
      <c r="Z29" s="204"/>
      <c r="AA29" s="204"/>
      <c r="AB29" s="204"/>
      <c r="AC29" s="204"/>
      <c r="AD29" s="204"/>
      <c r="AE29" s="204"/>
      <c r="AF29" s="204"/>
      <c r="AG29" s="204"/>
      <c r="AH29" s="204"/>
      <c r="AI29" s="182"/>
      <c r="AJ29" s="182"/>
      <c r="AK29" s="103"/>
      <c r="AL29" s="205"/>
      <c r="AM29" s="7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</row>
    <row r="30" spans="1:513" s="6" customFormat="1" ht="41.4" customHeight="1" x14ac:dyDescent="0.25">
      <c r="A30" s="795" t="s">
        <v>77</v>
      </c>
      <c r="B30" s="783"/>
      <c r="C30" s="784"/>
      <c r="D30" s="195"/>
      <c r="E30" s="195"/>
      <c r="F30" s="195"/>
      <c r="G30" s="196"/>
      <c r="H30" s="196"/>
      <c r="I30" s="196"/>
      <c r="J30" s="196"/>
      <c r="K30" s="290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  <c r="AF30" s="196"/>
      <c r="AG30" s="196"/>
      <c r="AH30" s="196"/>
      <c r="AI30" s="112">
        <f>'PEP Av. Fin.'!X13</f>
        <v>357349.75205316918</v>
      </c>
      <c r="AJ30" s="112">
        <f>'PEP Av. Fin.'!Y13</f>
        <v>62000.091681236976</v>
      </c>
      <c r="AK30" s="112">
        <f>'PEP Av. Fin.'!Z13</f>
        <v>419349.84373440617</v>
      </c>
      <c r="AL30" s="112">
        <f>'PEP Av. Fin.'!AA13</f>
        <v>0.29999995974798577</v>
      </c>
      <c r="AM30" s="4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  <c r="OS30" s="5"/>
      <c r="OT30" s="5"/>
      <c r="OU30" s="5"/>
      <c r="OV30" s="5"/>
      <c r="OW30" s="5"/>
      <c r="OX30" s="5"/>
      <c r="OY30" s="5"/>
      <c r="OZ30" s="5"/>
      <c r="PA30" s="5"/>
      <c r="PB30" s="5"/>
      <c r="PC30" s="5"/>
      <c r="PD30" s="5"/>
      <c r="PE30" s="5"/>
      <c r="PF30" s="5"/>
      <c r="PG30" s="5"/>
      <c r="PH30" s="5"/>
      <c r="PI30" s="5"/>
      <c r="PJ30" s="5"/>
      <c r="PK30" s="5"/>
      <c r="PL30" s="5"/>
      <c r="PM30" s="5"/>
      <c r="PN30" s="5"/>
      <c r="PO30" s="5"/>
      <c r="PP30" s="5"/>
      <c r="PQ30" s="5"/>
      <c r="PR30" s="5"/>
      <c r="PS30" s="5"/>
      <c r="PT30" s="5"/>
      <c r="PU30" s="5"/>
      <c r="PV30" s="5"/>
      <c r="PW30" s="5"/>
      <c r="PX30" s="5"/>
      <c r="PY30" s="5"/>
      <c r="PZ30" s="5"/>
      <c r="QA30" s="5"/>
      <c r="QB30" s="5"/>
      <c r="QC30" s="5"/>
      <c r="QD30" s="5"/>
      <c r="QE30" s="5"/>
      <c r="QF30" s="5"/>
      <c r="QG30" s="5"/>
      <c r="QH30" s="5"/>
      <c r="QI30" s="5"/>
      <c r="QJ30" s="5"/>
      <c r="QK30" s="5"/>
      <c r="QL30" s="5"/>
      <c r="QM30" s="5"/>
      <c r="QN30" s="5"/>
      <c r="QO30" s="5"/>
      <c r="QP30" s="5"/>
      <c r="QQ30" s="5"/>
      <c r="QR30" s="5"/>
      <c r="QS30" s="5"/>
      <c r="QT30" s="5"/>
      <c r="QU30" s="5"/>
      <c r="QV30" s="5"/>
      <c r="QW30" s="5"/>
      <c r="QX30" s="5"/>
      <c r="QY30" s="5"/>
      <c r="QZ30" s="5"/>
      <c r="RA30" s="5"/>
      <c r="RB30" s="5"/>
      <c r="RC30" s="5"/>
      <c r="RD30" s="5"/>
      <c r="RE30" s="5"/>
      <c r="RF30" s="5"/>
      <c r="RG30" s="5"/>
      <c r="RH30" s="5"/>
      <c r="RI30" s="5"/>
      <c r="RJ30" s="5"/>
      <c r="RK30" s="5"/>
      <c r="RL30" s="5"/>
      <c r="RM30" s="5"/>
      <c r="RN30" s="5"/>
      <c r="RO30" s="5"/>
      <c r="RP30" s="5"/>
      <c r="RQ30" s="5"/>
      <c r="RR30" s="5"/>
      <c r="RS30" s="5"/>
      <c r="RT30" s="5"/>
      <c r="RU30" s="5"/>
      <c r="RV30" s="5"/>
      <c r="RW30" s="5"/>
      <c r="RX30" s="5"/>
      <c r="RY30" s="5"/>
      <c r="RZ30" s="5"/>
      <c r="SA30" s="5"/>
      <c r="SB30" s="5"/>
      <c r="SC30" s="5"/>
      <c r="SD30" s="5"/>
      <c r="SE30" s="5"/>
      <c r="SF30" s="5"/>
      <c r="SG30" s="5"/>
      <c r="SH30" s="5"/>
      <c r="SI30" s="5"/>
      <c r="SJ30" s="5"/>
      <c r="SK30" s="5"/>
      <c r="SL30" s="5"/>
      <c r="SM30" s="5"/>
      <c r="SN30" s="5"/>
      <c r="SO30" s="5"/>
      <c r="SP30" s="5"/>
      <c r="SQ30" s="5"/>
      <c r="SR30" s="5"/>
      <c r="SS30" s="5"/>
    </row>
    <row r="31" spans="1:513" s="189" customFormat="1" ht="41.4" customHeight="1" x14ac:dyDescent="0.25">
      <c r="A31" s="190"/>
      <c r="B31" s="801" t="s">
        <v>78</v>
      </c>
      <c r="C31" s="802"/>
      <c r="D31" s="198"/>
      <c r="E31" s="195"/>
      <c r="F31" s="195"/>
      <c r="G31" s="199"/>
      <c r="H31" s="199"/>
      <c r="I31" s="199"/>
      <c r="J31" s="199"/>
      <c r="K31" s="28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85">
        <f>'PEP Av. Fin.'!X14</f>
        <v>121250.08373146417</v>
      </c>
      <c r="AJ31" s="185">
        <f>'PEP Av. Fin.'!Y14</f>
        <v>0</v>
      </c>
      <c r="AK31" s="186">
        <f>'PEP Av. Fin.'!Z14</f>
        <v>121250.08373146417</v>
      </c>
      <c r="AL31" s="200">
        <f>'PEP Av. Fin.'!AA14</f>
        <v>0.28913825900518875</v>
      </c>
      <c r="AM31" s="187"/>
      <c r="AN31" s="188"/>
      <c r="AO31" s="188"/>
      <c r="AP31" s="188"/>
      <c r="AQ31" s="188"/>
      <c r="AR31" s="188"/>
      <c r="AS31" s="188"/>
      <c r="AT31" s="188"/>
      <c r="AU31" s="188"/>
      <c r="AV31" s="188"/>
      <c r="AW31" s="188"/>
      <c r="AX31" s="188"/>
      <c r="AY31" s="188"/>
      <c r="AZ31" s="188"/>
      <c r="BA31" s="188"/>
      <c r="BB31" s="188"/>
      <c r="BC31" s="188"/>
      <c r="BD31" s="188"/>
      <c r="BE31" s="188"/>
      <c r="BF31" s="188"/>
      <c r="BG31" s="188"/>
      <c r="BH31" s="188"/>
      <c r="BI31" s="188"/>
      <c r="BJ31" s="188"/>
      <c r="BK31" s="188"/>
      <c r="BL31" s="188"/>
      <c r="BM31" s="188"/>
      <c r="BN31" s="188"/>
      <c r="BO31" s="188"/>
      <c r="BP31" s="188"/>
      <c r="BQ31" s="188"/>
      <c r="BR31" s="188"/>
      <c r="BS31" s="188"/>
      <c r="BT31" s="188"/>
      <c r="BU31" s="188"/>
      <c r="BV31" s="188"/>
      <c r="BW31" s="188"/>
      <c r="BX31" s="188"/>
      <c r="BY31" s="188"/>
      <c r="BZ31" s="188"/>
      <c r="CA31" s="188"/>
      <c r="CB31" s="188"/>
      <c r="CC31" s="188"/>
      <c r="CD31" s="188"/>
      <c r="CE31" s="188"/>
      <c r="CF31" s="188"/>
      <c r="CG31" s="188"/>
      <c r="CH31" s="188"/>
      <c r="CI31" s="188"/>
      <c r="CJ31" s="188"/>
      <c r="CK31" s="188"/>
      <c r="CL31" s="188"/>
      <c r="CM31" s="188"/>
      <c r="CN31" s="188"/>
      <c r="CO31" s="188"/>
      <c r="CP31" s="188"/>
      <c r="CQ31" s="188"/>
      <c r="CR31" s="188"/>
      <c r="CS31" s="188"/>
      <c r="CT31" s="188"/>
      <c r="CU31" s="188"/>
      <c r="CV31" s="188"/>
      <c r="CW31" s="188"/>
      <c r="CX31" s="188"/>
      <c r="CY31" s="188"/>
      <c r="CZ31" s="188"/>
      <c r="DA31" s="188"/>
      <c r="DB31" s="188"/>
      <c r="DC31" s="188"/>
      <c r="DD31" s="188"/>
      <c r="DE31" s="188"/>
      <c r="DF31" s="188"/>
      <c r="DG31" s="188"/>
      <c r="DH31" s="188"/>
      <c r="DI31" s="188"/>
      <c r="DJ31" s="188"/>
      <c r="DK31" s="188"/>
      <c r="DL31" s="188"/>
      <c r="DM31" s="188"/>
      <c r="DN31" s="188"/>
      <c r="DO31" s="188"/>
      <c r="DP31" s="188"/>
      <c r="DQ31" s="188"/>
      <c r="DR31" s="188"/>
      <c r="DS31" s="188"/>
      <c r="DT31" s="188"/>
      <c r="DU31" s="188"/>
      <c r="DV31" s="188"/>
      <c r="DW31" s="188"/>
      <c r="DX31" s="188"/>
      <c r="DY31" s="188"/>
      <c r="DZ31" s="188"/>
      <c r="EA31" s="188"/>
      <c r="EB31" s="188"/>
      <c r="EC31" s="188"/>
      <c r="ED31" s="188"/>
      <c r="EE31" s="188"/>
      <c r="EF31" s="188"/>
      <c r="EG31" s="188"/>
      <c r="EH31" s="188"/>
      <c r="EI31" s="188"/>
      <c r="EJ31" s="188"/>
      <c r="EK31" s="188"/>
      <c r="EL31" s="188"/>
      <c r="EM31" s="188"/>
      <c r="EN31" s="188"/>
      <c r="EO31" s="188"/>
      <c r="EP31" s="188"/>
      <c r="EQ31" s="188"/>
      <c r="ER31" s="188"/>
      <c r="ES31" s="188"/>
      <c r="ET31" s="188"/>
      <c r="EU31" s="188"/>
      <c r="EV31" s="188"/>
      <c r="EW31" s="188"/>
      <c r="EX31" s="188"/>
      <c r="EY31" s="188"/>
      <c r="EZ31" s="188"/>
      <c r="FA31" s="188"/>
      <c r="FB31" s="188"/>
      <c r="FC31" s="188"/>
      <c r="FD31" s="188"/>
      <c r="FE31" s="188"/>
      <c r="FF31" s="188"/>
      <c r="FG31" s="188"/>
      <c r="FH31" s="188"/>
      <c r="FI31" s="188"/>
      <c r="FJ31" s="188"/>
      <c r="FK31" s="188"/>
      <c r="FL31" s="188"/>
      <c r="FM31" s="188"/>
      <c r="FN31" s="188"/>
      <c r="FO31" s="188"/>
      <c r="FP31" s="188"/>
      <c r="FQ31" s="188"/>
      <c r="FR31" s="188"/>
      <c r="FS31" s="188"/>
      <c r="FT31" s="188"/>
      <c r="FU31" s="188"/>
      <c r="FV31" s="188"/>
      <c r="FW31" s="188"/>
      <c r="FX31" s="188"/>
      <c r="FY31" s="188"/>
      <c r="FZ31" s="188"/>
      <c r="GA31" s="188"/>
      <c r="GB31" s="188"/>
      <c r="GC31" s="188"/>
      <c r="GD31" s="188"/>
      <c r="GE31" s="188"/>
      <c r="GF31" s="188"/>
      <c r="GG31" s="188"/>
      <c r="GH31" s="188"/>
      <c r="GI31" s="188"/>
      <c r="GJ31" s="188"/>
      <c r="GK31" s="188"/>
      <c r="GL31" s="188"/>
      <c r="GM31" s="188"/>
      <c r="GN31" s="188"/>
      <c r="GO31" s="188"/>
      <c r="GP31" s="188"/>
      <c r="GQ31" s="188"/>
      <c r="GR31" s="188"/>
      <c r="GS31" s="188"/>
      <c r="GT31" s="188"/>
      <c r="GU31" s="188"/>
      <c r="GV31" s="188"/>
      <c r="GW31" s="188"/>
      <c r="GX31" s="188"/>
      <c r="GY31" s="188"/>
      <c r="GZ31" s="188"/>
      <c r="HA31" s="188"/>
      <c r="HB31" s="188"/>
      <c r="HC31" s="188"/>
      <c r="HD31" s="188"/>
      <c r="HE31" s="188"/>
      <c r="HF31" s="188"/>
      <c r="HG31" s="188"/>
      <c r="HH31" s="188"/>
      <c r="HI31" s="188"/>
      <c r="HJ31" s="188"/>
      <c r="HK31" s="188"/>
      <c r="HL31" s="188"/>
      <c r="HM31" s="188"/>
      <c r="HN31" s="188"/>
      <c r="HO31" s="188"/>
      <c r="HP31" s="188"/>
      <c r="HQ31" s="188"/>
      <c r="HR31" s="188"/>
      <c r="HS31" s="188"/>
      <c r="HT31" s="188"/>
      <c r="HU31" s="188"/>
      <c r="HV31" s="188"/>
      <c r="HW31" s="188"/>
      <c r="HX31" s="188"/>
      <c r="HY31" s="188"/>
      <c r="HZ31" s="188"/>
      <c r="IA31" s="188"/>
      <c r="IB31" s="188"/>
      <c r="IC31" s="188"/>
      <c r="ID31" s="188"/>
      <c r="IE31" s="188"/>
      <c r="IF31" s="188"/>
      <c r="IG31" s="188"/>
      <c r="IH31" s="188"/>
      <c r="II31" s="188"/>
      <c r="IJ31" s="188"/>
      <c r="IK31" s="188"/>
      <c r="IL31" s="188"/>
      <c r="IM31" s="188"/>
      <c r="IN31" s="188"/>
      <c r="IO31" s="188"/>
      <c r="IP31" s="188"/>
      <c r="IQ31" s="188"/>
      <c r="IR31" s="188"/>
      <c r="IS31" s="188"/>
      <c r="IT31" s="188"/>
      <c r="IU31" s="188"/>
      <c r="IV31" s="188"/>
      <c r="IW31" s="188"/>
      <c r="IX31" s="188"/>
      <c r="IY31" s="188"/>
      <c r="IZ31" s="188"/>
      <c r="JA31" s="188"/>
      <c r="JB31" s="188"/>
      <c r="JC31" s="188"/>
      <c r="JD31" s="188"/>
      <c r="JE31" s="188"/>
      <c r="JF31" s="188"/>
      <c r="JG31" s="188"/>
      <c r="JH31" s="188"/>
      <c r="JI31" s="188"/>
      <c r="JJ31" s="188"/>
      <c r="JK31" s="188"/>
      <c r="JL31" s="188"/>
      <c r="JM31" s="188"/>
      <c r="JN31" s="188"/>
      <c r="JO31" s="188"/>
      <c r="JP31" s="188"/>
      <c r="JQ31" s="188"/>
      <c r="JR31" s="188"/>
      <c r="JS31" s="188"/>
      <c r="JT31" s="188"/>
      <c r="JU31" s="188"/>
      <c r="JV31" s="188"/>
      <c r="JW31" s="188"/>
      <c r="JX31" s="188"/>
      <c r="JY31" s="188"/>
      <c r="JZ31" s="188"/>
      <c r="KA31" s="188"/>
      <c r="KB31" s="188"/>
      <c r="KC31" s="188"/>
      <c r="KD31" s="188"/>
      <c r="KE31" s="188"/>
      <c r="KF31" s="188"/>
      <c r="KG31" s="188"/>
      <c r="KH31" s="188"/>
      <c r="KI31" s="188"/>
      <c r="KJ31" s="188"/>
      <c r="KK31" s="188"/>
      <c r="KL31" s="188"/>
      <c r="KM31" s="188"/>
      <c r="KN31" s="188"/>
      <c r="KO31" s="188"/>
      <c r="KP31" s="188"/>
      <c r="KQ31" s="188"/>
      <c r="KR31" s="188"/>
      <c r="KS31" s="188"/>
      <c r="KT31" s="188"/>
      <c r="KU31" s="188"/>
      <c r="KV31" s="188"/>
      <c r="KW31" s="188"/>
      <c r="KX31" s="188"/>
      <c r="KY31" s="188"/>
      <c r="KZ31" s="188"/>
      <c r="LA31" s="188"/>
      <c r="LB31" s="188"/>
      <c r="LC31" s="188"/>
      <c r="LD31" s="188"/>
      <c r="LE31" s="188"/>
      <c r="LF31" s="188"/>
      <c r="LG31" s="188"/>
      <c r="LH31" s="188"/>
      <c r="LI31" s="188"/>
      <c r="LJ31" s="188"/>
      <c r="LK31" s="188"/>
      <c r="LL31" s="188"/>
      <c r="LM31" s="188"/>
      <c r="LN31" s="188"/>
      <c r="LO31" s="188"/>
      <c r="LP31" s="188"/>
      <c r="LQ31" s="188"/>
      <c r="LR31" s="188"/>
      <c r="LS31" s="188"/>
      <c r="LT31" s="188"/>
      <c r="LU31" s="188"/>
      <c r="LV31" s="188"/>
      <c r="LW31" s="188"/>
      <c r="LX31" s="188"/>
      <c r="LY31" s="188"/>
      <c r="LZ31" s="188"/>
      <c r="MA31" s="188"/>
      <c r="MB31" s="188"/>
      <c r="MC31" s="188"/>
      <c r="MD31" s="188"/>
      <c r="ME31" s="188"/>
      <c r="MF31" s="188"/>
      <c r="MG31" s="188"/>
      <c r="MH31" s="188"/>
      <c r="MI31" s="188"/>
      <c r="MJ31" s="188"/>
      <c r="MK31" s="188"/>
      <c r="ML31" s="188"/>
      <c r="MM31" s="188"/>
      <c r="MN31" s="188"/>
      <c r="MO31" s="188"/>
      <c r="MP31" s="188"/>
      <c r="MQ31" s="188"/>
      <c r="MR31" s="188"/>
      <c r="MS31" s="188"/>
      <c r="MT31" s="188"/>
      <c r="MU31" s="188"/>
      <c r="MV31" s="188"/>
      <c r="MW31" s="188"/>
      <c r="MX31" s="188"/>
      <c r="MY31" s="188"/>
      <c r="MZ31" s="188"/>
      <c r="NA31" s="188"/>
      <c r="NB31" s="188"/>
      <c r="NC31" s="188"/>
      <c r="ND31" s="188"/>
      <c r="NE31" s="188"/>
      <c r="NF31" s="188"/>
      <c r="NG31" s="188"/>
      <c r="NH31" s="188"/>
      <c r="NI31" s="188"/>
      <c r="NJ31" s="188"/>
      <c r="NK31" s="188"/>
      <c r="NL31" s="188"/>
      <c r="NM31" s="188"/>
      <c r="NN31" s="188"/>
      <c r="NO31" s="188"/>
      <c r="NP31" s="188"/>
      <c r="NQ31" s="188"/>
      <c r="NR31" s="188"/>
      <c r="NS31" s="188"/>
      <c r="NT31" s="188"/>
      <c r="NU31" s="188"/>
      <c r="NV31" s="188"/>
      <c r="NW31" s="188"/>
      <c r="NX31" s="188"/>
      <c r="NY31" s="188"/>
      <c r="NZ31" s="188"/>
      <c r="OA31" s="188"/>
      <c r="OB31" s="188"/>
      <c r="OC31" s="188"/>
      <c r="OD31" s="188"/>
      <c r="OE31" s="188"/>
      <c r="OF31" s="188"/>
      <c r="OG31" s="188"/>
      <c r="OH31" s="188"/>
      <c r="OI31" s="188"/>
      <c r="OJ31" s="188"/>
      <c r="OK31" s="188"/>
      <c r="OL31" s="188"/>
      <c r="OM31" s="188"/>
      <c r="ON31" s="188"/>
      <c r="OO31" s="188"/>
      <c r="OP31" s="188"/>
      <c r="OQ31" s="188"/>
      <c r="OR31" s="188"/>
      <c r="OS31" s="188"/>
      <c r="OT31" s="188"/>
      <c r="OU31" s="188"/>
      <c r="OV31" s="188"/>
      <c r="OW31" s="188"/>
      <c r="OX31" s="188"/>
      <c r="OY31" s="188"/>
      <c r="OZ31" s="188"/>
      <c r="PA31" s="188"/>
      <c r="PB31" s="188"/>
      <c r="PC31" s="188"/>
      <c r="PD31" s="188"/>
      <c r="PE31" s="188"/>
      <c r="PF31" s="188"/>
      <c r="PG31" s="188"/>
      <c r="PH31" s="188"/>
      <c r="PI31" s="188"/>
      <c r="PJ31" s="188"/>
      <c r="PK31" s="188"/>
      <c r="PL31" s="188"/>
      <c r="PM31" s="188"/>
      <c r="PN31" s="188"/>
      <c r="PO31" s="188"/>
      <c r="PP31" s="188"/>
      <c r="PQ31" s="188"/>
      <c r="PR31" s="188"/>
      <c r="PS31" s="188"/>
      <c r="PT31" s="188"/>
      <c r="PU31" s="188"/>
      <c r="PV31" s="188"/>
      <c r="PW31" s="188"/>
      <c r="PX31" s="188"/>
      <c r="PY31" s="188"/>
      <c r="PZ31" s="188"/>
      <c r="QA31" s="188"/>
      <c r="QB31" s="188"/>
      <c r="QC31" s="188"/>
      <c r="QD31" s="188"/>
      <c r="QE31" s="188"/>
      <c r="QF31" s="188"/>
      <c r="QG31" s="188"/>
      <c r="QH31" s="188"/>
      <c r="QI31" s="188"/>
      <c r="QJ31" s="188"/>
      <c r="QK31" s="188"/>
      <c r="QL31" s="188"/>
      <c r="QM31" s="188"/>
      <c r="QN31" s="188"/>
      <c r="QO31" s="188"/>
      <c r="QP31" s="188"/>
      <c r="QQ31" s="188"/>
      <c r="QR31" s="188"/>
      <c r="QS31" s="188"/>
      <c r="QT31" s="188"/>
      <c r="QU31" s="188"/>
      <c r="QV31" s="188"/>
      <c r="QW31" s="188"/>
      <c r="QX31" s="188"/>
      <c r="QY31" s="188"/>
      <c r="QZ31" s="188"/>
      <c r="RA31" s="188"/>
      <c r="RB31" s="188"/>
      <c r="RC31" s="188"/>
      <c r="RD31" s="188"/>
      <c r="RE31" s="188"/>
      <c r="RF31" s="188"/>
      <c r="RG31" s="188"/>
      <c r="RH31" s="188"/>
      <c r="RI31" s="188"/>
      <c r="RJ31" s="188"/>
      <c r="RK31" s="188"/>
      <c r="RL31" s="188"/>
      <c r="RM31" s="188"/>
      <c r="RN31" s="188"/>
      <c r="RO31" s="188"/>
      <c r="RP31" s="188"/>
      <c r="RQ31" s="188"/>
      <c r="RR31" s="188"/>
      <c r="RS31" s="188"/>
      <c r="RT31" s="188"/>
      <c r="RU31" s="188"/>
      <c r="RV31" s="188"/>
      <c r="RW31" s="188"/>
      <c r="RX31" s="188"/>
      <c r="RY31" s="188"/>
      <c r="RZ31" s="188"/>
      <c r="SA31" s="188"/>
      <c r="SB31" s="188"/>
      <c r="SC31" s="188"/>
      <c r="SD31" s="188"/>
      <c r="SE31" s="188"/>
      <c r="SF31" s="188"/>
      <c r="SG31" s="188"/>
      <c r="SH31" s="188"/>
      <c r="SI31" s="188"/>
      <c r="SJ31" s="188"/>
      <c r="SK31" s="188"/>
      <c r="SL31" s="188"/>
      <c r="SM31" s="188"/>
      <c r="SN31" s="188"/>
      <c r="SO31" s="188"/>
      <c r="SP31" s="188"/>
      <c r="SQ31" s="188"/>
      <c r="SR31" s="188"/>
      <c r="SS31" s="188"/>
    </row>
    <row r="32" spans="1:513" s="3" customFormat="1" ht="41.4" customHeight="1" x14ac:dyDescent="0.25">
      <c r="A32" s="213"/>
      <c r="B32" s="292"/>
      <c r="C32" s="293" t="s">
        <v>177</v>
      </c>
      <c r="D32" s="108">
        <v>1</v>
      </c>
      <c r="E32" s="195">
        <f>122500/AO1</f>
        <v>40833.333333333336</v>
      </c>
      <c r="F32" s="195">
        <f>E32*D32</f>
        <v>40833.333333333336</v>
      </c>
      <c r="G32" s="204" t="s">
        <v>151</v>
      </c>
      <c r="H32" s="194"/>
      <c r="I32" s="204"/>
      <c r="J32" s="204"/>
      <c r="K32" s="293"/>
      <c r="L32" s="204"/>
      <c r="M32" s="204"/>
      <c r="N32" s="204"/>
      <c r="O32" s="204"/>
      <c r="P32" s="204"/>
      <c r="Q32" s="204"/>
      <c r="R32" s="204"/>
      <c r="S32" s="204"/>
      <c r="T32" s="204"/>
      <c r="U32" s="204"/>
      <c r="V32" s="204"/>
      <c r="W32" s="204"/>
      <c r="X32" s="204"/>
      <c r="Y32" s="204"/>
      <c r="Z32" s="204"/>
      <c r="AA32" s="204"/>
      <c r="AB32" s="204"/>
      <c r="AC32" s="204"/>
      <c r="AD32" s="204"/>
      <c r="AE32" s="204"/>
      <c r="AF32" s="204"/>
      <c r="AG32" s="204"/>
      <c r="AH32" s="204"/>
      <c r="AI32" s="182"/>
      <c r="AJ32" s="182"/>
      <c r="AK32" s="103"/>
      <c r="AL32" s="205"/>
      <c r="AM32" s="7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</row>
    <row r="33" spans="1:513" s="189" customFormat="1" ht="41.4" customHeight="1" x14ac:dyDescent="0.25">
      <c r="A33" s="190"/>
      <c r="B33" s="801" t="s">
        <v>79</v>
      </c>
      <c r="C33" s="802"/>
      <c r="D33" s="198"/>
      <c r="E33" s="195"/>
      <c r="F33" s="195"/>
      <c r="G33" s="199"/>
      <c r="H33" s="199"/>
      <c r="I33" s="199"/>
      <c r="J33" s="199"/>
      <c r="K33" s="28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85">
        <f>'PEP Av. Fin.'!X15</f>
        <v>202699.77280308254</v>
      </c>
      <c r="AJ33" s="185">
        <f>'PEP Av. Fin.'!Y15</f>
        <v>62000.091681236976</v>
      </c>
      <c r="AK33" s="186">
        <f>'PEP Av. Fin.'!Z15</f>
        <v>264699.86448431952</v>
      </c>
      <c r="AL33" s="200">
        <f>'PEP Av. Fin.'!AA15</f>
        <v>0.63121488761533029</v>
      </c>
      <c r="AM33" s="187"/>
      <c r="AN33" s="188"/>
      <c r="AO33" s="188"/>
      <c r="AP33" s="188"/>
      <c r="AQ33" s="188"/>
      <c r="AR33" s="188"/>
      <c r="AS33" s="188"/>
      <c r="AT33" s="188"/>
      <c r="AU33" s="188"/>
      <c r="AV33" s="188"/>
      <c r="AW33" s="188"/>
      <c r="AX33" s="188"/>
      <c r="AY33" s="188"/>
      <c r="AZ33" s="188"/>
      <c r="BA33" s="188"/>
      <c r="BB33" s="188"/>
      <c r="BC33" s="188"/>
      <c r="BD33" s="188"/>
      <c r="BE33" s="188"/>
      <c r="BF33" s="188"/>
      <c r="BG33" s="188"/>
      <c r="BH33" s="188"/>
      <c r="BI33" s="188"/>
      <c r="BJ33" s="188"/>
      <c r="BK33" s="188"/>
      <c r="BL33" s="188"/>
      <c r="BM33" s="188"/>
      <c r="BN33" s="188"/>
      <c r="BO33" s="188"/>
      <c r="BP33" s="188"/>
      <c r="BQ33" s="188"/>
      <c r="BR33" s="188"/>
      <c r="BS33" s="188"/>
      <c r="BT33" s="188"/>
      <c r="BU33" s="188"/>
      <c r="BV33" s="188"/>
      <c r="BW33" s="188"/>
      <c r="BX33" s="188"/>
      <c r="BY33" s="188"/>
      <c r="BZ33" s="188"/>
      <c r="CA33" s="188"/>
      <c r="CB33" s="188"/>
      <c r="CC33" s="188"/>
      <c r="CD33" s="188"/>
      <c r="CE33" s="188"/>
      <c r="CF33" s="188"/>
      <c r="CG33" s="188"/>
      <c r="CH33" s="188"/>
      <c r="CI33" s="188"/>
      <c r="CJ33" s="188"/>
      <c r="CK33" s="188"/>
      <c r="CL33" s="188"/>
      <c r="CM33" s="188"/>
      <c r="CN33" s="188"/>
      <c r="CO33" s="188"/>
      <c r="CP33" s="188"/>
      <c r="CQ33" s="188"/>
      <c r="CR33" s="188"/>
      <c r="CS33" s="188"/>
      <c r="CT33" s="188"/>
      <c r="CU33" s="188"/>
      <c r="CV33" s="188"/>
      <c r="CW33" s="188"/>
      <c r="CX33" s="188"/>
      <c r="CY33" s="188"/>
      <c r="CZ33" s="188"/>
      <c r="DA33" s="188"/>
      <c r="DB33" s="188"/>
      <c r="DC33" s="188"/>
      <c r="DD33" s="188"/>
      <c r="DE33" s="188"/>
      <c r="DF33" s="188"/>
      <c r="DG33" s="188"/>
      <c r="DH33" s="188"/>
      <c r="DI33" s="188"/>
      <c r="DJ33" s="188"/>
      <c r="DK33" s="188"/>
      <c r="DL33" s="188"/>
      <c r="DM33" s="188"/>
      <c r="DN33" s="188"/>
      <c r="DO33" s="188"/>
      <c r="DP33" s="188"/>
      <c r="DQ33" s="188"/>
      <c r="DR33" s="188"/>
      <c r="DS33" s="188"/>
      <c r="DT33" s="188"/>
      <c r="DU33" s="188"/>
      <c r="DV33" s="188"/>
      <c r="DW33" s="188"/>
      <c r="DX33" s="188"/>
      <c r="DY33" s="188"/>
      <c r="DZ33" s="188"/>
      <c r="EA33" s="188"/>
      <c r="EB33" s="188"/>
      <c r="EC33" s="188"/>
      <c r="ED33" s="188"/>
      <c r="EE33" s="188"/>
      <c r="EF33" s="188"/>
      <c r="EG33" s="188"/>
      <c r="EH33" s="188"/>
      <c r="EI33" s="188"/>
      <c r="EJ33" s="188"/>
      <c r="EK33" s="188"/>
      <c r="EL33" s="188"/>
      <c r="EM33" s="188"/>
      <c r="EN33" s="188"/>
      <c r="EO33" s="188"/>
      <c r="EP33" s="188"/>
      <c r="EQ33" s="188"/>
      <c r="ER33" s="188"/>
      <c r="ES33" s="188"/>
      <c r="ET33" s="188"/>
      <c r="EU33" s="188"/>
      <c r="EV33" s="188"/>
      <c r="EW33" s="188"/>
      <c r="EX33" s="188"/>
      <c r="EY33" s="188"/>
      <c r="EZ33" s="188"/>
      <c r="FA33" s="188"/>
      <c r="FB33" s="188"/>
      <c r="FC33" s="188"/>
      <c r="FD33" s="188"/>
      <c r="FE33" s="188"/>
      <c r="FF33" s="188"/>
      <c r="FG33" s="188"/>
      <c r="FH33" s="188"/>
      <c r="FI33" s="188"/>
      <c r="FJ33" s="188"/>
      <c r="FK33" s="188"/>
      <c r="FL33" s="188"/>
      <c r="FM33" s="188"/>
      <c r="FN33" s="188"/>
      <c r="FO33" s="188"/>
      <c r="FP33" s="188"/>
      <c r="FQ33" s="188"/>
      <c r="FR33" s="188"/>
      <c r="FS33" s="188"/>
      <c r="FT33" s="188"/>
      <c r="FU33" s="188"/>
      <c r="FV33" s="188"/>
      <c r="FW33" s="188"/>
      <c r="FX33" s="188"/>
      <c r="FY33" s="188"/>
      <c r="FZ33" s="188"/>
      <c r="GA33" s="188"/>
      <c r="GB33" s="188"/>
      <c r="GC33" s="188"/>
      <c r="GD33" s="188"/>
      <c r="GE33" s="188"/>
      <c r="GF33" s="188"/>
      <c r="GG33" s="188"/>
      <c r="GH33" s="188"/>
      <c r="GI33" s="188"/>
      <c r="GJ33" s="188"/>
      <c r="GK33" s="188"/>
      <c r="GL33" s="188"/>
      <c r="GM33" s="188"/>
      <c r="GN33" s="188"/>
      <c r="GO33" s="188"/>
      <c r="GP33" s="188"/>
      <c r="GQ33" s="188"/>
      <c r="GR33" s="188"/>
      <c r="GS33" s="188"/>
      <c r="GT33" s="188"/>
      <c r="GU33" s="188"/>
      <c r="GV33" s="188"/>
      <c r="GW33" s="188"/>
      <c r="GX33" s="188"/>
      <c r="GY33" s="188"/>
      <c r="GZ33" s="188"/>
      <c r="HA33" s="188"/>
      <c r="HB33" s="188"/>
      <c r="HC33" s="188"/>
      <c r="HD33" s="188"/>
      <c r="HE33" s="188"/>
      <c r="HF33" s="188"/>
      <c r="HG33" s="188"/>
      <c r="HH33" s="188"/>
      <c r="HI33" s="188"/>
      <c r="HJ33" s="188"/>
      <c r="HK33" s="188"/>
      <c r="HL33" s="188"/>
      <c r="HM33" s="188"/>
      <c r="HN33" s="188"/>
      <c r="HO33" s="188"/>
      <c r="HP33" s="188"/>
      <c r="HQ33" s="188"/>
      <c r="HR33" s="188"/>
      <c r="HS33" s="188"/>
      <c r="HT33" s="188"/>
      <c r="HU33" s="188"/>
      <c r="HV33" s="188"/>
      <c r="HW33" s="188"/>
      <c r="HX33" s="188"/>
      <c r="HY33" s="188"/>
      <c r="HZ33" s="188"/>
      <c r="IA33" s="188"/>
      <c r="IB33" s="188"/>
      <c r="IC33" s="188"/>
      <c r="ID33" s="188"/>
      <c r="IE33" s="188"/>
      <c r="IF33" s="188"/>
      <c r="IG33" s="188"/>
      <c r="IH33" s="188"/>
      <c r="II33" s="188"/>
      <c r="IJ33" s="188"/>
      <c r="IK33" s="188"/>
      <c r="IL33" s="188"/>
      <c r="IM33" s="188"/>
      <c r="IN33" s="188"/>
      <c r="IO33" s="188"/>
      <c r="IP33" s="188"/>
      <c r="IQ33" s="188"/>
      <c r="IR33" s="188"/>
      <c r="IS33" s="188"/>
      <c r="IT33" s="188"/>
      <c r="IU33" s="188"/>
      <c r="IV33" s="188"/>
      <c r="IW33" s="188"/>
      <c r="IX33" s="188"/>
      <c r="IY33" s="188"/>
      <c r="IZ33" s="188"/>
      <c r="JA33" s="188"/>
      <c r="JB33" s="188"/>
      <c r="JC33" s="188"/>
      <c r="JD33" s="188"/>
      <c r="JE33" s="188"/>
      <c r="JF33" s="188"/>
      <c r="JG33" s="188"/>
      <c r="JH33" s="188"/>
      <c r="JI33" s="188"/>
      <c r="JJ33" s="188"/>
      <c r="JK33" s="188"/>
      <c r="JL33" s="188"/>
      <c r="JM33" s="188"/>
      <c r="JN33" s="188"/>
      <c r="JO33" s="188"/>
      <c r="JP33" s="188"/>
      <c r="JQ33" s="188"/>
      <c r="JR33" s="188"/>
      <c r="JS33" s="188"/>
      <c r="JT33" s="188"/>
      <c r="JU33" s="188"/>
      <c r="JV33" s="188"/>
      <c r="JW33" s="188"/>
      <c r="JX33" s="188"/>
      <c r="JY33" s="188"/>
      <c r="JZ33" s="188"/>
      <c r="KA33" s="188"/>
      <c r="KB33" s="188"/>
      <c r="KC33" s="188"/>
      <c r="KD33" s="188"/>
      <c r="KE33" s="188"/>
      <c r="KF33" s="188"/>
      <c r="KG33" s="188"/>
      <c r="KH33" s="188"/>
      <c r="KI33" s="188"/>
      <c r="KJ33" s="188"/>
      <c r="KK33" s="188"/>
      <c r="KL33" s="188"/>
      <c r="KM33" s="188"/>
      <c r="KN33" s="188"/>
      <c r="KO33" s="188"/>
      <c r="KP33" s="188"/>
      <c r="KQ33" s="188"/>
      <c r="KR33" s="188"/>
      <c r="KS33" s="188"/>
      <c r="KT33" s="188"/>
      <c r="KU33" s="188"/>
      <c r="KV33" s="188"/>
      <c r="KW33" s="188"/>
      <c r="KX33" s="188"/>
      <c r="KY33" s="188"/>
      <c r="KZ33" s="188"/>
      <c r="LA33" s="188"/>
      <c r="LB33" s="188"/>
      <c r="LC33" s="188"/>
      <c r="LD33" s="188"/>
      <c r="LE33" s="188"/>
      <c r="LF33" s="188"/>
      <c r="LG33" s="188"/>
      <c r="LH33" s="188"/>
      <c r="LI33" s="188"/>
      <c r="LJ33" s="188"/>
      <c r="LK33" s="188"/>
      <c r="LL33" s="188"/>
      <c r="LM33" s="188"/>
      <c r="LN33" s="188"/>
      <c r="LO33" s="188"/>
      <c r="LP33" s="188"/>
      <c r="LQ33" s="188"/>
      <c r="LR33" s="188"/>
      <c r="LS33" s="188"/>
      <c r="LT33" s="188"/>
      <c r="LU33" s="188"/>
      <c r="LV33" s="188"/>
      <c r="LW33" s="188"/>
      <c r="LX33" s="188"/>
      <c r="LY33" s="188"/>
      <c r="LZ33" s="188"/>
      <c r="MA33" s="188"/>
      <c r="MB33" s="188"/>
      <c r="MC33" s="188"/>
      <c r="MD33" s="188"/>
      <c r="ME33" s="188"/>
      <c r="MF33" s="188"/>
      <c r="MG33" s="188"/>
      <c r="MH33" s="188"/>
      <c r="MI33" s="188"/>
      <c r="MJ33" s="188"/>
      <c r="MK33" s="188"/>
      <c r="ML33" s="188"/>
      <c r="MM33" s="188"/>
      <c r="MN33" s="188"/>
      <c r="MO33" s="188"/>
      <c r="MP33" s="188"/>
      <c r="MQ33" s="188"/>
      <c r="MR33" s="188"/>
      <c r="MS33" s="188"/>
      <c r="MT33" s="188"/>
      <c r="MU33" s="188"/>
      <c r="MV33" s="188"/>
      <c r="MW33" s="188"/>
      <c r="MX33" s="188"/>
      <c r="MY33" s="188"/>
      <c r="MZ33" s="188"/>
      <c r="NA33" s="188"/>
      <c r="NB33" s="188"/>
      <c r="NC33" s="188"/>
      <c r="ND33" s="188"/>
      <c r="NE33" s="188"/>
      <c r="NF33" s="188"/>
      <c r="NG33" s="188"/>
      <c r="NH33" s="188"/>
      <c r="NI33" s="188"/>
      <c r="NJ33" s="188"/>
      <c r="NK33" s="188"/>
      <c r="NL33" s="188"/>
      <c r="NM33" s="188"/>
      <c r="NN33" s="188"/>
      <c r="NO33" s="188"/>
      <c r="NP33" s="188"/>
      <c r="NQ33" s="188"/>
      <c r="NR33" s="188"/>
      <c r="NS33" s="188"/>
      <c r="NT33" s="188"/>
      <c r="NU33" s="188"/>
      <c r="NV33" s="188"/>
      <c r="NW33" s="188"/>
      <c r="NX33" s="188"/>
      <c r="NY33" s="188"/>
      <c r="NZ33" s="188"/>
      <c r="OA33" s="188"/>
      <c r="OB33" s="188"/>
      <c r="OC33" s="188"/>
      <c r="OD33" s="188"/>
      <c r="OE33" s="188"/>
      <c r="OF33" s="188"/>
      <c r="OG33" s="188"/>
      <c r="OH33" s="188"/>
      <c r="OI33" s="188"/>
      <c r="OJ33" s="188"/>
      <c r="OK33" s="188"/>
      <c r="OL33" s="188"/>
      <c r="OM33" s="188"/>
      <c r="ON33" s="188"/>
      <c r="OO33" s="188"/>
      <c r="OP33" s="188"/>
      <c r="OQ33" s="188"/>
      <c r="OR33" s="188"/>
      <c r="OS33" s="188"/>
      <c r="OT33" s="188"/>
      <c r="OU33" s="188"/>
      <c r="OV33" s="188"/>
      <c r="OW33" s="188"/>
      <c r="OX33" s="188"/>
      <c r="OY33" s="188"/>
      <c r="OZ33" s="188"/>
      <c r="PA33" s="188"/>
      <c r="PB33" s="188"/>
      <c r="PC33" s="188"/>
      <c r="PD33" s="188"/>
      <c r="PE33" s="188"/>
      <c r="PF33" s="188"/>
      <c r="PG33" s="188"/>
      <c r="PH33" s="188"/>
      <c r="PI33" s="188"/>
      <c r="PJ33" s="188"/>
      <c r="PK33" s="188"/>
      <c r="PL33" s="188"/>
      <c r="PM33" s="188"/>
      <c r="PN33" s="188"/>
      <c r="PO33" s="188"/>
      <c r="PP33" s="188"/>
      <c r="PQ33" s="188"/>
      <c r="PR33" s="188"/>
      <c r="PS33" s="188"/>
      <c r="PT33" s="188"/>
      <c r="PU33" s="188"/>
      <c r="PV33" s="188"/>
      <c r="PW33" s="188"/>
      <c r="PX33" s="188"/>
      <c r="PY33" s="188"/>
      <c r="PZ33" s="188"/>
      <c r="QA33" s="188"/>
      <c r="QB33" s="188"/>
      <c r="QC33" s="188"/>
      <c r="QD33" s="188"/>
      <c r="QE33" s="188"/>
      <c r="QF33" s="188"/>
      <c r="QG33" s="188"/>
      <c r="QH33" s="188"/>
      <c r="QI33" s="188"/>
      <c r="QJ33" s="188"/>
      <c r="QK33" s="188"/>
      <c r="QL33" s="188"/>
      <c r="QM33" s="188"/>
      <c r="QN33" s="188"/>
      <c r="QO33" s="188"/>
      <c r="QP33" s="188"/>
      <c r="QQ33" s="188"/>
      <c r="QR33" s="188"/>
      <c r="QS33" s="188"/>
      <c r="QT33" s="188"/>
      <c r="QU33" s="188"/>
      <c r="QV33" s="188"/>
      <c r="QW33" s="188"/>
      <c r="QX33" s="188"/>
      <c r="QY33" s="188"/>
      <c r="QZ33" s="188"/>
      <c r="RA33" s="188"/>
      <c r="RB33" s="188"/>
      <c r="RC33" s="188"/>
      <c r="RD33" s="188"/>
      <c r="RE33" s="188"/>
      <c r="RF33" s="188"/>
      <c r="RG33" s="188"/>
      <c r="RH33" s="188"/>
      <c r="RI33" s="188"/>
      <c r="RJ33" s="188"/>
      <c r="RK33" s="188"/>
      <c r="RL33" s="188"/>
      <c r="RM33" s="188"/>
      <c r="RN33" s="188"/>
      <c r="RO33" s="188"/>
      <c r="RP33" s="188"/>
      <c r="RQ33" s="188"/>
      <c r="RR33" s="188"/>
      <c r="RS33" s="188"/>
      <c r="RT33" s="188"/>
      <c r="RU33" s="188"/>
      <c r="RV33" s="188"/>
      <c r="RW33" s="188"/>
      <c r="RX33" s="188"/>
      <c r="RY33" s="188"/>
      <c r="RZ33" s="188"/>
      <c r="SA33" s="188"/>
      <c r="SB33" s="188"/>
      <c r="SC33" s="188"/>
      <c r="SD33" s="188"/>
      <c r="SE33" s="188"/>
      <c r="SF33" s="188"/>
      <c r="SG33" s="188"/>
      <c r="SH33" s="188"/>
      <c r="SI33" s="188"/>
      <c r="SJ33" s="188"/>
      <c r="SK33" s="188"/>
      <c r="SL33" s="188"/>
      <c r="SM33" s="188"/>
      <c r="SN33" s="188"/>
      <c r="SO33" s="188"/>
      <c r="SP33" s="188"/>
      <c r="SQ33" s="188"/>
      <c r="SR33" s="188"/>
      <c r="SS33" s="188"/>
    </row>
    <row r="34" spans="1:513" s="3" customFormat="1" ht="41.4" customHeight="1" x14ac:dyDescent="0.25">
      <c r="A34" s="213"/>
      <c r="B34" s="292"/>
      <c r="C34" s="293"/>
      <c r="D34" s="108"/>
      <c r="E34" s="195"/>
      <c r="F34" s="195"/>
      <c r="G34" s="204"/>
      <c r="H34" s="194"/>
      <c r="I34" s="204"/>
      <c r="J34" s="204"/>
      <c r="K34" s="293"/>
      <c r="L34" s="204"/>
      <c r="M34" s="204"/>
      <c r="N34" s="204"/>
      <c r="O34" s="204"/>
      <c r="P34" s="204"/>
      <c r="Q34" s="204"/>
      <c r="R34" s="204"/>
      <c r="S34" s="204"/>
      <c r="T34" s="204"/>
      <c r="U34" s="204"/>
      <c r="V34" s="204"/>
      <c r="W34" s="204"/>
      <c r="X34" s="204"/>
      <c r="Y34" s="204"/>
      <c r="Z34" s="204"/>
      <c r="AA34" s="204"/>
      <c r="AB34" s="204"/>
      <c r="AC34" s="204"/>
      <c r="AD34" s="204"/>
      <c r="AE34" s="204"/>
      <c r="AF34" s="204"/>
      <c r="AG34" s="204"/>
      <c r="AH34" s="204"/>
      <c r="AI34" s="182"/>
      <c r="AJ34" s="182"/>
      <c r="AK34" s="103"/>
      <c r="AL34" s="205"/>
      <c r="AM34" s="7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</row>
    <row r="35" spans="1:513" s="3" customFormat="1" ht="41.4" customHeight="1" x14ac:dyDescent="0.25">
      <c r="A35" s="213"/>
      <c r="B35" s="292"/>
      <c r="C35" s="293"/>
      <c r="D35" s="108"/>
      <c r="E35" s="195"/>
      <c r="F35" s="195"/>
      <c r="G35" s="204"/>
      <c r="H35" s="194"/>
      <c r="I35" s="204"/>
      <c r="J35" s="204"/>
      <c r="K35" s="293"/>
      <c r="L35" s="204"/>
      <c r="M35" s="204"/>
      <c r="N35" s="204"/>
      <c r="O35" s="204"/>
      <c r="P35" s="204"/>
      <c r="Q35" s="204"/>
      <c r="R35" s="204"/>
      <c r="S35" s="204"/>
      <c r="T35" s="204"/>
      <c r="U35" s="204"/>
      <c r="V35" s="204"/>
      <c r="W35" s="204"/>
      <c r="X35" s="204"/>
      <c r="Y35" s="204"/>
      <c r="Z35" s="204"/>
      <c r="AA35" s="204"/>
      <c r="AB35" s="204"/>
      <c r="AC35" s="204"/>
      <c r="AD35" s="204"/>
      <c r="AE35" s="204"/>
      <c r="AF35" s="204"/>
      <c r="AG35" s="204"/>
      <c r="AH35" s="204"/>
      <c r="AI35" s="182"/>
      <c r="AJ35" s="182"/>
      <c r="AK35" s="103"/>
      <c r="AL35" s="205"/>
      <c r="AM35" s="7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</row>
    <row r="36" spans="1:513" s="189" customFormat="1" ht="41.4" customHeight="1" x14ac:dyDescent="0.25">
      <c r="A36" s="190"/>
      <c r="B36" s="801" t="s">
        <v>80</v>
      </c>
      <c r="C36" s="802"/>
      <c r="D36" s="198"/>
      <c r="E36" s="195"/>
      <c r="F36" s="195"/>
      <c r="G36" s="199"/>
      <c r="H36" s="199"/>
      <c r="I36" s="199"/>
      <c r="J36" s="199"/>
      <c r="K36" s="28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85">
        <f>'PEP Av. Fin.'!X16</f>
        <v>29199.896082150699</v>
      </c>
      <c r="AJ36" s="185">
        <f>'PEP Av. Fin.'!Y16</f>
        <v>0</v>
      </c>
      <c r="AK36" s="186">
        <f>'PEP Av. Fin.'!Z16</f>
        <v>29199.896082150699</v>
      </c>
      <c r="AL36" s="200">
        <f>'PEP Av. Fin.'!AA16</f>
        <v>6.9631350812293033E-2</v>
      </c>
      <c r="AM36" s="187"/>
      <c r="AN36" s="188"/>
      <c r="AO36" s="188"/>
      <c r="AP36" s="188"/>
      <c r="AQ36" s="188"/>
      <c r="AR36" s="188"/>
      <c r="AS36" s="188"/>
      <c r="AT36" s="188"/>
      <c r="AU36" s="188"/>
      <c r="AV36" s="188"/>
      <c r="AW36" s="188"/>
      <c r="AX36" s="188"/>
      <c r="AY36" s="188"/>
      <c r="AZ36" s="188"/>
      <c r="BA36" s="188"/>
      <c r="BB36" s="188"/>
      <c r="BC36" s="188"/>
      <c r="BD36" s="188"/>
      <c r="BE36" s="188"/>
      <c r="BF36" s="188"/>
      <c r="BG36" s="188"/>
      <c r="BH36" s="188"/>
      <c r="BI36" s="188"/>
      <c r="BJ36" s="188"/>
      <c r="BK36" s="188"/>
      <c r="BL36" s="188"/>
      <c r="BM36" s="188"/>
      <c r="BN36" s="188"/>
      <c r="BO36" s="188"/>
      <c r="BP36" s="188"/>
      <c r="BQ36" s="188"/>
      <c r="BR36" s="188"/>
      <c r="BS36" s="188"/>
      <c r="BT36" s="188"/>
      <c r="BU36" s="188"/>
      <c r="BV36" s="188"/>
      <c r="BW36" s="188"/>
      <c r="BX36" s="188"/>
      <c r="BY36" s="188"/>
      <c r="BZ36" s="188"/>
      <c r="CA36" s="188"/>
      <c r="CB36" s="188"/>
      <c r="CC36" s="188"/>
      <c r="CD36" s="188"/>
      <c r="CE36" s="188"/>
      <c r="CF36" s="188"/>
      <c r="CG36" s="188"/>
      <c r="CH36" s="188"/>
      <c r="CI36" s="188"/>
      <c r="CJ36" s="188"/>
      <c r="CK36" s="188"/>
      <c r="CL36" s="188"/>
      <c r="CM36" s="188"/>
      <c r="CN36" s="188"/>
      <c r="CO36" s="188"/>
      <c r="CP36" s="188"/>
      <c r="CQ36" s="188"/>
      <c r="CR36" s="188"/>
      <c r="CS36" s="188"/>
      <c r="CT36" s="188"/>
      <c r="CU36" s="188"/>
      <c r="CV36" s="188"/>
      <c r="CW36" s="188"/>
      <c r="CX36" s="188"/>
      <c r="CY36" s="188"/>
      <c r="CZ36" s="188"/>
      <c r="DA36" s="188"/>
      <c r="DB36" s="188"/>
      <c r="DC36" s="188"/>
      <c r="DD36" s="188"/>
      <c r="DE36" s="188"/>
      <c r="DF36" s="188"/>
      <c r="DG36" s="188"/>
      <c r="DH36" s="188"/>
      <c r="DI36" s="188"/>
      <c r="DJ36" s="188"/>
      <c r="DK36" s="188"/>
      <c r="DL36" s="188"/>
      <c r="DM36" s="188"/>
      <c r="DN36" s="188"/>
      <c r="DO36" s="188"/>
      <c r="DP36" s="188"/>
      <c r="DQ36" s="188"/>
      <c r="DR36" s="188"/>
      <c r="DS36" s="188"/>
      <c r="DT36" s="188"/>
      <c r="DU36" s="188"/>
      <c r="DV36" s="188"/>
      <c r="DW36" s="188"/>
      <c r="DX36" s="188"/>
      <c r="DY36" s="188"/>
      <c r="DZ36" s="188"/>
      <c r="EA36" s="188"/>
      <c r="EB36" s="188"/>
      <c r="EC36" s="188"/>
      <c r="ED36" s="188"/>
      <c r="EE36" s="188"/>
      <c r="EF36" s="188"/>
      <c r="EG36" s="188"/>
      <c r="EH36" s="188"/>
      <c r="EI36" s="188"/>
      <c r="EJ36" s="188"/>
      <c r="EK36" s="188"/>
      <c r="EL36" s="188"/>
      <c r="EM36" s="188"/>
      <c r="EN36" s="188"/>
      <c r="EO36" s="188"/>
      <c r="EP36" s="188"/>
      <c r="EQ36" s="188"/>
      <c r="ER36" s="188"/>
      <c r="ES36" s="188"/>
      <c r="ET36" s="188"/>
      <c r="EU36" s="188"/>
      <c r="EV36" s="188"/>
      <c r="EW36" s="188"/>
      <c r="EX36" s="188"/>
      <c r="EY36" s="188"/>
      <c r="EZ36" s="188"/>
      <c r="FA36" s="188"/>
      <c r="FB36" s="188"/>
      <c r="FC36" s="188"/>
      <c r="FD36" s="188"/>
      <c r="FE36" s="188"/>
      <c r="FF36" s="188"/>
      <c r="FG36" s="188"/>
      <c r="FH36" s="188"/>
      <c r="FI36" s="188"/>
      <c r="FJ36" s="188"/>
      <c r="FK36" s="188"/>
      <c r="FL36" s="188"/>
      <c r="FM36" s="188"/>
      <c r="FN36" s="188"/>
      <c r="FO36" s="188"/>
      <c r="FP36" s="188"/>
      <c r="FQ36" s="188"/>
      <c r="FR36" s="188"/>
      <c r="FS36" s="188"/>
      <c r="FT36" s="188"/>
      <c r="FU36" s="188"/>
      <c r="FV36" s="188"/>
      <c r="FW36" s="188"/>
      <c r="FX36" s="188"/>
      <c r="FY36" s="188"/>
      <c r="FZ36" s="188"/>
      <c r="GA36" s="188"/>
      <c r="GB36" s="188"/>
      <c r="GC36" s="188"/>
      <c r="GD36" s="188"/>
      <c r="GE36" s="188"/>
      <c r="GF36" s="188"/>
      <c r="GG36" s="188"/>
      <c r="GH36" s="188"/>
      <c r="GI36" s="188"/>
      <c r="GJ36" s="188"/>
      <c r="GK36" s="188"/>
      <c r="GL36" s="188"/>
      <c r="GM36" s="188"/>
      <c r="GN36" s="188"/>
      <c r="GO36" s="188"/>
      <c r="GP36" s="188"/>
      <c r="GQ36" s="188"/>
      <c r="GR36" s="188"/>
      <c r="GS36" s="188"/>
      <c r="GT36" s="188"/>
      <c r="GU36" s="188"/>
      <c r="GV36" s="188"/>
      <c r="GW36" s="188"/>
      <c r="GX36" s="188"/>
      <c r="GY36" s="188"/>
      <c r="GZ36" s="188"/>
      <c r="HA36" s="188"/>
      <c r="HB36" s="188"/>
      <c r="HC36" s="188"/>
      <c r="HD36" s="188"/>
      <c r="HE36" s="188"/>
      <c r="HF36" s="188"/>
      <c r="HG36" s="188"/>
      <c r="HH36" s="188"/>
      <c r="HI36" s="188"/>
      <c r="HJ36" s="188"/>
      <c r="HK36" s="188"/>
      <c r="HL36" s="188"/>
      <c r="HM36" s="188"/>
      <c r="HN36" s="188"/>
      <c r="HO36" s="188"/>
      <c r="HP36" s="188"/>
      <c r="HQ36" s="188"/>
      <c r="HR36" s="188"/>
      <c r="HS36" s="188"/>
      <c r="HT36" s="188"/>
      <c r="HU36" s="188"/>
      <c r="HV36" s="188"/>
      <c r="HW36" s="188"/>
      <c r="HX36" s="188"/>
      <c r="HY36" s="188"/>
      <c r="HZ36" s="188"/>
      <c r="IA36" s="188"/>
      <c r="IB36" s="188"/>
      <c r="IC36" s="188"/>
      <c r="ID36" s="188"/>
      <c r="IE36" s="188"/>
      <c r="IF36" s="188"/>
      <c r="IG36" s="188"/>
      <c r="IH36" s="188"/>
      <c r="II36" s="188"/>
      <c r="IJ36" s="188"/>
      <c r="IK36" s="188"/>
      <c r="IL36" s="188"/>
      <c r="IM36" s="188"/>
      <c r="IN36" s="188"/>
      <c r="IO36" s="188"/>
      <c r="IP36" s="188"/>
      <c r="IQ36" s="188"/>
      <c r="IR36" s="188"/>
      <c r="IS36" s="188"/>
      <c r="IT36" s="188"/>
      <c r="IU36" s="188"/>
      <c r="IV36" s="188"/>
      <c r="IW36" s="188"/>
      <c r="IX36" s="188"/>
      <c r="IY36" s="188"/>
      <c r="IZ36" s="188"/>
      <c r="JA36" s="188"/>
      <c r="JB36" s="188"/>
      <c r="JC36" s="188"/>
      <c r="JD36" s="188"/>
      <c r="JE36" s="188"/>
      <c r="JF36" s="188"/>
      <c r="JG36" s="188"/>
      <c r="JH36" s="188"/>
      <c r="JI36" s="188"/>
      <c r="JJ36" s="188"/>
      <c r="JK36" s="188"/>
      <c r="JL36" s="188"/>
      <c r="JM36" s="188"/>
      <c r="JN36" s="188"/>
      <c r="JO36" s="188"/>
      <c r="JP36" s="188"/>
      <c r="JQ36" s="188"/>
      <c r="JR36" s="188"/>
      <c r="JS36" s="188"/>
      <c r="JT36" s="188"/>
      <c r="JU36" s="188"/>
      <c r="JV36" s="188"/>
      <c r="JW36" s="188"/>
      <c r="JX36" s="188"/>
      <c r="JY36" s="188"/>
      <c r="JZ36" s="188"/>
      <c r="KA36" s="188"/>
      <c r="KB36" s="188"/>
      <c r="KC36" s="188"/>
      <c r="KD36" s="188"/>
      <c r="KE36" s="188"/>
      <c r="KF36" s="188"/>
      <c r="KG36" s="188"/>
      <c r="KH36" s="188"/>
      <c r="KI36" s="188"/>
      <c r="KJ36" s="188"/>
      <c r="KK36" s="188"/>
      <c r="KL36" s="188"/>
      <c r="KM36" s="188"/>
      <c r="KN36" s="188"/>
      <c r="KO36" s="188"/>
      <c r="KP36" s="188"/>
      <c r="KQ36" s="188"/>
      <c r="KR36" s="188"/>
      <c r="KS36" s="188"/>
      <c r="KT36" s="188"/>
      <c r="KU36" s="188"/>
      <c r="KV36" s="188"/>
      <c r="KW36" s="188"/>
      <c r="KX36" s="188"/>
      <c r="KY36" s="188"/>
      <c r="KZ36" s="188"/>
      <c r="LA36" s="188"/>
      <c r="LB36" s="188"/>
      <c r="LC36" s="188"/>
      <c r="LD36" s="188"/>
      <c r="LE36" s="188"/>
      <c r="LF36" s="188"/>
      <c r="LG36" s="188"/>
      <c r="LH36" s="188"/>
      <c r="LI36" s="188"/>
      <c r="LJ36" s="188"/>
      <c r="LK36" s="188"/>
      <c r="LL36" s="188"/>
      <c r="LM36" s="188"/>
      <c r="LN36" s="188"/>
      <c r="LO36" s="188"/>
      <c r="LP36" s="188"/>
      <c r="LQ36" s="188"/>
      <c r="LR36" s="188"/>
      <c r="LS36" s="188"/>
      <c r="LT36" s="188"/>
      <c r="LU36" s="188"/>
      <c r="LV36" s="188"/>
      <c r="LW36" s="188"/>
      <c r="LX36" s="188"/>
      <c r="LY36" s="188"/>
      <c r="LZ36" s="188"/>
      <c r="MA36" s="188"/>
      <c r="MB36" s="188"/>
      <c r="MC36" s="188"/>
      <c r="MD36" s="188"/>
      <c r="ME36" s="188"/>
      <c r="MF36" s="188"/>
      <c r="MG36" s="188"/>
      <c r="MH36" s="188"/>
      <c r="MI36" s="188"/>
      <c r="MJ36" s="188"/>
      <c r="MK36" s="188"/>
      <c r="ML36" s="188"/>
      <c r="MM36" s="188"/>
      <c r="MN36" s="188"/>
      <c r="MO36" s="188"/>
      <c r="MP36" s="188"/>
      <c r="MQ36" s="188"/>
      <c r="MR36" s="188"/>
      <c r="MS36" s="188"/>
      <c r="MT36" s="188"/>
      <c r="MU36" s="188"/>
      <c r="MV36" s="188"/>
      <c r="MW36" s="188"/>
      <c r="MX36" s="188"/>
      <c r="MY36" s="188"/>
      <c r="MZ36" s="188"/>
      <c r="NA36" s="188"/>
      <c r="NB36" s="188"/>
      <c r="NC36" s="188"/>
      <c r="ND36" s="188"/>
      <c r="NE36" s="188"/>
      <c r="NF36" s="188"/>
      <c r="NG36" s="188"/>
      <c r="NH36" s="188"/>
      <c r="NI36" s="188"/>
      <c r="NJ36" s="188"/>
      <c r="NK36" s="188"/>
      <c r="NL36" s="188"/>
      <c r="NM36" s="188"/>
      <c r="NN36" s="188"/>
      <c r="NO36" s="188"/>
      <c r="NP36" s="188"/>
      <c r="NQ36" s="188"/>
      <c r="NR36" s="188"/>
      <c r="NS36" s="188"/>
      <c r="NT36" s="188"/>
      <c r="NU36" s="188"/>
      <c r="NV36" s="188"/>
      <c r="NW36" s="188"/>
      <c r="NX36" s="188"/>
      <c r="NY36" s="188"/>
      <c r="NZ36" s="188"/>
      <c r="OA36" s="188"/>
      <c r="OB36" s="188"/>
      <c r="OC36" s="188"/>
      <c r="OD36" s="188"/>
      <c r="OE36" s="188"/>
      <c r="OF36" s="188"/>
      <c r="OG36" s="188"/>
      <c r="OH36" s="188"/>
      <c r="OI36" s="188"/>
      <c r="OJ36" s="188"/>
      <c r="OK36" s="188"/>
      <c r="OL36" s="188"/>
      <c r="OM36" s="188"/>
      <c r="ON36" s="188"/>
      <c r="OO36" s="188"/>
      <c r="OP36" s="188"/>
      <c r="OQ36" s="188"/>
      <c r="OR36" s="188"/>
      <c r="OS36" s="188"/>
      <c r="OT36" s="188"/>
      <c r="OU36" s="188"/>
      <c r="OV36" s="188"/>
      <c r="OW36" s="188"/>
      <c r="OX36" s="188"/>
      <c r="OY36" s="188"/>
      <c r="OZ36" s="188"/>
      <c r="PA36" s="188"/>
      <c r="PB36" s="188"/>
      <c r="PC36" s="188"/>
      <c r="PD36" s="188"/>
      <c r="PE36" s="188"/>
      <c r="PF36" s="188"/>
      <c r="PG36" s="188"/>
      <c r="PH36" s="188"/>
      <c r="PI36" s="188"/>
      <c r="PJ36" s="188"/>
      <c r="PK36" s="188"/>
      <c r="PL36" s="188"/>
      <c r="PM36" s="188"/>
      <c r="PN36" s="188"/>
      <c r="PO36" s="188"/>
      <c r="PP36" s="188"/>
      <c r="PQ36" s="188"/>
      <c r="PR36" s="188"/>
      <c r="PS36" s="188"/>
      <c r="PT36" s="188"/>
      <c r="PU36" s="188"/>
      <c r="PV36" s="188"/>
      <c r="PW36" s="188"/>
      <c r="PX36" s="188"/>
      <c r="PY36" s="188"/>
      <c r="PZ36" s="188"/>
      <c r="QA36" s="188"/>
      <c r="QB36" s="188"/>
      <c r="QC36" s="188"/>
      <c r="QD36" s="188"/>
      <c r="QE36" s="188"/>
      <c r="QF36" s="188"/>
      <c r="QG36" s="188"/>
      <c r="QH36" s="188"/>
      <c r="QI36" s="188"/>
      <c r="QJ36" s="188"/>
      <c r="QK36" s="188"/>
      <c r="QL36" s="188"/>
      <c r="QM36" s="188"/>
      <c r="QN36" s="188"/>
      <c r="QO36" s="188"/>
      <c r="QP36" s="188"/>
      <c r="QQ36" s="188"/>
      <c r="QR36" s="188"/>
      <c r="QS36" s="188"/>
      <c r="QT36" s="188"/>
      <c r="QU36" s="188"/>
      <c r="QV36" s="188"/>
      <c r="QW36" s="188"/>
      <c r="QX36" s="188"/>
      <c r="QY36" s="188"/>
      <c r="QZ36" s="188"/>
      <c r="RA36" s="188"/>
      <c r="RB36" s="188"/>
      <c r="RC36" s="188"/>
      <c r="RD36" s="188"/>
      <c r="RE36" s="188"/>
      <c r="RF36" s="188"/>
      <c r="RG36" s="188"/>
      <c r="RH36" s="188"/>
      <c r="RI36" s="188"/>
      <c r="RJ36" s="188"/>
      <c r="RK36" s="188"/>
      <c r="RL36" s="188"/>
      <c r="RM36" s="188"/>
      <c r="RN36" s="188"/>
      <c r="RO36" s="188"/>
      <c r="RP36" s="188"/>
      <c r="RQ36" s="188"/>
      <c r="RR36" s="188"/>
      <c r="RS36" s="188"/>
      <c r="RT36" s="188"/>
      <c r="RU36" s="188"/>
      <c r="RV36" s="188"/>
      <c r="RW36" s="188"/>
      <c r="RX36" s="188"/>
      <c r="RY36" s="188"/>
      <c r="RZ36" s="188"/>
      <c r="SA36" s="188"/>
      <c r="SB36" s="188"/>
      <c r="SC36" s="188"/>
      <c r="SD36" s="188"/>
      <c r="SE36" s="188"/>
      <c r="SF36" s="188"/>
      <c r="SG36" s="188"/>
      <c r="SH36" s="188"/>
      <c r="SI36" s="188"/>
      <c r="SJ36" s="188"/>
      <c r="SK36" s="188"/>
      <c r="SL36" s="188"/>
      <c r="SM36" s="188"/>
      <c r="SN36" s="188"/>
      <c r="SO36" s="188"/>
      <c r="SP36" s="188"/>
      <c r="SQ36" s="188"/>
      <c r="SR36" s="188"/>
      <c r="SS36" s="188"/>
    </row>
    <row r="37" spans="1:513" s="3" customFormat="1" ht="41.4" customHeight="1" x14ac:dyDescent="0.25">
      <c r="A37" s="213"/>
      <c r="B37" s="292"/>
      <c r="C37" s="293"/>
      <c r="D37" s="108"/>
      <c r="E37" s="195"/>
      <c r="F37" s="195"/>
      <c r="G37" s="204"/>
      <c r="H37" s="194"/>
      <c r="I37" s="204"/>
      <c r="J37" s="204"/>
      <c r="K37" s="293"/>
      <c r="L37" s="204"/>
      <c r="M37" s="204"/>
      <c r="N37" s="204"/>
      <c r="O37" s="204"/>
      <c r="P37" s="204"/>
      <c r="Q37" s="204"/>
      <c r="R37" s="204"/>
      <c r="S37" s="204"/>
      <c r="T37" s="204"/>
      <c r="U37" s="204"/>
      <c r="V37" s="204"/>
      <c r="W37" s="204"/>
      <c r="X37" s="204"/>
      <c r="Y37" s="204"/>
      <c r="Z37" s="204"/>
      <c r="AA37" s="204"/>
      <c r="AB37" s="204"/>
      <c r="AC37" s="204"/>
      <c r="AD37" s="204"/>
      <c r="AE37" s="204"/>
      <c r="AF37" s="204"/>
      <c r="AG37" s="204"/>
      <c r="AH37" s="204"/>
      <c r="AI37" s="182"/>
      <c r="AJ37" s="182"/>
      <c r="AK37" s="103"/>
      <c r="AL37" s="205"/>
      <c r="AM37" s="7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</row>
    <row r="38" spans="1:513" s="3" customFormat="1" ht="41.4" customHeight="1" x14ac:dyDescent="0.25">
      <c r="A38" s="213"/>
      <c r="B38" s="292"/>
      <c r="C38" s="293"/>
      <c r="D38" s="108"/>
      <c r="E38" s="195"/>
      <c r="F38" s="195"/>
      <c r="G38" s="204"/>
      <c r="H38" s="194"/>
      <c r="I38" s="204"/>
      <c r="J38" s="204"/>
      <c r="K38" s="293"/>
      <c r="L38" s="204"/>
      <c r="M38" s="204"/>
      <c r="N38" s="204"/>
      <c r="O38" s="204"/>
      <c r="P38" s="204"/>
      <c r="Q38" s="204"/>
      <c r="R38" s="204"/>
      <c r="S38" s="204"/>
      <c r="T38" s="204"/>
      <c r="U38" s="204"/>
      <c r="V38" s="204"/>
      <c r="W38" s="204"/>
      <c r="X38" s="204"/>
      <c r="Y38" s="204"/>
      <c r="Z38" s="204"/>
      <c r="AA38" s="204"/>
      <c r="AB38" s="204"/>
      <c r="AC38" s="204"/>
      <c r="AD38" s="204"/>
      <c r="AE38" s="204"/>
      <c r="AF38" s="204"/>
      <c r="AG38" s="204"/>
      <c r="AH38" s="204"/>
      <c r="AI38" s="182"/>
      <c r="AJ38" s="182"/>
      <c r="AK38" s="103"/>
      <c r="AL38" s="205"/>
      <c r="AM38" s="7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</row>
    <row r="39" spans="1:513" s="189" customFormat="1" ht="41.4" customHeight="1" x14ac:dyDescent="0.25">
      <c r="A39" s="190"/>
      <c r="B39" s="801" t="s">
        <v>81</v>
      </c>
      <c r="C39" s="802"/>
      <c r="D39" s="198"/>
      <c r="E39" s="195"/>
      <c r="F39" s="195"/>
      <c r="G39" s="199"/>
      <c r="H39" s="199"/>
      <c r="I39" s="199"/>
      <c r="J39" s="199"/>
      <c r="K39" s="28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85">
        <f>'PEP Av. Fin.'!X17</f>
        <v>4199.9994364718004</v>
      </c>
      <c r="AJ39" s="185">
        <f>'PEP Av. Fin.'!Y17</f>
        <v>0</v>
      </c>
      <c r="AK39" s="186">
        <f>'PEP Av. Fin.'!Z17</f>
        <v>4199.9994364718004</v>
      </c>
      <c r="AL39" s="200">
        <f>'PEP Av. Fin.'!AA17</f>
        <v>1.0015502567187926E-2</v>
      </c>
      <c r="AM39" s="187"/>
      <c r="AN39" s="188"/>
      <c r="AO39" s="188"/>
      <c r="AP39" s="188"/>
      <c r="AQ39" s="188"/>
      <c r="AR39" s="188"/>
      <c r="AS39" s="188"/>
      <c r="AT39" s="188"/>
      <c r="AU39" s="188"/>
      <c r="AV39" s="188"/>
      <c r="AW39" s="188"/>
      <c r="AX39" s="188"/>
      <c r="AY39" s="188"/>
      <c r="AZ39" s="188"/>
      <c r="BA39" s="188"/>
      <c r="BB39" s="188"/>
      <c r="BC39" s="188"/>
      <c r="BD39" s="188"/>
      <c r="BE39" s="188"/>
      <c r="BF39" s="188"/>
      <c r="BG39" s="188"/>
      <c r="BH39" s="188"/>
      <c r="BI39" s="188"/>
      <c r="BJ39" s="188"/>
      <c r="BK39" s="188"/>
      <c r="BL39" s="188"/>
      <c r="BM39" s="188"/>
      <c r="BN39" s="188"/>
      <c r="BO39" s="188"/>
      <c r="BP39" s="188"/>
      <c r="BQ39" s="188"/>
      <c r="BR39" s="188"/>
      <c r="BS39" s="188"/>
      <c r="BT39" s="188"/>
      <c r="BU39" s="188"/>
      <c r="BV39" s="188"/>
      <c r="BW39" s="188"/>
      <c r="BX39" s="188"/>
      <c r="BY39" s="188"/>
      <c r="BZ39" s="188"/>
      <c r="CA39" s="188"/>
      <c r="CB39" s="188"/>
      <c r="CC39" s="188"/>
      <c r="CD39" s="188"/>
      <c r="CE39" s="188"/>
      <c r="CF39" s="188"/>
      <c r="CG39" s="188"/>
      <c r="CH39" s="188"/>
      <c r="CI39" s="188"/>
      <c r="CJ39" s="188"/>
      <c r="CK39" s="188"/>
      <c r="CL39" s="188"/>
      <c r="CM39" s="188"/>
      <c r="CN39" s="188"/>
      <c r="CO39" s="188"/>
      <c r="CP39" s="188"/>
      <c r="CQ39" s="188"/>
      <c r="CR39" s="188"/>
      <c r="CS39" s="188"/>
      <c r="CT39" s="188"/>
      <c r="CU39" s="188"/>
      <c r="CV39" s="188"/>
      <c r="CW39" s="188"/>
      <c r="CX39" s="188"/>
      <c r="CY39" s="188"/>
      <c r="CZ39" s="188"/>
      <c r="DA39" s="188"/>
      <c r="DB39" s="188"/>
      <c r="DC39" s="188"/>
      <c r="DD39" s="188"/>
      <c r="DE39" s="188"/>
      <c r="DF39" s="188"/>
      <c r="DG39" s="188"/>
      <c r="DH39" s="188"/>
      <c r="DI39" s="188"/>
      <c r="DJ39" s="188"/>
      <c r="DK39" s="188"/>
      <c r="DL39" s="188"/>
      <c r="DM39" s="188"/>
      <c r="DN39" s="188"/>
      <c r="DO39" s="188"/>
      <c r="DP39" s="188"/>
      <c r="DQ39" s="188"/>
      <c r="DR39" s="188"/>
      <c r="DS39" s="188"/>
      <c r="DT39" s="188"/>
      <c r="DU39" s="188"/>
      <c r="DV39" s="188"/>
      <c r="DW39" s="188"/>
      <c r="DX39" s="188"/>
      <c r="DY39" s="188"/>
      <c r="DZ39" s="188"/>
      <c r="EA39" s="188"/>
      <c r="EB39" s="188"/>
      <c r="EC39" s="188"/>
      <c r="ED39" s="188"/>
      <c r="EE39" s="188"/>
      <c r="EF39" s="188"/>
      <c r="EG39" s="188"/>
      <c r="EH39" s="188"/>
      <c r="EI39" s="188"/>
      <c r="EJ39" s="188"/>
      <c r="EK39" s="188"/>
      <c r="EL39" s="188"/>
      <c r="EM39" s="188"/>
      <c r="EN39" s="188"/>
      <c r="EO39" s="188"/>
      <c r="EP39" s="188"/>
      <c r="EQ39" s="188"/>
      <c r="ER39" s="188"/>
      <c r="ES39" s="188"/>
      <c r="ET39" s="188"/>
      <c r="EU39" s="188"/>
      <c r="EV39" s="188"/>
      <c r="EW39" s="188"/>
      <c r="EX39" s="188"/>
      <c r="EY39" s="188"/>
      <c r="EZ39" s="188"/>
      <c r="FA39" s="188"/>
      <c r="FB39" s="188"/>
      <c r="FC39" s="188"/>
      <c r="FD39" s="188"/>
      <c r="FE39" s="188"/>
      <c r="FF39" s="188"/>
      <c r="FG39" s="188"/>
      <c r="FH39" s="188"/>
      <c r="FI39" s="188"/>
      <c r="FJ39" s="188"/>
      <c r="FK39" s="188"/>
      <c r="FL39" s="188"/>
      <c r="FM39" s="188"/>
      <c r="FN39" s="188"/>
      <c r="FO39" s="188"/>
      <c r="FP39" s="188"/>
      <c r="FQ39" s="188"/>
      <c r="FR39" s="188"/>
      <c r="FS39" s="188"/>
      <c r="FT39" s="188"/>
      <c r="FU39" s="188"/>
      <c r="FV39" s="188"/>
      <c r="FW39" s="188"/>
      <c r="FX39" s="188"/>
      <c r="FY39" s="188"/>
      <c r="FZ39" s="188"/>
      <c r="GA39" s="188"/>
      <c r="GB39" s="188"/>
      <c r="GC39" s="188"/>
      <c r="GD39" s="188"/>
      <c r="GE39" s="188"/>
      <c r="GF39" s="188"/>
      <c r="GG39" s="188"/>
      <c r="GH39" s="188"/>
      <c r="GI39" s="188"/>
      <c r="GJ39" s="188"/>
      <c r="GK39" s="188"/>
      <c r="GL39" s="188"/>
      <c r="GM39" s="188"/>
      <c r="GN39" s="188"/>
      <c r="GO39" s="188"/>
      <c r="GP39" s="188"/>
      <c r="GQ39" s="188"/>
      <c r="GR39" s="188"/>
      <c r="GS39" s="188"/>
      <c r="GT39" s="188"/>
      <c r="GU39" s="188"/>
      <c r="GV39" s="188"/>
      <c r="GW39" s="188"/>
      <c r="GX39" s="188"/>
      <c r="GY39" s="188"/>
      <c r="GZ39" s="188"/>
      <c r="HA39" s="188"/>
      <c r="HB39" s="188"/>
      <c r="HC39" s="188"/>
      <c r="HD39" s="188"/>
      <c r="HE39" s="188"/>
      <c r="HF39" s="188"/>
      <c r="HG39" s="188"/>
      <c r="HH39" s="188"/>
      <c r="HI39" s="188"/>
      <c r="HJ39" s="188"/>
      <c r="HK39" s="188"/>
      <c r="HL39" s="188"/>
      <c r="HM39" s="188"/>
      <c r="HN39" s="188"/>
      <c r="HO39" s="188"/>
      <c r="HP39" s="188"/>
      <c r="HQ39" s="188"/>
      <c r="HR39" s="188"/>
      <c r="HS39" s="188"/>
      <c r="HT39" s="188"/>
      <c r="HU39" s="188"/>
      <c r="HV39" s="188"/>
      <c r="HW39" s="188"/>
      <c r="HX39" s="188"/>
      <c r="HY39" s="188"/>
      <c r="HZ39" s="188"/>
      <c r="IA39" s="188"/>
      <c r="IB39" s="188"/>
      <c r="IC39" s="188"/>
      <c r="ID39" s="188"/>
      <c r="IE39" s="188"/>
      <c r="IF39" s="188"/>
      <c r="IG39" s="188"/>
      <c r="IH39" s="188"/>
      <c r="II39" s="188"/>
      <c r="IJ39" s="188"/>
      <c r="IK39" s="188"/>
      <c r="IL39" s="188"/>
      <c r="IM39" s="188"/>
      <c r="IN39" s="188"/>
      <c r="IO39" s="188"/>
      <c r="IP39" s="188"/>
      <c r="IQ39" s="188"/>
      <c r="IR39" s="188"/>
      <c r="IS39" s="188"/>
      <c r="IT39" s="188"/>
      <c r="IU39" s="188"/>
      <c r="IV39" s="188"/>
      <c r="IW39" s="188"/>
      <c r="IX39" s="188"/>
      <c r="IY39" s="188"/>
      <c r="IZ39" s="188"/>
      <c r="JA39" s="188"/>
      <c r="JB39" s="188"/>
      <c r="JC39" s="188"/>
      <c r="JD39" s="188"/>
      <c r="JE39" s="188"/>
      <c r="JF39" s="188"/>
      <c r="JG39" s="188"/>
      <c r="JH39" s="188"/>
      <c r="JI39" s="188"/>
      <c r="JJ39" s="188"/>
      <c r="JK39" s="188"/>
      <c r="JL39" s="188"/>
      <c r="JM39" s="188"/>
      <c r="JN39" s="188"/>
      <c r="JO39" s="188"/>
      <c r="JP39" s="188"/>
      <c r="JQ39" s="188"/>
      <c r="JR39" s="188"/>
      <c r="JS39" s="188"/>
      <c r="JT39" s="188"/>
      <c r="JU39" s="188"/>
      <c r="JV39" s="188"/>
      <c r="JW39" s="188"/>
      <c r="JX39" s="188"/>
      <c r="JY39" s="188"/>
      <c r="JZ39" s="188"/>
      <c r="KA39" s="188"/>
      <c r="KB39" s="188"/>
      <c r="KC39" s="188"/>
      <c r="KD39" s="188"/>
      <c r="KE39" s="188"/>
      <c r="KF39" s="188"/>
      <c r="KG39" s="188"/>
      <c r="KH39" s="188"/>
      <c r="KI39" s="188"/>
      <c r="KJ39" s="188"/>
      <c r="KK39" s="188"/>
      <c r="KL39" s="188"/>
      <c r="KM39" s="188"/>
      <c r="KN39" s="188"/>
      <c r="KO39" s="188"/>
      <c r="KP39" s="188"/>
      <c r="KQ39" s="188"/>
      <c r="KR39" s="188"/>
      <c r="KS39" s="188"/>
      <c r="KT39" s="188"/>
      <c r="KU39" s="188"/>
      <c r="KV39" s="188"/>
      <c r="KW39" s="188"/>
      <c r="KX39" s="188"/>
      <c r="KY39" s="188"/>
      <c r="KZ39" s="188"/>
      <c r="LA39" s="188"/>
      <c r="LB39" s="188"/>
      <c r="LC39" s="188"/>
      <c r="LD39" s="188"/>
      <c r="LE39" s="188"/>
      <c r="LF39" s="188"/>
      <c r="LG39" s="188"/>
      <c r="LH39" s="188"/>
      <c r="LI39" s="188"/>
      <c r="LJ39" s="188"/>
      <c r="LK39" s="188"/>
      <c r="LL39" s="188"/>
      <c r="LM39" s="188"/>
      <c r="LN39" s="188"/>
      <c r="LO39" s="188"/>
      <c r="LP39" s="188"/>
      <c r="LQ39" s="188"/>
      <c r="LR39" s="188"/>
      <c r="LS39" s="188"/>
      <c r="LT39" s="188"/>
      <c r="LU39" s="188"/>
      <c r="LV39" s="188"/>
      <c r="LW39" s="188"/>
      <c r="LX39" s="188"/>
      <c r="LY39" s="188"/>
      <c r="LZ39" s="188"/>
      <c r="MA39" s="188"/>
      <c r="MB39" s="188"/>
      <c r="MC39" s="188"/>
      <c r="MD39" s="188"/>
      <c r="ME39" s="188"/>
      <c r="MF39" s="188"/>
      <c r="MG39" s="188"/>
      <c r="MH39" s="188"/>
      <c r="MI39" s="188"/>
      <c r="MJ39" s="188"/>
      <c r="MK39" s="188"/>
      <c r="ML39" s="188"/>
      <c r="MM39" s="188"/>
      <c r="MN39" s="188"/>
      <c r="MO39" s="188"/>
      <c r="MP39" s="188"/>
      <c r="MQ39" s="188"/>
      <c r="MR39" s="188"/>
      <c r="MS39" s="188"/>
      <c r="MT39" s="188"/>
      <c r="MU39" s="188"/>
      <c r="MV39" s="188"/>
      <c r="MW39" s="188"/>
      <c r="MX39" s="188"/>
      <c r="MY39" s="188"/>
      <c r="MZ39" s="188"/>
      <c r="NA39" s="188"/>
      <c r="NB39" s="188"/>
      <c r="NC39" s="188"/>
      <c r="ND39" s="188"/>
      <c r="NE39" s="188"/>
      <c r="NF39" s="188"/>
      <c r="NG39" s="188"/>
      <c r="NH39" s="188"/>
      <c r="NI39" s="188"/>
      <c r="NJ39" s="188"/>
      <c r="NK39" s="188"/>
      <c r="NL39" s="188"/>
      <c r="NM39" s="188"/>
      <c r="NN39" s="188"/>
      <c r="NO39" s="188"/>
      <c r="NP39" s="188"/>
      <c r="NQ39" s="188"/>
      <c r="NR39" s="188"/>
      <c r="NS39" s="188"/>
      <c r="NT39" s="188"/>
      <c r="NU39" s="188"/>
      <c r="NV39" s="188"/>
      <c r="NW39" s="188"/>
      <c r="NX39" s="188"/>
      <c r="NY39" s="188"/>
      <c r="NZ39" s="188"/>
      <c r="OA39" s="188"/>
      <c r="OB39" s="188"/>
      <c r="OC39" s="188"/>
      <c r="OD39" s="188"/>
      <c r="OE39" s="188"/>
      <c r="OF39" s="188"/>
      <c r="OG39" s="188"/>
      <c r="OH39" s="188"/>
      <c r="OI39" s="188"/>
      <c r="OJ39" s="188"/>
      <c r="OK39" s="188"/>
      <c r="OL39" s="188"/>
      <c r="OM39" s="188"/>
      <c r="ON39" s="188"/>
      <c r="OO39" s="188"/>
      <c r="OP39" s="188"/>
      <c r="OQ39" s="188"/>
      <c r="OR39" s="188"/>
      <c r="OS39" s="188"/>
      <c r="OT39" s="188"/>
      <c r="OU39" s="188"/>
      <c r="OV39" s="188"/>
      <c r="OW39" s="188"/>
      <c r="OX39" s="188"/>
      <c r="OY39" s="188"/>
      <c r="OZ39" s="188"/>
      <c r="PA39" s="188"/>
      <c r="PB39" s="188"/>
      <c r="PC39" s="188"/>
      <c r="PD39" s="188"/>
      <c r="PE39" s="188"/>
      <c r="PF39" s="188"/>
      <c r="PG39" s="188"/>
      <c r="PH39" s="188"/>
      <c r="PI39" s="188"/>
      <c r="PJ39" s="188"/>
      <c r="PK39" s="188"/>
      <c r="PL39" s="188"/>
      <c r="PM39" s="188"/>
      <c r="PN39" s="188"/>
      <c r="PO39" s="188"/>
      <c r="PP39" s="188"/>
      <c r="PQ39" s="188"/>
      <c r="PR39" s="188"/>
      <c r="PS39" s="188"/>
      <c r="PT39" s="188"/>
      <c r="PU39" s="188"/>
      <c r="PV39" s="188"/>
      <c r="PW39" s="188"/>
      <c r="PX39" s="188"/>
      <c r="PY39" s="188"/>
      <c r="PZ39" s="188"/>
      <c r="QA39" s="188"/>
      <c r="QB39" s="188"/>
      <c r="QC39" s="188"/>
      <c r="QD39" s="188"/>
      <c r="QE39" s="188"/>
      <c r="QF39" s="188"/>
      <c r="QG39" s="188"/>
      <c r="QH39" s="188"/>
      <c r="QI39" s="188"/>
      <c r="QJ39" s="188"/>
      <c r="QK39" s="188"/>
      <c r="QL39" s="188"/>
      <c r="QM39" s="188"/>
      <c r="QN39" s="188"/>
      <c r="QO39" s="188"/>
      <c r="QP39" s="188"/>
      <c r="QQ39" s="188"/>
      <c r="QR39" s="188"/>
      <c r="QS39" s="188"/>
      <c r="QT39" s="188"/>
      <c r="QU39" s="188"/>
      <c r="QV39" s="188"/>
      <c r="QW39" s="188"/>
      <c r="QX39" s="188"/>
      <c r="QY39" s="188"/>
      <c r="QZ39" s="188"/>
      <c r="RA39" s="188"/>
      <c r="RB39" s="188"/>
      <c r="RC39" s="188"/>
      <c r="RD39" s="188"/>
      <c r="RE39" s="188"/>
      <c r="RF39" s="188"/>
      <c r="RG39" s="188"/>
      <c r="RH39" s="188"/>
      <c r="RI39" s="188"/>
      <c r="RJ39" s="188"/>
      <c r="RK39" s="188"/>
      <c r="RL39" s="188"/>
      <c r="RM39" s="188"/>
      <c r="RN39" s="188"/>
      <c r="RO39" s="188"/>
      <c r="RP39" s="188"/>
      <c r="RQ39" s="188"/>
      <c r="RR39" s="188"/>
      <c r="RS39" s="188"/>
      <c r="RT39" s="188"/>
      <c r="RU39" s="188"/>
      <c r="RV39" s="188"/>
      <c r="RW39" s="188"/>
      <c r="RX39" s="188"/>
      <c r="RY39" s="188"/>
      <c r="RZ39" s="188"/>
      <c r="SA39" s="188"/>
      <c r="SB39" s="188"/>
      <c r="SC39" s="188"/>
      <c r="SD39" s="188"/>
      <c r="SE39" s="188"/>
      <c r="SF39" s="188"/>
      <c r="SG39" s="188"/>
      <c r="SH39" s="188"/>
      <c r="SI39" s="188"/>
      <c r="SJ39" s="188"/>
      <c r="SK39" s="188"/>
      <c r="SL39" s="188"/>
      <c r="SM39" s="188"/>
      <c r="SN39" s="188"/>
      <c r="SO39" s="188"/>
      <c r="SP39" s="188"/>
      <c r="SQ39" s="188"/>
      <c r="SR39" s="188"/>
      <c r="SS39" s="188"/>
    </row>
    <row r="40" spans="1:513" s="189" customFormat="1" ht="41.4" customHeight="1" x14ac:dyDescent="0.25">
      <c r="A40" s="190"/>
      <c r="B40" s="288"/>
      <c r="C40" s="289"/>
      <c r="D40" s="198"/>
      <c r="E40" s="195"/>
      <c r="F40" s="195"/>
      <c r="G40" s="199"/>
      <c r="H40" s="194"/>
      <c r="I40" s="199"/>
      <c r="J40" s="199"/>
      <c r="K40" s="28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85"/>
      <c r="AJ40" s="185"/>
      <c r="AK40" s="186"/>
      <c r="AL40" s="200"/>
      <c r="AM40" s="187"/>
      <c r="AN40" s="188"/>
      <c r="AO40" s="188"/>
      <c r="AP40" s="188"/>
      <c r="AQ40" s="188"/>
      <c r="AR40" s="188"/>
      <c r="AS40" s="188"/>
      <c r="AT40" s="188"/>
      <c r="AU40" s="188"/>
      <c r="AV40" s="188"/>
      <c r="AW40" s="188"/>
      <c r="AX40" s="188"/>
      <c r="AY40" s="188"/>
      <c r="AZ40" s="188"/>
      <c r="BA40" s="188"/>
      <c r="BB40" s="188"/>
      <c r="BC40" s="188"/>
      <c r="BD40" s="188"/>
      <c r="BE40" s="188"/>
      <c r="BF40" s="188"/>
      <c r="BG40" s="188"/>
      <c r="BH40" s="188"/>
      <c r="BI40" s="188"/>
      <c r="BJ40" s="188"/>
      <c r="BK40" s="188"/>
      <c r="BL40" s="188"/>
      <c r="BM40" s="188"/>
      <c r="BN40" s="188"/>
      <c r="BO40" s="188"/>
      <c r="BP40" s="188"/>
      <c r="BQ40" s="188"/>
      <c r="BR40" s="188"/>
      <c r="BS40" s="188"/>
      <c r="BT40" s="188"/>
      <c r="BU40" s="188"/>
      <c r="BV40" s="188"/>
      <c r="BW40" s="188"/>
      <c r="BX40" s="188"/>
      <c r="BY40" s="188"/>
      <c r="BZ40" s="188"/>
      <c r="CA40" s="188"/>
      <c r="CB40" s="188"/>
      <c r="CC40" s="188"/>
      <c r="CD40" s="188"/>
      <c r="CE40" s="188"/>
      <c r="CF40" s="188"/>
      <c r="CG40" s="188"/>
      <c r="CH40" s="188"/>
      <c r="CI40" s="188"/>
      <c r="CJ40" s="188"/>
      <c r="CK40" s="188"/>
      <c r="CL40" s="188"/>
      <c r="CM40" s="188"/>
      <c r="CN40" s="188"/>
      <c r="CO40" s="188"/>
      <c r="CP40" s="188"/>
      <c r="CQ40" s="188"/>
      <c r="CR40" s="188"/>
      <c r="CS40" s="188"/>
      <c r="CT40" s="188"/>
      <c r="CU40" s="188"/>
      <c r="CV40" s="188"/>
      <c r="CW40" s="188"/>
      <c r="CX40" s="188"/>
      <c r="CY40" s="188"/>
      <c r="CZ40" s="188"/>
      <c r="DA40" s="188"/>
      <c r="DB40" s="188"/>
      <c r="DC40" s="188"/>
      <c r="DD40" s="188"/>
      <c r="DE40" s="188"/>
      <c r="DF40" s="188"/>
      <c r="DG40" s="188"/>
      <c r="DH40" s="188"/>
      <c r="DI40" s="188"/>
      <c r="DJ40" s="188"/>
      <c r="DK40" s="188"/>
      <c r="DL40" s="188"/>
      <c r="DM40" s="188"/>
      <c r="DN40" s="188"/>
      <c r="DO40" s="188"/>
      <c r="DP40" s="188"/>
      <c r="DQ40" s="188"/>
      <c r="DR40" s="188"/>
      <c r="DS40" s="188"/>
      <c r="DT40" s="188"/>
      <c r="DU40" s="188"/>
      <c r="DV40" s="188"/>
      <c r="DW40" s="188"/>
      <c r="DX40" s="188"/>
      <c r="DY40" s="188"/>
      <c r="DZ40" s="188"/>
      <c r="EA40" s="188"/>
      <c r="EB40" s="188"/>
      <c r="EC40" s="188"/>
      <c r="ED40" s="188"/>
      <c r="EE40" s="188"/>
      <c r="EF40" s="188"/>
      <c r="EG40" s="188"/>
      <c r="EH40" s="188"/>
      <c r="EI40" s="188"/>
      <c r="EJ40" s="188"/>
      <c r="EK40" s="188"/>
      <c r="EL40" s="188"/>
      <c r="EM40" s="188"/>
      <c r="EN40" s="188"/>
      <c r="EO40" s="188"/>
      <c r="EP40" s="188"/>
      <c r="EQ40" s="188"/>
      <c r="ER40" s="188"/>
      <c r="ES40" s="188"/>
      <c r="ET40" s="188"/>
      <c r="EU40" s="188"/>
      <c r="EV40" s="188"/>
      <c r="EW40" s="188"/>
      <c r="EX40" s="188"/>
      <c r="EY40" s="188"/>
      <c r="EZ40" s="188"/>
      <c r="FA40" s="188"/>
      <c r="FB40" s="188"/>
      <c r="FC40" s="188"/>
      <c r="FD40" s="188"/>
      <c r="FE40" s="188"/>
      <c r="FF40" s="188"/>
      <c r="FG40" s="188"/>
      <c r="FH40" s="188"/>
      <c r="FI40" s="188"/>
      <c r="FJ40" s="188"/>
      <c r="FK40" s="188"/>
      <c r="FL40" s="188"/>
      <c r="FM40" s="188"/>
      <c r="FN40" s="188"/>
      <c r="FO40" s="188"/>
      <c r="FP40" s="188"/>
      <c r="FQ40" s="188"/>
      <c r="FR40" s="188"/>
      <c r="FS40" s="188"/>
      <c r="FT40" s="188"/>
      <c r="FU40" s="188"/>
      <c r="FV40" s="188"/>
      <c r="FW40" s="188"/>
      <c r="FX40" s="188"/>
      <c r="FY40" s="188"/>
      <c r="FZ40" s="188"/>
      <c r="GA40" s="188"/>
      <c r="GB40" s="188"/>
      <c r="GC40" s="188"/>
      <c r="GD40" s="188"/>
      <c r="GE40" s="188"/>
      <c r="GF40" s="188"/>
      <c r="GG40" s="188"/>
      <c r="GH40" s="188"/>
      <c r="GI40" s="188"/>
      <c r="GJ40" s="188"/>
      <c r="GK40" s="188"/>
      <c r="GL40" s="188"/>
      <c r="GM40" s="188"/>
      <c r="GN40" s="188"/>
      <c r="GO40" s="188"/>
      <c r="GP40" s="188"/>
      <c r="GQ40" s="188"/>
      <c r="GR40" s="188"/>
      <c r="GS40" s="188"/>
      <c r="GT40" s="188"/>
      <c r="GU40" s="188"/>
      <c r="GV40" s="188"/>
      <c r="GW40" s="188"/>
      <c r="GX40" s="188"/>
      <c r="GY40" s="188"/>
      <c r="GZ40" s="188"/>
      <c r="HA40" s="188"/>
      <c r="HB40" s="188"/>
      <c r="HC40" s="188"/>
      <c r="HD40" s="188"/>
      <c r="HE40" s="188"/>
      <c r="HF40" s="188"/>
      <c r="HG40" s="188"/>
      <c r="HH40" s="188"/>
      <c r="HI40" s="188"/>
      <c r="HJ40" s="188"/>
      <c r="HK40" s="188"/>
      <c r="HL40" s="188"/>
      <c r="HM40" s="188"/>
      <c r="HN40" s="188"/>
      <c r="HO40" s="188"/>
      <c r="HP40" s="188"/>
      <c r="HQ40" s="188"/>
      <c r="HR40" s="188"/>
      <c r="HS40" s="188"/>
      <c r="HT40" s="188"/>
      <c r="HU40" s="188"/>
      <c r="HV40" s="188"/>
      <c r="HW40" s="188"/>
      <c r="HX40" s="188"/>
      <c r="HY40" s="188"/>
      <c r="HZ40" s="188"/>
      <c r="IA40" s="188"/>
      <c r="IB40" s="188"/>
      <c r="IC40" s="188"/>
      <c r="ID40" s="188"/>
      <c r="IE40" s="188"/>
      <c r="IF40" s="188"/>
      <c r="IG40" s="188"/>
      <c r="IH40" s="188"/>
      <c r="II40" s="188"/>
      <c r="IJ40" s="188"/>
      <c r="IK40" s="188"/>
      <c r="IL40" s="188"/>
      <c r="IM40" s="188"/>
      <c r="IN40" s="188"/>
      <c r="IO40" s="188"/>
      <c r="IP40" s="188"/>
      <c r="IQ40" s="188"/>
      <c r="IR40" s="188"/>
      <c r="IS40" s="188"/>
      <c r="IT40" s="188"/>
      <c r="IU40" s="188"/>
      <c r="IV40" s="188"/>
      <c r="IW40" s="188"/>
      <c r="IX40" s="188"/>
      <c r="IY40" s="188"/>
      <c r="IZ40" s="188"/>
      <c r="JA40" s="188"/>
      <c r="JB40" s="188"/>
      <c r="JC40" s="188"/>
      <c r="JD40" s="188"/>
      <c r="JE40" s="188"/>
      <c r="JF40" s="188"/>
      <c r="JG40" s="188"/>
      <c r="JH40" s="188"/>
      <c r="JI40" s="188"/>
      <c r="JJ40" s="188"/>
      <c r="JK40" s="188"/>
      <c r="JL40" s="188"/>
      <c r="JM40" s="188"/>
      <c r="JN40" s="188"/>
      <c r="JO40" s="188"/>
      <c r="JP40" s="188"/>
      <c r="JQ40" s="188"/>
      <c r="JR40" s="188"/>
      <c r="JS40" s="188"/>
      <c r="JT40" s="188"/>
      <c r="JU40" s="188"/>
      <c r="JV40" s="188"/>
      <c r="JW40" s="188"/>
      <c r="JX40" s="188"/>
      <c r="JY40" s="188"/>
      <c r="JZ40" s="188"/>
      <c r="KA40" s="188"/>
      <c r="KB40" s="188"/>
      <c r="KC40" s="188"/>
      <c r="KD40" s="188"/>
      <c r="KE40" s="188"/>
      <c r="KF40" s="188"/>
      <c r="KG40" s="188"/>
      <c r="KH40" s="188"/>
      <c r="KI40" s="188"/>
      <c r="KJ40" s="188"/>
      <c r="KK40" s="188"/>
      <c r="KL40" s="188"/>
      <c r="KM40" s="188"/>
      <c r="KN40" s="188"/>
      <c r="KO40" s="188"/>
      <c r="KP40" s="188"/>
      <c r="KQ40" s="188"/>
      <c r="KR40" s="188"/>
      <c r="KS40" s="188"/>
      <c r="KT40" s="188"/>
      <c r="KU40" s="188"/>
      <c r="KV40" s="188"/>
      <c r="KW40" s="188"/>
      <c r="KX40" s="188"/>
      <c r="KY40" s="188"/>
      <c r="KZ40" s="188"/>
      <c r="LA40" s="188"/>
      <c r="LB40" s="188"/>
      <c r="LC40" s="188"/>
      <c r="LD40" s="188"/>
      <c r="LE40" s="188"/>
      <c r="LF40" s="188"/>
      <c r="LG40" s="188"/>
      <c r="LH40" s="188"/>
      <c r="LI40" s="188"/>
      <c r="LJ40" s="188"/>
      <c r="LK40" s="188"/>
      <c r="LL40" s="188"/>
      <c r="LM40" s="188"/>
      <c r="LN40" s="188"/>
      <c r="LO40" s="188"/>
      <c r="LP40" s="188"/>
      <c r="LQ40" s="188"/>
      <c r="LR40" s="188"/>
      <c r="LS40" s="188"/>
      <c r="LT40" s="188"/>
      <c r="LU40" s="188"/>
      <c r="LV40" s="188"/>
      <c r="LW40" s="188"/>
      <c r="LX40" s="188"/>
      <c r="LY40" s="188"/>
      <c r="LZ40" s="188"/>
      <c r="MA40" s="188"/>
      <c r="MB40" s="188"/>
      <c r="MC40" s="188"/>
      <c r="MD40" s="188"/>
      <c r="ME40" s="188"/>
      <c r="MF40" s="188"/>
      <c r="MG40" s="188"/>
      <c r="MH40" s="188"/>
      <c r="MI40" s="188"/>
      <c r="MJ40" s="188"/>
      <c r="MK40" s="188"/>
      <c r="ML40" s="188"/>
      <c r="MM40" s="188"/>
      <c r="MN40" s="188"/>
      <c r="MO40" s="188"/>
      <c r="MP40" s="188"/>
      <c r="MQ40" s="188"/>
      <c r="MR40" s="188"/>
      <c r="MS40" s="188"/>
      <c r="MT40" s="188"/>
      <c r="MU40" s="188"/>
      <c r="MV40" s="188"/>
      <c r="MW40" s="188"/>
      <c r="MX40" s="188"/>
      <c r="MY40" s="188"/>
      <c r="MZ40" s="188"/>
      <c r="NA40" s="188"/>
      <c r="NB40" s="188"/>
      <c r="NC40" s="188"/>
      <c r="ND40" s="188"/>
      <c r="NE40" s="188"/>
      <c r="NF40" s="188"/>
      <c r="NG40" s="188"/>
      <c r="NH40" s="188"/>
      <c r="NI40" s="188"/>
      <c r="NJ40" s="188"/>
      <c r="NK40" s="188"/>
      <c r="NL40" s="188"/>
      <c r="NM40" s="188"/>
      <c r="NN40" s="188"/>
      <c r="NO40" s="188"/>
      <c r="NP40" s="188"/>
      <c r="NQ40" s="188"/>
      <c r="NR40" s="188"/>
      <c r="NS40" s="188"/>
      <c r="NT40" s="188"/>
      <c r="NU40" s="188"/>
      <c r="NV40" s="188"/>
      <c r="NW40" s="188"/>
      <c r="NX40" s="188"/>
      <c r="NY40" s="188"/>
      <c r="NZ40" s="188"/>
      <c r="OA40" s="188"/>
      <c r="OB40" s="188"/>
      <c r="OC40" s="188"/>
      <c r="OD40" s="188"/>
      <c r="OE40" s="188"/>
      <c r="OF40" s="188"/>
      <c r="OG40" s="188"/>
      <c r="OH40" s="188"/>
      <c r="OI40" s="188"/>
      <c r="OJ40" s="188"/>
      <c r="OK40" s="188"/>
      <c r="OL40" s="188"/>
      <c r="OM40" s="188"/>
      <c r="ON40" s="188"/>
      <c r="OO40" s="188"/>
      <c r="OP40" s="188"/>
      <c r="OQ40" s="188"/>
      <c r="OR40" s="188"/>
      <c r="OS40" s="188"/>
      <c r="OT40" s="188"/>
      <c r="OU40" s="188"/>
      <c r="OV40" s="188"/>
      <c r="OW40" s="188"/>
      <c r="OX40" s="188"/>
      <c r="OY40" s="188"/>
      <c r="OZ40" s="188"/>
      <c r="PA40" s="188"/>
      <c r="PB40" s="188"/>
      <c r="PC40" s="188"/>
      <c r="PD40" s="188"/>
      <c r="PE40" s="188"/>
      <c r="PF40" s="188"/>
      <c r="PG40" s="188"/>
      <c r="PH40" s="188"/>
      <c r="PI40" s="188"/>
      <c r="PJ40" s="188"/>
      <c r="PK40" s="188"/>
      <c r="PL40" s="188"/>
      <c r="PM40" s="188"/>
      <c r="PN40" s="188"/>
      <c r="PO40" s="188"/>
      <c r="PP40" s="188"/>
      <c r="PQ40" s="188"/>
      <c r="PR40" s="188"/>
      <c r="PS40" s="188"/>
      <c r="PT40" s="188"/>
      <c r="PU40" s="188"/>
      <c r="PV40" s="188"/>
      <c r="PW40" s="188"/>
      <c r="PX40" s="188"/>
      <c r="PY40" s="188"/>
      <c r="PZ40" s="188"/>
      <c r="QA40" s="188"/>
      <c r="QB40" s="188"/>
      <c r="QC40" s="188"/>
      <c r="QD40" s="188"/>
      <c r="QE40" s="188"/>
      <c r="QF40" s="188"/>
      <c r="QG40" s="188"/>
      <c r="QH40" s="188"/>
      <c r="QI40" s="188"/>
      <c r="QJ40" s="188"/>
      <c r="QK40" s="188"/>
      <c r="QL40" s="188"/>
      <c r="QM40" s="188"/>
      <c r="QN40" s="188"/>
      <c r="QO40" s="188"/>
      <c r="QP40" s="188"/>
      <c r="QQ40" s="188"/>
      <c r="QR40" s="188"/>
      <c r="QS40" s="188"/>
      <c r="QT40" s="188"/>
      <c r="QU40" s="188"/>
      <c r="QV40" s="188"/>
      <c r="QW40" s="188"/>
      <c r="QX40" s="188"/>
      <c r="QY40" s="188"/>
      <c r="QZ40" s="188"/>
      <c r="RA40" s="188"/>
      <c r="RB40" s="188"/>
      <c r="RC40" s="188"/>
      <c r="RD40" s="188"/>
      <c r="RE40" s="188"/>
      <c r="RF40" s="188"/>
      <c r="RG40" s="188"/>
      <c r="RH40" s="188"/>
      <c r="RI40" s="188"/>
      <c r="RJ40" s="188"/>
      <c r="RK40" s="188"/>
      <c r="RL40" s="188"/>
      <c r="RM40" s="188"/>
      <c r="RN40" s="188"/>
      <c r="RO40" s="188"/>
      <c r="RP40" s="188"/>
      <c r="RQ40" s="188"/>
      <c r="RR40" s="188"/>
      <c r="RS40" s="188"/>
      <c r="RT40" s="188"/>
      <c r="RU40" s="188"/>
      <c r="RV40" s="188"/>
      <c r="RW40" s="188"/>
      <c r="RX40" s="188"/>
      <c r="RY40" s="188"/>
      <c r="RZ40" s="188"/>
      <c r="SA40" s="188"/>
      <c r="SB40" s="188"/>
      <c r="SC40" s="188"/>
      <c r="SD40" s="188"/>
      <c r="SE40" s="188"/>
      <c r="SF40" s="188"/>
      <c r="SG40" s="188"/>
      <c r="SH40" s="188"/>
      <c r="SI40" s="188"/>
      <c r="SJ40" s="188"/>
      <c r="SK40" s="188"/>
      <c r="SL40" s="188"/>
      <c r="SM40" s="188"/>
      <c r="SN40" s="188"/>
      <c r="SO40" s="188"/>
      <c r="SP40" s="188"/>
      <c r="SQ40" s="188"/>
      <c r="SR40" s="188"/>
      <c r="SS40" s="188"/>
    </row>
    <row r="41" spans="1:513" s="6" customFormat="1" ht="41.4" customHeight="1" x14ac:dyDescent="0.25">
      <c r="A41" s="795" t="s">
        <v>82</v>
      </c>
      <c r="B41" s="783"/>
      <c r="C41" s="784"/>
      <c r="D41" s="195"/>
      <c r="E41" s="195"/>
      <c r="F41" s="195"/>
      <c r="G41" s="196"/>
      <c r="H41" s="196"/>
      <c r="I41" s="196"/>
      <c r="J41" s="196"/>
      <c r="K41" s="290"/>
      <c r="L41" s="196"/>
      <c r="M41" s="196"/>
      <c r="N41" s="196"/>
      <c r="O41" s="196"/>
      <c r="P41" s="196"/>
      <c r="Q41" s="196"/>
      <c r="R41" s="196"/>
      <c r="S41" s="196"/>
      <c r="T41" s="196"/>
      <c r="U41" s="196"/>
      <c r="V41" s="196"/>
      <c r="W41" s="196"/>
      <c r="X41" s="196"/>
      <c r="Y41" s="196"/>
      <c r="Z41" s="196"/>
      <c r="AA41" s="196"/>
      <c r="AB41" s="196"/>
      <c r="AC41" s="196"/>
      <c r="AD41" s="196"/>
      <c r="AE41" s="196"/>
      <c r="AF41" s="196"/>
      <c r="AG41" s="196"/>
      <c r="AH41" s="196"/>
      <c r="AI41" s="112">
        <f>'PEP Av. Fin.'!X18</f>
        <v>6180820.0999999996</v>
      </c>
      <c r="AJ41" s="112">
        <f>'PEP Av. Fin.'!Y18</f>
        <v>411250</v>
      </c>
      <c r="AK41" s="101">
        <f>'PEP Av. Fin.'!Z18</f>
        <v>6592070.0999999996</v>
      </c>
      <c r="AL41" s="197">
        <f>'PEP Av. Fin.'!AA18</f>
        <v>0.35</v>
      </c>
      <c r="AM41" s="4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  <c r="HY41" s="5"/>
      <c r="HZ41" s="5"/>
      <c r="IA41" s="5"/>
      <c r="IB41" s="5"/>
      <c r="IC41" s="5"/>
      <c r="ID41" s="5"/>
      <c r="IE41" s="5"/>
      <c r="IF41" s="5"/>
      <c r="IG41" s="5"/>
      <c r="IH41" s="5"/>
      <c r="II41" s="5"/>
      <c r="IJ41" s="5"/>
      <c r="IK41" s="5"/>
      <c r="IL41" s="5"/>
      <c r="IM41" s="5"/>
      <c r="IN41" s="5"/>
      <c r="IO41" s="5"/>
      <c r="IP41" s="5"/>
      <c r="IQ41" s="5"/>
      <c r="IR41" s="5"/>
      <c r="IS41" s="5"/>
      <c r="IT41" s="5"/>
      <c r="IU41" s="5"/>
      <c r="IV41" s="5"/>
      <c r="IW41" s="5"/>
      <c r="IX41" s="5"/>
      <c r="IY41" s="5"/>
      <c r="IZ41" s="5"/>
      <c r="JA41" s="5"/>
      <c r="JB41" s="5"/>
      <c r="JC41" s="5"/>
      <c r="JD41" s="5"/>
      <c r="JE41" s="5"/>
      <c r="JF41" s="5"/>
      <c r="JG41" s="5"/>
      <c r="JH41" s="5"/>
      <c r="JI41" s="5"/>
      <c r="JJ41" s="5"/>
      <c r="JK41" s="5"/>
      <c r="JL41" s="5"/>
      <c r="JM41" s="5"/>
      <c r="JN41" s="5"/>
      <c r="JO41" s="5"/>
      <c r="JP41" s="5"/>
      <c r="JQ41" s="5"/>
      <c r="JR41" s="5"/>
      <c r="JS41" s="5"/>
      <c r="JT41" s="5"/>
      <c r="JU41" s="5"/>
      <c r="JV41" s="5"/>
      <c r="JW41" s="5"/>
      <c r="JX41" s="5"/>
      <c r="JY41" s="5"/>
      <c r="JZ41" s="5"/>
      <c r="KA41" s="5"/>
      <c r="KB41" s="5"/>
      <c r="KC41" s="5"/>
      <c r="KD41" s="5"/>
      <c r="KE41" s="5"/>
      <c r="KF41" s="5"/>
      <c r="KG41" s="5"/>
      <c r="KH41" s="5"/>
      <c r="KI41" s="5"/>
      <c r="KJ41" s="5"/>
      <c r="KK41" s="5"/>
      <c r="KL41" s="5"/>
      <c r="KM41" s="5"/>
      <c r="KN41" s="5"/>
      <c r="KO41" s="5"/>
      <c r="KP41" s="5"/>
      <c r="KQ41" s="5"/>
      <c r="KR41" s="5"/>
      <c r="KS41" s="5"/>
      <c r="KT41" s="5"/>
      <c r="KU41" s="5"/>
      <c r="KV41" s="5"/>
      <c r="KW41" s="5"/>
      <c r="KX41" s="5"/>
      <c r="KY41" s="5"/>
      <c r="KZ41" s="5"/>
      <c r="LA41" s="5"/>
      <c r="LB41" s="5"/>
      <c r="LC41" s="5"/>
      <c r="LD41" s="5"/>
      <c r="LE41" s="5"/>
      <c r="LF41" s="5"/>
      <c r="LG41" s="5"/>
      <c r="LH41" s="5"/>
      <c r="LI41" s="5"/>
      <c r="LJ41" s="5"/>
      <c r="LK41" s="5"/>
      <c r="LL41" s="5"/>
      <c r="LM41" s="5"/>
      <c r="LN41" s="5"/>
      <c r="LO41" s="5"/>
      <c r="LP41" s="5"/>
      <c r="LQ41" s="5"/>
      <c r="LR41" s="5"/>
      <c r="LS41" s="5"/>
      <c r="LT41" s="5"/>
      <c r="LU41" s="5"/>
      <c r="LV41" s="5"/>
      <c r="LW41" s="5"/>
      <c r="LX41" s="5"/>
      <c r="LY41" s="5"/>
      <c r="LZ41" s="5"/>
      <c r="MA41" s="5"/>
      <c r="MB41" s="5"/>
      <c r="MC41" s="5"/>
      <c r="MD41" s="5"/>
      <c r="ME41" s="5"/>
      <c r="MF41" s="5"/>
      <c r="MG41" s="5"/>
      <c r="MH41" s="5"/>
      <c r="MI41" s="5"/>
      <c r="MJ41" s="5"/>
      <c r="MK41" s="5"/>
      <c r="ML41" s="5"/>
      <c r="MM41" s="5"/>
      <c r="MN41" s="5"/>
      <c r="MO41" s="5"/>
      <c r="MP41" s="5"/>
      <c r="MQ41" s="5"/>
      <c r="MR41" s="5"/>
      <c r="MS41" s="5"/>
      <c r="MT41" s="5"/>
      <c r="MU41" s="5"/>
      <c r="MV41" s="5"/>
      <c r="MW41" s="5"/>
      <c r="MX41" s="5"/>
      <c r="MY41" s="5"/>
      <c r="MZ41" s="5"/>
      <c r="NA41" s="5"/>
      <c r="NB41" s="5"/>
      <c r="NC41" s="5"/>
      <c r="ND41" s="5"/>
      <c r="NE41" s="5"/>
      <c r="NF41" s="5"/>
      <c r="NG41" s="5"/>
      <c r="NH41" s="5"/>
      <c r="NI41" s="5"/>
      <c r="NJ41" s="5"/>
      <c r="NK41" s="5"/>
      <c r="NL41" s="5"/>
      <c r="NM41" s="5"/>
      <c r="NN41" s="5"/>
      <c r="NO41" s="5"/>
      <c r="NP41" s="5"/>
      <c r="NQ41" s="5"/>
      <c r="NR41" s="5"/>
      <c r="NS41" s="5"/>
      <c r="NT41" s="5"/>
      <c r="NU41" s="5"/>
      <c r="NV41" s="5"/>
      <c r="NW41" s="5"/>
      <c r="NX41" s="5"/>
      <c r="NY41" s="5"/>
      <c r="NZ41" s="5"/>
      <c r="OA41" s="5"/>
      <c r="OB41" s="5"/>
      <c r="OC41" s="5"/>
      <c r="OD41" s="5"/>
      <c r="OE41" s="5"/>
      <c r="OF41" s="5"/>
      <c r="OG41" s="5"/>
      <c r="OH41" s="5"/>
      <c r="OI41" s="5"/>
      <c r="OJ41" s="5"/>
      <c r="OK41" s="5"/>
      <c r="OL41" s="5"/>
      <c r="OM41" s="5"/>
      <c r="ON41" s="5"/>
      <c r="OO41" s="5"/>
      <c r="OP41" s="5"/>
      <c r="OQ41" s="5"/>
      <c r="OR41" s="5"/>
      <c r="OS41" s="5"/>
      <c r="OT41" s="5"/>
      <c r="OU41" s="5"/>
      <c r="OV41" s="5"/>
      <c r="OW41" s="5"/>
      <c r="OX41" s="5"/>
      <c r="OY41" s="5"/>
      <c r="OZ41" s="5"/>
      <c r="PA41" s="5"/>
      <c r="PB41" s="5"/>
      <c r="PC41" s="5"/>
      <c r="PD41" s="5"/>
      <c r="PE41" s="5"/>
      <c r="PF41" s="5"/>
      <c r="PG41" s="5"/>
      <c r="PH41" s="5"/>
      <c r="PI41" s="5"/>
      <c r="PJ41" s="5"/>
      <c r="PK41" s="5"/>
      <c r="PL41" s="5"/>
      <c r="PM41" s="5"/>
      <c r="PN41" s="5"/>
      <c r="PO41" s="5"/>
      <c r="PP41" s="5"/>
      <c r="PQ41" s="5"/>
      <c r="PR41" s="5"/>
      <c r="PS41" s="5"/>
      <c r="PT41" s="5"/>
      <c r="PU41" s="5"/>
      <c r="PV41" s="5"/>
      <c r="PW41" s="5"/>
      <c r="PX41" s="5"/>
      <c r="PY41" s="5"/>
      <c r="PZ41" s="5"/>
      <c r="QA41" s="5"/>
      <c r="QB41" s="5"/>
      <c r="QC41" s="5"/>
      <c r="QD41" s="5"/>
      <c r="QE41" s="5"/>
      <c r="QF41" s="5"/>
      <c r="QG41" s="5"/>
      <c r="QH41" s="5"/>
      <c r="QI41" s="5"/>
      <c r="QJ41" s="5"/>
      <c r="QK41" s="5"/>
      <c r="QL41" s="5"/>
      <c r="QM41" s="5"/>
      <c r="QN41" s="5"/>
      <c r="QO41" s="5"/>
      <c r="QP41" s="5"/>
      <c r="QQ41" s="5"/>
      <c r="QR41" s="5"/>
      <c r="QS41" s="5"/>
      <c r="QT41" s="5"/>
      <c r="QU41" s="5"/>
      <c r="QV41" s="5"/>
      <c r="QW41" s="5"/>
      <c r="QX41" s="5"/>
      <c r="QY41" s="5"/>
      <c r="QZ41" s="5"/>
      <c r="RA41" s="5"/>
      <c r="RB41" s="5"/>
      <c r="RC41" s="5"/>
      <c r="RD41" s="5"/>
      <c r="RE41" s="5"/>
      <c r="RF41" s="5"/>
      <c r="RG41" s="5"/>
      <c r="RH41" s="5"/>
      <c r="RI41" s="5"/>
      <c r="RJ41" s="5"/>
      <c r="RK41" s="5"/>
      <c r="RL41" s="5"/>
      <c r="RM41" s="5"/>
      <c r="RN41" s="5"/>
      <c r="RO41" s="5"/>
      <c r="RP41" s="5"/>
      <c r="RQ41" s="5"/>
      <c r="RR41" s="5"/>
      <c r="RS41" s="5"/>
      <c r="RT41" s="5"/>
      <c r="RU41" s="5"/>
      <c r="RV41" s="5"/>
      <c r="RW41" s="5"/>
      <c r="RX41" s="5"/>
      <c r="RY41" s="5"/>
      <c r="RZ41" s="5"/>
      <c r="SA41" s="5"/>
      <c r="SB41" s="5"/>
      <c r="SC41" s="5"/>
      <c r="SD41" s="5"/>
      <c r="SE41" s="5"/>
      <c r="SF41" s="5"/>
      <c r="SG41" s="5"/>
      <c r="SH41" s="5"/>
      <c r="SI41" s="5"/>
      <c r="SJ41" s="5"/>
      <c r="SK41" s="5"/>
      <c r="SL41" s="5"/>
      <c r="SM41" s="5"/>
      <c r="SN41" s="5"/>
      <c r="SO41" s="5"/>
      <c r="SP41" s="5"/>
      <c r="SQ41" s="5"/>
      <c r="SR41" s="5"/>
      <c r="SS41" s="5"/>
    </row>
    <row r="42" spans="1:513" s="189" customFormat="1" ht="41.4" customHeight="1" x14ac:dyDescent="0.25">
      <c r="A42" s="190"/>
      <c r="B42" s="801" t="s">
        <v>83</v>
      </c>
      <c r="C42" s="802"/>
      <c r="D42" s="198"/>
      <c r="E42" s="195"/>
      <c r="F42" s="195"/>
      <c r="G42" s="199"/>
      <c r="H42" s="199"/>
      <c r="I42" s="199"/>
      <c r="J42" s="199"/>
      <c r="K42" s="28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85">
        <f>'PEP Av. Fin.'!X19</f>
        <v>1750000</v>
      </c>
      <c r="AJ42" s="185">
        <f>'PEP Av. Fin.'!Y19</f>
        <v>0</v>
      </c>
      <c r="AK42" s="186">
        <f>'PEP Av. Fin.'!Z19</f>
        <v>1750000</v>
      </c>
      <c r="AL42" s="200">
        <f>'PEP Av. Fin.'!AA19</f>
        <v>0.26547047793074896</v>
      </c>
      <c r="AM42" s="187"/>
      <c r="AN42" s="188"/>
      <c r="AO42" s="188"/>
      <c r="AP42" s="188"/>
      <c r="AQ42" s="188"/>
      <c r="AR42" s="188"/>
      <c r="AS42" s="188"/>
      <c r="AT42" s="188"/>
      <c r="AU42" s="188"/>
      <c r="AV42" s="188"/>
      <c r="AW42" s="188"/>
      <c r="AX42" s="188"/>
      <c r="AY42" s="188"/>
      <c r="AZ42" s="188"/>
      <c r="BA42" s="188"/>
      <c r="BB42" s="188"/>
      <c r="BC42" s="188"/>
      <c r="BD42" s="188"/>
      <c r="BE42" s="188"/>
      <c r="BF42" s="188"/>
      <c r="BG42" s="188"/>
      <c r="BH42" s="188"/>
      <c r="BI42" s="188"/>
      <c r="BJ42" s="188"/>
      <c r="BK42" s="188"/>
      <c r="BL42" s="188"/>
      <c r="BM42" s="188"/>
      <c r="BN42" s="188"/>
      <c r="BO42" s="188"/>
      <c r="BP42" s="188"/>
      <c r="BQ42" s="188"/>
      <c r="BR42" s="188"/>
      <c r="BS42" s="188"/>
      <c r="BT42" s="188"/>
      <c r="BU42" s="188"/>
      <c r="BV42" s="188"/>
      <c r="BW42" s="188"/>
      <c r="BX42" s="188"/>
      <c r="BY42" s="188"/>
      <c r="BZ42" s="188"/>
      <c r="CA42" s="188"/>
      <c r="CB42" s="188"/>
      <c r="CC42" s="188"/>
      <c r="CD42" s="188"/>
      <c r="CE42" s="188"/>
      <c r="CF42" s="188"/>
      <c r="CG42" s="188"/>
      <c r="CH42" s="188"/>
      <c r="CI42" s="188"/>
      <c r="CJ42" s="188"/>
      <c r="CK42" s="188"/>
      <c r="CL42" s="188"/>
      <c r="CM42" s="188"/>
      <c r="CN42" s="188"/>
      <c r="CO42" s="188"/>
      <c r="CP42" s="188"/>
      <c r="CQ42" s="188"/>
      <c r="CR42" s="188"/>
      <c r="CS42" s="188"/>
      <c r="CT42" s="188"/>
      <c r="CU42" s="188"/>
      <c r="CV42" s="188"/>
      <c r="CW42" s="188"/>
      <c r="CX42" s="188"/>
      <c r="CY42" s="188"/>
      <c r="CZ42" s="188"/>
      <c r="DA42" s="188"/>
      <c r="DB42" s="188"/>
      <c r="DC42" s="188"/>
      <c r="DD42" s="188"/>
      <c r="DE42" s="188"/>
      <c r="DF42" s="188"/>
      <c r="DG42" s="188"/>
      <c r="DH42" s="188"/>
      <c r="DI42" s="188"/>
      <c r="DJ42" s="188"/>
      <c r="DK42" s="188"/>
      <c r="DL42" s="188"/>
      <c r="DM42" s="188"/>
      <c r="DN42" s="188"/>
      <c r="DO42" s="188"/>
      <c r="DP42" s="188"/>
      <c r="DQ42" s="188"/>
      <c r="DR42" s="188"/>
      <c r="DS42" s="188"/>
      <c r="DT42" s="188"/>
      <c r="DU42" s="188"/>
      <c r="DV42" s="188"/>
      <c r="DW42" s="188"/>
      <c r="DX42" s="188"/>
      <c r="DY42" s="188"/>
      <c r="DZ42" s="188"/>
      <c r="EA42" s="188"/>
      <c r="EB42" s="188"/>
      <c r="EC42" s="188"/>
      <c r="ED42" s="188"/>
      <c r="EE42" s="188"/>
      <c r="EF42" s="188"/>
      <c r="EG42" s="188"/>
      <c r="EH42" s="188"/>
      <c r="EI42" s="188"/>
      <c r="EJ42" s="188"/>
      <c r="EK42" s="188"/>
      <c r="EL42" s="188"/>
      <c r="EM42" s="188"/>
      <c r="EN42" s="188"/>
      <c r="EO42" s="188"/>
      <c r="EP42" s="188"/>
      <c r="EQ42" s="188"/>
      <c r="ER42" s="188"/>
      <c r="ES42" s="188"/>
      <c r="ET42" s="188"/>
      <c r="EU42" s="188"/>
      <c r="EV42" s="188"/>
      <c r="EW42" s="188"/>
      <c r="EX42" s="188"/>
      <c r="EY42" s="188"/>
      <c r="EZ42" s="188"/>
      <c r="FA42" s="188"/>
      <c r="FB42" s="188"/>
      <c r="FC42" s="188"/>
      <c r="FD42" s="188"/>
      <c r="FE42" s="188"/>
      <c r="FF42" s="188"/>
      <c r="FG42" s="188"/>
      <c r="FH42" s="188"/>
      <c r="FI42" s="188"/>
      <c r="FJ42" s="188"/>
      <c r="FK42" s="188"/>
      <c r="FL42" s="188"/>
      <c r="FM42" s="188"/>
      <c r="FN42" s="188"/>
      <c r="FO42" s="188"/>
      <c r="FP42" s="188"/>
      <c r="FQ42" s="188"/>
      <c r="FR42" s="188"/>
      <c r="FS42" s="188"/>
      <c r="FT42" s="188"/>
      <c r="FU42" s="188"/>
      <c r="FV42" s="188"/>
      <c r="FW42" s="188"/>
      <c r="FX42" s="188"/>
      <c r="FY42" s="188"/>
      <c r="FZ42" s="188"/>
      <c r="GA42" s="188"/>
      <c r="GB42" s="188"/>
      <c r="GC42" s="188"/>
      <c r="GD42" s="188"/>
      <c r="GE42" s="188"/>
      <c r="GF42" s="188"/>
      <c r="GG42" s="188"/>
      <c r="GH42" s="188"/>
      <c r="GI42" s="188"/>
      <c r="GJ42" s="188"/>
      <c r="GK42" s="188"/>
      <c r="GL42" s="188"/>
      <c r="GM42" s="188"/>
      <c r="GN42" s="188"/>
      <c r="GO42" s="188"/>
      <c r="GP42" s="188"/>
      <c r="GQ42" s="188"/>
      <c r="GR42" s="188"/>
      <c r="GS42" s="188"/>
      <c r="GT42" s="188"/>
      <c r="GU42" s="188"/>
      <c r="GV42" s="188"/>
      <c r="GW42" s="188"/>
      <c r="GX42" s="188"/>
      <c r="GY42" s="188"/>
      <c r="GZ42" s="188"/>
      <c r="HA42" s="188"/>
      <c r="HB42" s="188"/>
      <c r="HC42" s="188"/>
      <c r="HD42" s="188"/>
      <c r="HE42" s="188"/>
      <c r="HF42" s="188"/>
      <c r="HG42" s="188"/>
      <c r="HH42" s="188"/>
      <c r="HI42" s="188"/>
      <c r="HJ42" s="188"/>
      <c r="HK42" s="188"/>
      <c r="HL42" s="188"/>
      <c r="HM42" s="188"/>
      <c r="HN42" s="188"/>
      <c r="HO42" s="188"/>
      <c r="HP42" s="188"/>
      <c r="HQ42" s="188"/>
      <c r="HR42" s="188"/>
      <c r="HS42" s="188"/>
      <c r="HT42" s="188"/>
      <c r="HU42" s="188"/>
      <c r="HV42" s="188"/>
      <c r="HW42" s="188"/>
      <c r="HX42" s="188"/>
      <c r="HY42" s="188"/>
      <c r="HZ42" s="188"/>
      <c r="IA42" s="188"/>
      <c r="IB42" s="188"/>
      <c r="IC42" s="188"/>
      <c r="ID42" s="188"/>
      <c r="IE42" s="188"/>
      <c r="IF42" s="188"/>
      <c r="IG42" s="188"/>
      <c r="IH42" s="188"/>
      <c r="II42" s="188"/>
      <c r="IJ42" s="188"/>
      <c r="IK42" s="188"/>
      <c r="IL42" s="188"/>
      <c r="IM42" s="188"/>
      <c r="IN42" s="188"/>
      <c r="IO42" s="188"/>
      <c r="IP42" s="188"/>
      <c r="IQ42" s="188"/>
      <c r="IR42" s="188"/>
      <c r="IS42" s="188"/>
      <c r="IT42" s="188"/>
      <c r="IU42" s="188"/>
      <c r="IV42" s="188"/>
      <c r="IW42" s="188"/>
      <c r="IX42" s="188"/>
      <c r="IY42" s="188"/>
      <c r="IZ42" s="188"/>
      <c r="JA42" s="188"/>
      <c r="JB42" s="188"/>
      <c r="JC42" s="188"/>
      <c r="JD42" s="188"/>
      <c r="JE42" s="188"/>
      <c r="JF42" s="188"/>
      <c r="JG42" s="188"/>
      <c r="JH42" s="188"/>
      <c r="JI42" s="188"/>
      <c r="JJ42" s="188"/>
      <c r="JK42" s="188"/>
      <c r="JL42" s="188"/>
      <c r="JM42" s="188"/>
      <c r="JN42" s="188"/>
      <c r="JO42" s="188"/>
      <c r="JP42" s="188"/>
      <c r="JQ42" s="188"/>
      <c r="JR42" s="188"/>
      <c r="JS42" s="188"/>
      <c r="JT42" s="188"/>
      <c r="JU42" s="188"/>
      <c r="JV42" s="188"/>
      <c r="JW42" s="188"/>
      <c r="JX42" s="188"/>
      <c r="JY42" s="188"/>
      <c r="JZ42" s="188"/>
      <c r="KA42" s="188"/>
      <c r="KB42" s="188"/>
      <c r="KC42" s="188"/>
      <c r="KD42" s="188"/>
      <c r="KE42" s="188"/>
      <c r="KF42" s="188"/>
      <c r="KG42" s="188"/>
      <c r="KH42" s="188"/>
      <c r="KI42" s="188"/>
      <c r="KJ42" s="188"/>
      <c r="KK42" s="188"/>
      <c r="KL42" s="188"/>
      <c r="KM42" s="188"/>
      <c r="KN42" s="188"/>
      <c r="KO42" s="188"/>
      <c r="KP42" s="188"/>
      <c r="KQ42" s="188"/>
      <c r="KR42" s="188"/>
      <c r="KS42" s="188"/>
      <c r="KT42" s="188"/>
      <c r="KU42" s="188"/>
      <c r="KV42" s="188"/>
      <c r="KW42" s="188"/>
      <c r="KX42" s="188"/>
      <c r="KY42" s="188"/>
      <c r="KZ42" s="188"/>
      <c r="LA42" s="188"/>
      <c r="LB42" s="188"/>
      <c r="LC42" s="188"/>
      <c r="LD42" s="188"/>
      <c r="LE42" s="188"/>
      <c r="LF42" s="188"/>
      <c r="LG42" s="188"/>
      <c r="LH42" s="188"/>
      <c r="LI42" s="188"/>
      <c r="LJ42" s="188"/>
      <c r="LK42" s="188"/>
      <c r="LL42" s="188"/>
      <c r="LM42" s="188"/>
      <c r="LN42" s="188"/>
      <c r="LO42" s="188"/>
      <c r="LP42" s="188"/>
      <c r="LQ42" s="188"/>
      <c r="LR42" s="188"/>
      <c r="LS42" s="188"/>
      <c r="LT42" s="188"/>
      <c r="LU42" s="188"/>
      <c r="LV42" s="188"/>
      <c r="LW42" s="188"/>
      <c r="LX42" s="188"/>
      <c r="LY42" s="188"/>
      <c r="LZ42" s="188"/>
      <c r="MA42" s="188"/>
      <c r="MB42" s="188"/>
      <c r="MC42" s="188"/>
      <c r="MD42" s="188"/>
      <c r="ME42" s="188"/>
      <c r="MF42" s="188"/>
      <c r="MG42" s="188"/>
      <c r="MH42" s="188"/>
      <c r="MI42" s="188"/>
      <c r="MJ42" s="188"/>
      <c r="MK42" s="188"/>
      <c r="ML42" s="188"/>
      <c r="MM42" s="188"/>
      <c r="MN42" s="188"/>
      <c r="MO42" s="188"/>
      <c r="MP42" s="188"/>
      <c r="MQ42" s="188"/>
      <c r="MR42" s="188"/>
      <c r="MS42" s="188"/>
      <c r="MT42" s="188"/>
      <c r="MU42" s="188"/>
      <c r="MV42" s="188"/>
      <c r="MW42" s="188"/>
      <c r="MX42" s="188"/>
      <c r="MY42" s="188"/>
      <c r="MZ42" s="188"/>
      <c r="NA42" s="188"/>
      <c r="NB42" s="188"/>
      <c r="NC42" s="188"/>
      <c r="ND42" s="188"/>
      <c r="NE42" s="188"/>
      <c r="NF42" s="188"/>
      <c r="NG42" s="188"/>
      <c r="NH42" s="188"/>
      <c r="NI42" s="188"/>
      <c r="NJ42" s="188"/>
      <c r="NK42" s="188"/>
      <c r="NL42" s="188"/>
      <c r="NM42" s="188"/>
      <c r="NN42" s="188"/>
      <c r="NO42" s="188"/>
      <c r="NP42" s="188"/>
      <c r="NQ42" s="188"/>
      <c r="NR42" s="188"/>
      <c r="NS42" s="188"/>
      <c r="NT42" s="188"/>
      <c r="NU42" s="188"/>
      <c r="NV42" s="188"/>
      <c r="NW42" s="188"/>
      <c r="NX42" s="188"/>
      <c r="NY42" s="188"/>
      <c r="NZ42" s="188"/>
      <c r="OA42" s="188"/>
      <c r="OB42" s="188"/>
      <c r="OC42" s="188"/>
      <c r="OD42" s="188"/>
      <c r="OE42" s="188"/>
      <c r="OF42" s="188"/>
      <c r="OG42" s="188"/>
      <c r="OH42" s="188"/>
      <c r="OI42" s="188"/>
      <c r="OJ42" s="188"/>
      <c r="OK42" s="188"/>
      <c r="OL42" s="188"/>
      <c r="OM42" s="188"/>
      <c r="ON42" s="188"/>
      <c r="OO42" s="188"/>
      <c r="OP42" s="188"/>
      <c r="OQ42" s="188"/>
      <c r="OR42" s="188"/>
      <c r="OS42" s="188"/>
      <c r="OT42" s="188"/>
      <c r="OU42" s="188"/>
      <c r="OV42" s="188"/>
      <c r="OW42" s="188"/>
      <c r="OX42" s="188"/>
      <c r="OY42" s="188"/>
      <c r="OZ42" s="188"/>
      <c r="PA42" s="188"/>
      <c r="PB42" s="188"/>
      <c r="PC42" s="188"/>
      <c r="PD42" s="188"/>
      <c r="PE42" s="188"/>
      <c r="PF42" s="188"/>
      <c r="PG42" s="188"/>
      <c r="PH42" s="188"/>
      <c r="PI42" s="188"/>
      <c r="PJ42" s="188"/>
      <c r="PK42" s="188"/>
      <c r="PL42" s="188"/>
      <c r="PM42" s="188"/>
      <c r="PN42" s="188"/>
      <c r="PO42" s="188"/>
      <c r="PP42" s="188"/>
      <c r="PQ42" s="188"/>
      <c r="PR42" s="188"/>
      <c r="PS42" s="188"/>
      <c r="PT42" s="188"/>
      <c r="PU42" s="188"/>
      <c r="PV42" s="188"/>
      <c r="PW42" s="188"/>
      <c r="PX42" s="188"/>
      <c r="PY42" s="188"/>
      <c r="PZ42" s="188"/>
      <c r="QA42" s="188"/>
      <c r="QB42" s="188"/>
      <c r="QC42" s="188"/>
      <c r="QD42" s="188"/>
      <c r="QE42" s="188"/>
      <c r="QF42" s="188"/>
      <c r="QG42" s="188"/>
      <c r="QH42" s="188"/>
      <c r="QI42" s="188"/>
      <c r="QJ42" s="188"/>
      <c r="QK42" s="188"/>
      <c r="QL42" s="188"/>
      <c r="QM42" s="188"/>
      <c r="QN42" s="188"/>
      <c r="QO42" s="188"/>
      <c r="QP42" s="188"/>
      <c r="QQ42" s="188"/>
      <c r="QR42" s="188"/>
      <c r="QS42" s="188"/>
      <c r="QT42" s="188"/>
      <c r="QU42" s="188"/>
      <c r="QV42" s="188"/>
      <c r="QW42" s="188"/>
      <c r="QX42" s="188"/>
      <c r="QY42" s="188"/>
      <c r="QZ42" s="188"/>
      <c r="RA42" s="188"/>
      <c r="RB42" s="188"/>
      <c r="RC42" s="188"/>
      <c r="RD42" s="188"/>
      <c r="RE42" s="188"/>
      <c r="RF42" s="188"/>
      <c r="RG42" s="188"/>
      <c r="RH42" s="188"/>
      <c r="RI42" s="188"/>
      <c r="RJ42" s="188"/>
      <c r="RK42" s="188"/>
      <c r="RL42" s="188"/>
      <c r="RM42" s="188"/>
      <c r="RN42" s="188"/>
      <c r="RO42" s="188"/>
      <c r="RP42" s="188"/>
      <c r="RQ42" s="188"/>
      <c r="RR42" s="188"/>
      <c r="RS42" s="188"/>
      <c r="RT42" s="188"/>
      <c r="RU42" s="188"/>
      <c r="RV42" s="188"/>
      <c r="RW42" s="188"/>
      <c r="RX42" s="188"/>
      <c r="RY42" s="188"/>
      <c r="RZ42" s="188"/>
      <c r="SA42" s="188"/>
      <c r="SB42" s="188"/>
      <c r="SC42" s="188"/>
      <c r="SD42" s="188"/>
      <c r="SE42" s="188"/>
      <c r="SF42" s="188"/>
      <c r="SG42" s="188"/>
      <c r="SH42" s="188"/>
      <c r="SI42" s="188"/>
      <c r="SJ42" s="188"/>
      <c r="SK42" s="188"/>
      <c r="SL42" s="188"/>
      <c r="SM42" s="188"/>
      <c r="SN42" s="188"/>
      <c r="SO42" s="188"/>
      <c r="SP42" s="188"/>
      <c r="SQ42" s="188"/>
      <c r="SR42" s="188"/>
      <c r="SS42" s="188"/>
    </row>
    <row r="43" spans="1:513" s="3" customFormat="1" ht="41.4" customHeight="1" x14ac:dyDescent="0.25">
      <c r="A43" s="213"/>
      <c r="B43" s="292"/>
      <c r="C43" s="293"/>
      <c r="D43" s="108"/>
      <c r="E43" s="195"/>
      <c r="F43" s="195"/>
      <c r="G43" s="204"/>
      <c r="H43" s="194"/>
      <c r="I43" s="204"/>
      <c r="J43" s="204"/>
      <c r="K43" s="293"/>
      <c r="L43" s="204"/>
      <c r="M43" s="204"/>
      <c r="N43" s="204"/>
      <c r="O43" s="204"/>
      <c r="P43" s="204"/>
      <c r="Q43" s="204"/>
      <c r="R43" s="204"/>
      <c r="S43" s="204"/>
      <c r="T43" s="204"/>
      <c r="U43" s="204"/>
      <c r="V43" s="204"/>
      <c r="W43" s="204"/>
      <c r="X43" s="204"/>
      <c r="Y43" s="204"/>
      <c r="Z43" s="204"/>
      <c r="AA43" s="204"/>
      <c r="AB43" s="204"/>
      <c r="AC43" s="204"/>
      <c r="AD43" s="204"/>
      <c r="AE43" s="204"/>
      <c r="AF43" s="204"/>
      <c r="AG43" s="204"/>
      <c r="AH43" s="204"/>
      <c r="AI43" s="182"/>
      <c r="AJ43" s="182"/>
      <c r="AK43" s="103"/>
      <c r="AL43" s="205"/>
      <c r="AM43" s="7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</row>
    <row r="44" spans="1:513" s="189" customFormat="1" ht="41.4" customHeight="1" x14ac:dyDescent="0.25">
      <c r="A44" s="190"/>
      <c r="B44" s="801" t="s">
        <v>84</v>
      </c>
      <c r="C44" s="802"/>
      <c r="D44" s="198"/>
      <c r="E44" s="195"/>
      <c r="F44" s="195"/>
      <c r="G44" s="199"/>
      <c r="H44" s="199"/>
      <c r="I44" s="199"/>
      <c r="J44" s="199"/>
      <c r="K44" s="28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85">
        <f>'PEP Av. Fin.'!X20</f>
        <v>58391.549999999996</v>
      </c>
      <c r="AJ44" s="185">
        <f>'PEP Av. Fin.'!Y20</f>
        <v>0</v>
      </c>
      <c r="AK44" s="186">
        <f>'PEP Av. Fin.'!Z20</f>
        <v>58391.549999999996</v>
      </c>
      <c r="AL44" s="200">
        <f>'PEP Av. Fin.'!AA20</f>
        <v>8.8578472489241281E-3</v>
      </c>
      <c r="AM44" s="187"/>
      <c r="AN44" s="188"/>
      <c r="AO44" s="188"/>
      <c r="AP44" s="188"/>
      <c r="AQ44" s="188"/>
      <c r="AR44" s="188"/>
      <c r="AS44" s="188"/>
      <c r="AT44" s="188"/>
      <c r="AU44" s="188"/>
      <c r="AV44" s="188"/>
      <c r="AW44" s="188"/>
      <c r="AX44" s="188"/>
      <c r="AY44" s="188"/>
      <c r="AZ44" s="188"/>
      <c r="BA44" s="188"/>
      <c r="BB44" s="188"/>
      <c r="BC44" s="188"/>
      <c r="BD44" s="188"/>
      <c r="BE44" s="188"/>
      <c r="BF44" s="188"/>
      <c r="BG44" s="188"/>
      <c r="BH44" s="188"/>
      <c r="BI44" s="188"/>
      <c r="BJ44" s="188"/>
      <c r="BK44" s="188"/>
      <c r="BL44" s="188"/>
      <c r="BM44" s="188"/>
      <c r="BN44" s="188"/>
      <c r="BO44" s="188"/>
      <c r="BP44" s="188"/>
      <c r="BQ44" s="188"/>
      <c r="BR44" s="188"/>
      <c r="BS44" s="188"/>
      <c r="BT44" s="188"/>
      <c r="BU44" s="188"/>
      <c r="BV44" s="188"/>
      <c r="BW44" s="188"/>
      <c r="BX44" s="188"/>
      <c r="BY44" s="188"/>
      <c r="BZ44" s="188"/>
      <c r="CA44" s="188"/>
      <c r="CB44" s="188"/>
      <c r="CC44" s="188"/>
      <c r="CD44" s="188"/>
      <c r="CE44" s="188"/>
      <c r="CF44" s="188"/>
      <c r="CG44" s="188"/>
      <c r="CH44" s="188"/>
      <c r="CI44" s="188"/>
      <c r="CJ44" s="188"/>
      <c r="CK44" s="188"/>
      <c r="CL44" s="188"/>
      <c r="CM44" s="188"/>
      <c r="CN44" s="188"/>
      <c r="CO44" s="188"/>
      <c r="CP44" s="188"/>
      <c r="CQ44" s="188"/>
      <c r="CR44" s="188"/>
      <c r="CS44" s="188"/>
      <c r="CT44" s="188"/>
      <c r="CU44" s="188"/>
      <c r="CV44" s="188"/>
      <c r="CW44" s="188"/>
      <c r="CX44" s="188"/>
      <c r="CY44" s="188"/>
      <c r="CZ44" s="188"/>
      <c r="DA44" s="188"/>
      <c r="DB44" s="188"/>
      <c r="DC44" s="188"/>
      <c r="DD44" s="188"/>
      <c r="DE44" s="188"/>
      <c r="DF44" s="188"/>
      <c r="DG44" s="188"/>
      <c r="DH44" s="188"/>
      <c r="DI44" s="188"/>
      <c r="DJ44" s="188"/>
      <c r="DK44" s="188"/>
      <c r="DL44" s="188"/>
      <c r="DM44" s="188"/>
      <c r="DN44" s="188"/>
      <c r="DO44" s="188"/>
      <c r="DP44" s="188"/>
      <c r="DQ44" s="188"/>
      <c r="DR44" s="188"/>
      <c r="DS44" s="188"/>
      <c r="DT44" s="188"/>
      <c r="DU44" s="188"/>
      <c r="DV44" s="188"/>
      <c r="DW44" s="188"/>
      <c r="DX44" s="188"/>
      <c r="DY44" s="188"/>
      <c r="DZ44" s="188"/>
      <c r="EA44" s="188"/>
      <c r="EB44" s="188"/>
      <c r="EC44" s="188"/>
      <c r="ED44" s="188"/>
      <c r="EE44" s="188"/>
      <c r="EF44" s="188"/>
      <c r="EG44" s="188"/>
      <c r="EH44" s="188"/>
      <c r="EI44" s="188"/>
      <c r="EJ44" s="188"/>
      <c r="EK44" s="188"/>
      <c r="EL44" s="188"/>
      <c r="EM44" s="188"/>
      <c r="EN44" s="188"/>
      <c r="EO44" s="188"/>
      <c r="EP44" s="188"/>
      <c r="EQ44" s="188"/>
      <c r="ER44" s="188"/>
      <c r="ES44" s="188"/>
      <c r="ET44" s="188"/>
      <c r="EU44" s="188"/>
      <c r="EV44" s="188"/>
      <c r="EW44" s="188"/>
      <c r="EX44" s="188"/>
      <c r="EY44" s="188"/>
      <c r="EZ44" s="188"/>
      <c r="FA44" s="188"/>
      <c r="FB44" s="188"/>
      <c r="FC44" s="188"/>
      <c r="FD44" s="188"/>
      <c r="FE44" s="188"/>
      <c r="FF44" s="188"/>
      <c r="FG44" s="188"/>
      <c r="FH44" s="188"/>
      <c r="FI44" s="188"/>
      <c r="FJ44" s="188"/>
      <c r="FK44" s="188"/>
      <c r="FL44" s="188"/>
      <c r="FM44" s="188"/>
      <c r="FN44" s="188"/>
      <c r="FO44" s="188"/>
      <c r="FP44" s="188"/>
      <c r="FQ44" s="188"/>
      <c r="FR44" s="188"/>
      <c r="FS44" s="188"/>
      <c r="FT44" s="188"/>
      <c r="FU44" s="188"/>
      <c r="FV44" s="188"/>
      <c r="FW44" s="188"/>
      <c r="FX44" s="188"/>
      <c r="FY44" s="188"/>
      <c r="FZ44" s="188"/>
      <c r="GA44" s="188"/>
      <c r="GB44" s="188"/>
      <c r="GC44" s="188"/>
      <c r="GD44" s="188"/>
      <c r="GE44" s="188"/>
      <c r="GF44" s="188"/>
      <c r="GG44" s="188"/>
      <c r="GH44" s="188"/>
      <c r="GI44" s="188"/>
      <c r="GJ44" s="188"/>
      <c r="GK44" s="188"/>
      <c r="GL44" s="188"/>
      <c r="GM44" s="188"/>
      <c r="GN44" s="188"/>
      <c r="GO44" s="188"/>
      <c r="GP44" s="188"/>
      <c r="GQ44" s="188"/>
      <c r="GR44" s="188"/>
      <c r="GS44" s="188"/>
      <c r="GT44" s="188"/>
      <c r="GU44" s="188"/>
      <c r="GV44" s="188"/>
      <c r="GW44" s="188"/>
      <c r="GX44" s="188"/>
      <c r="GY44" s="188"/>
      <c r="GZ44" s="188"/>
      <c r="HA44" s="188"/>
      <c r="HB44" s="188"/>
      <c r="HC44" s="188"/>
      <c r="HD44" s="188"/>
      <c r="HE44" s="188"/>
      <c r="HF44" s="188"/>
      <c r="HG44" s="188"/>
      <c r="HH44" s="188"/>
      <c r="HI44" s="188"/>
      <c r="HJ44" s="188"/>
      <c r="HK44" s="188"/>
      <c r="HL44" s="188"/>
      <c r="HM44" s="188"/>
      <c r="HN44" s="188"/>
      <c r="HO44" s="188"/>
      <c r="HP44" s="188"/>
      <c r="HQ44" s="188"/>
      <c r="HR44" s="188"/>
      <c r="HS44" s="188"/>
      <c r="HT44" s="188"/>
      <c r="HU44" s="188"/>
      <c r="HV44" s="188"/>
      <c r="HW44" s="188"/>
      <c r="HX44" s="188"/>
      <c r="HY44" s="188"/>
      <c r="HZ44" s="188"/>
      <c r="IA44" s="188"/>
      <c r="IB44" s="188"/>
      <c r="IC44" s="188"/>
      <c r="ID44" s="188"/>
      <c r="IE44" s="188"/>
      <c r="IF44" s="188"/>
      <c r="IG44" s="188"/>
      <c r="IH44" s="188"/>
      <c r="II44" s="188"/>
      <c r="IJ44" s="188"/>
      <c r="IK44" s="188"/>
      <c r="IL44" s="188"/>
      <c r="IM44" s="188"/>
      <c r="IN44" s="188"/>
      <c r="IO44" s="188"/>
      <c r="IP44" s="188"/>
      <c r="IQ44" s="188"/>
      <c r="IR44" s="188"/>
      <c r="IS44" s="188"/>
      <c r="IT44" s="188"/>
      <c r="IU44" s="188"/>
      <c r="IV44" s="188"/>
      <c r="IW44" s="188"/>
      <c r="IX44" s="188"/>
      <c r="IY44" s="188"/>
      <c r="IZ44" s="188"/>
      <c r="JA44" s="188"/>
      <c r="JB44" s="188"/>
      <c r="JC44" s="188"/>
      <c r="JD44" s="188"/>
      <c r="JE44" s="188"/>
      <c r="JF44" s="188"/>
      <c r="JG44" s="188"/>
      <c r="JH44" s="188"/>
      <c r="JI44" s="188"/>
      <c r="JJ44" s="188"/>
      <c r="JK44" s="188"/>
      <c r="JL44" s="188"/>
      <c r="JM44" s="188"/>
      <c r="JN44" s="188"/>
      <c r="JO44" s="188"/>
      <c r="JP44" s="188"/>
      <c r="JQ44" s="188"/>
      <c r="JR44" s="188"/>
      <c r="JS44" s="188"/>
      <c r="JT44" s="188"/>
      <c r="JU44" s="188"/>
      <c r="JV44" s="188"/>
      <c r="JW44" s="188"/>
      <c r="JX44" s="188"/>
      <c r="JY44" s="188"/>
      <c r="JZ44" s="188"/>
      <c r="KA44" s="188"/>
      <c r="KB44" s="188"/>
      <c r="KC44" s="188"/>
      <c r="KD44" s="188"/>
      <c r="KE44" s="188"/>
      <c r="KF44" s="188"/>
      <c r="KG44" s="188"/>
      <c r="KH44" s="188"/>
      <c r="KI44" s="188"/>
      <c r="KJ44" s="188"/>
      <c r="KK44" s="188"/>
      <c r="KL44" s="188"/>
      <c r="KM44" s="188"/>
      <c r="KN44" s="188"/>
      <c r="KO44" s="188"/>
      <c r="KP44" s="188"/>
      <c r="KQ44" s="188"/>
      <c r="KR44" s="188"/>
      <c r="KS44" s="188"/>
      <c r="KT44" s="188"/>
      <c r="KU44" s="188"/>
      <c r="KV44" s="188"/>
      <c r="KW44" s="188"/>
      <c r="KX44" s="188"/>
      <c r="KY44" s="188"/>
      <c r="KZ44" s="188"/>
      <c r="LA44" s="188"/>
      <c r="LB44" s="188"/>
      <c r="LC44" s="188"/>
      <c r="LD44" s="188"/>
      <c r="LE44" s="188"/>
      <c r="LF44" s="188"/>
      <c r="LG44" s="188"/>
      <c r="LH44" s="188"/>
      <c r="LI44" s="188"/>
      <c r="LJ44" s="188"/>
      <c r="LK44" s="188"/>
      <c r="LL44" s="188"/>
      <c r="LM44" s="188"/>
      <c r="LN44" s="188"/>
      <c r="LO44" s="188"/>
      <c r="LP44" s="188"/>
      <c r="LQ44" s="188"/>
      <c r="LR44" s="188"/>
      <c r="LS44" s="188"/>
      <c r="LT44" s="188"/>
      <c r="LU44" s="188"/>
      <c r="LV44" s="188"/>
      <c r="LW44" s="188"/>
      <c r="LX44" s="188"/>
      <c r="LY44" s="188"/>
      <c r="LZ44" s="188"/>
      <c r="MA44" s="188"/>
      <c r="MB44" s="188"/>
      <c r="MC44" s="188"/>
      <c r="MD44" s="188"/>
      <c r="ME44" s="188"/>
      <c r="MF44" s="188"/>
      <c r="MG44" s="188"/>
      <c r="MH44" s="188"/>
      <c r="MI44" s="188"/>
      <c r="MJ44" s="188"/>
      <c r="MK44" s="188"/>
      <c r="ML44" s="188"/>
      <c r="MM44" s="188"/>
      <c r="MN44" s="188"/>
      <c r="MO44" s="188"/>
      <c r="MP44" s="188"/>
      <c r="MQ44" s="188"/>
      <c r="MR44" s="188"/>
      <c r="MS44" s="188"/>
      <c r="MT44" s="188"/>
      <c r="MU44" s="188"/>
      <c r="MV44" s="188"/>
      <c r="MW44" s="188"/>
      <c r="MX44" s="188"/>
      <c r="MY44" s="188"/>
      <c r="MZ44" s="188"/>
      <c r="NA44" s="188"/>
      <c r="NB44" s="188"/>
      <c r="NC44" s="188"/>
      <c r="ND44" s="188"/>
      <c r="NE44" s="188"/>
      <c r="NF44" s="188"/>
      <c r="NG44" s="188"/>
      <c r="NH44" s="188"/>
      <c r="NI44" s="188"/>
      <c r="NJ44" s="188"/>
      <c r="NK44" s="188"/>
      <c r="NL44" s="188"/>
      <c r="NM44" s="188"/>
      <c r="NN44" s="188"/>
      <c r="NO44" s="188"/>
      <c r="NP44" s="188"/>
      <c r="NQ44" s="188"/>
      <c r="NR44" s="188"/>
      <c r="NS44" s="188"/>
      <c r="NT44" s="188"/>
      <c r="NU44" s="188"/>
      <c r="NV44" s="188"/>
      <c r="NW44" s="188"/>
      <c r="NX44" s="188"/>
      <c r="NY44" s="188"/>
      <c r="NZ44" s="188"/>
      <c r="OA44" s="188"/>
      <c r="OB44" s="188"/>
      <c r="OC44" s="188"/>
      <c r="OD44" s="188"/>
      <c r="OE44" s="188"/>
      <c r="OF44" s="188"/>
      <c r="OG44" s="188"/>
      <c r="OH44" s="188"/>
      <c r="OI44" s="188"/>
      <c r="OJ44" s="188"/>
      <c r="OK44" s="188"/>
      <c r="OL44" s="188"/>
      <c r="OM44" s="188"/>
      <c r="ON44" s="188"/>
      <c r="OO44" s="188"/>
      <c r="OP44" s="188"/>
      <c r="OQ44" s="188"/>
      <c r="OR44" s="188"/>
      <c r="OS44" s="188"/>
      <c r="OT44" s="188"/>
      <c r="OU44" s="188"/>
      <c r="OV44" s="188"/>
      <c r="OW44" s="188"/>
      <c r="OX44" s="188"/>
      <c r="OY44" s="188"/>
      <c r="OZ44" s="188"/>
      <c r="PA44" s="188"/>
      <c r="PB44" s="188"/>
      <c r="PC44" s="188"/>
      <c r="PD44" s="188"/>
      <c r="PE44" s="188"/>
      <c r="PF44" s="188"/>
      <c r="PG44" s="188"/>
      <c r="PH44" s="188"/>
      <c r="PI44" s="188"/>
      <c r="PJ44" s="188"/>
      <c r="PK44" s="188"/>
      <c r="PL44" s="188"/>
      <c r="PM44" s="188"/>
      <c r="PN44" s="188"/>
      <c r="PO44" s="188"/>
      <c r="PP44" s="188"/>
      <c r="PQ44" s="188"/>
      <c r="PR44" s="188"/>
      <c r="PS44" s="188"/>
      <c r="PT44" s="188"/>
      <c r="PU44" s="188"/>
      <c r="PV44" s="188"/>
      <c r="PW44" s="188"/>
      <c r="PX44" s="188"/>
      <c r="PY44" s="188"/>
      <c r="PZ44" s="188"/>
      <c r="QA44" s="188"/>
      <c r="QB44" s="188"/>
      <c r="QC44" s="188"/>
      <c r="QD44" s="188"/>
      <c r="QE44" s="188"/>
      <c r="QF44" s="188"/>
      <c r="QG44" s="188"/>
      <c r="QH44" s="188"/>
      <c r="QI44" s="188"/>
      <c r="QJ44" s="188"/>
      <c r="QK44" s="188"/>
      <c r="QL44" s="188"/>
      <c r="QM44" s="188"/>
      <c r="QN44" s="188"/>
      <c r="QO44" s="188"/>
      <c r="QP44" s="188"/>
      <c r="QQ44" s="188"/>
      <c r="QR44" s="188"/>
      <c r="QS44" s="188"/>
      <c r="QT44" s="188"/>
      <c r="QU44" s="188"/>
      <c r="QV44" s="188"/>
      <c r="QW44" s="188"/>
      <c r="QX44" s="188"/>
      <c r="QY44" s="188"/>
      <c r="QZ44" s="188"/>
      <c r="RA44" s="188"/>
      <c r="RB44" s="188"/>
      <c r="RC44" s="188"/>
      <c r="RD44" s="188"/>
      <c r="RE44" s="188"/>
      <c r="RF44" s="188"/>
      <c r="RG44" s="188"/>
      <c r="RH44" s="188"/>
      <c r="RI44" s="188"/>
      <c r="RJ44" s="188"/>
      <c r="RK44" s="188"/>
      <c r="RL44" s="188"/>
      <c r="RM44" s="188"/>
      <c r="RN44" s="188"/>
      <c r="RO44" s="188"/>
      <c r="RP44" s="188"/>
      <c r="RQ44" s="188"/>
      <c r="RR44" s="188"/>
      <c r="RS44" s="188"/>
      <c r="RT44" s="188"/>
      <c r="RU44" s="188"/>
      <c r="RV44" s="188"/>
      <c r="RW44" s="188"/>
      <c r="RX44" s="188"/>
      <c r="RY44" s="188"/>
      <c r="RZ44" s="188"/>
      <c r="SA44" s="188"/>
      <c r="SB44" s="188"/>
      <c r="SC44" s="188"/>
      <c r="SD44" s="188"/>
      <c r="SE44" s="188"/>
      <c r="SF44" s="188"/>
      <c r="SG44" s="188"/>
      <c r="SH44" s="188"/>
      <c r="SI44" s="188"/>
      <c r="SJ44" s="188"/>
      <c r="SK44" s="188"/>
      <c r="SL44" s="188"/>
      <c r="SM44" s="188"/>
      <c r="SN44" s="188"/>
      <c r="SO44" s="188"/>
      <c r="SP44" s="188"/>
      <c r="SQ44" s="188"/>
      <c r="SR44" s="188"/>
      <c r="SS44" s="188"/>
    </row>
    <row r="45" spans="1:513" s="3" customFormat="1" ht="41.4" customHeight="1" x14ac:dyDescent="0.25">
      <c r="A45" s="213"/>
      <c r="B45" s="292"/>
      <c r="C45" s="293"/>
      <c r="D45" s="108"/>
      <c r="E45" s="195"/>
      <c r="F45" s="195"/>
      <c r="G45" s="204"/>
      <c r="H45" s="194"/>
      <c r="I45" s="204"/>
      <c r="J45" s="204"/>
      <c r="K45" s="293"/>
      <c r="L45" s="204"/>
      <c r="M45" s="204"/>
      <c r="N45" s="204"/>
      <c r="O45" s="204"/>
      <c r="P45" s="204"/>
      <c r="Q45" s="204"/>
      <c r="R45" s="204"/>
      <c r="S45" s="204"/>
      <c r="T45" s="204"/>
      <c r="U45" s="204"/>
      <c r="V45" s="204"/>
      <c r="W45" s="204"/>
      <c r="X45" s="204"/>
      <c r="Y45" s="204"/>
      <c r="Z45" s="204"/>
      <c r="AA45" s="204"/>
      <c r="AB45" s="204"/>
      <c r="AC45" s="204"/>
      <c r="AD45" s="204"/>
      <c r="AE45" s="204"/>
      <c r="AF45" s="204"/>
      <c r="AG45" s="204"/>
      <c r="AH45" s="204"/>
      <c r="AI45" s="182"/>
      <c r="AJ45" s="182"/>
      <c r="AK45" s="103"/>
      <c r="AL45" s="205"/>
      <c r="AM45" s="7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</row>
    <row r="46" spans="1:513" s="189" customFormat="1" ht="41.4" customHeight="1" x14ac:dyDescent="0.25">
      <c r="A46" s="190"/>
      <c r="B46" s="801" t="s">
        <v>85</v>
      </c>
      <c r="C46" s="802"/>
      <c r="D46" s="198"/>
      <c r="E46" s="195"/>
      <c r="F46" s="195"/>
      <c r="G46" s="199"/>
      <c r="H46" s="199"/>
      <c r="I46" s="199"/>
      <c r="J46" s="199"/>
      <c r="K46" s="28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85">
        <f>'PEP Av. Fin.'!X21</f>
        <v>4372428.55</v>
      </c>
      <c r="AJ46" s="185">
        <f>'PEP Av. Fin.'!Y21</f>
        <v>411250</v>
      </c>
      <c r="AK46" s="186">
        <f>'PEP Av. Fin.'!Z21</f>
        <v>4783678.55</v>
      </c>
      <c r="AL46" s="200">
        <f>'PEP Av. Fin.'!AA21</f>
        <v>0.72567167482032691</v>
      </c>
      <c r="AM46" s="187"/>
      <c r="AN46" s="188"/>
      <c r="AO46" s="188"/>
      <c r="AP46" s="188"/>
      <c r="AQ46" s="188"/>
      <c r="AR46" s="188"/>
      <c r="AS46" s="188"/>
      <c r="AT46" s="188"/>
      <c r="AU46" s="188"/>
      <c r="AV46" s="188"/>
      <c r="AW46" s="188"/>
      <c r="AX46" s="188"/>
      <c r="AY46" s="188"/>
      <c r="AZ46" s="188"/>
      <c r="BA46" s="188"/>
      <c r="BB46" s="188"/>
      <c r="BC46" s="188"/>
      <c r="BD46" s="188"/>
      <c r="BE46" s="188"/>
      <c r="BF46" s="188"/>
      <c r="BG46" s="188"/>
      <c r="BH46" s="188"/>
      <c r="BI46" s="188"/>
      <c r="BJ46" s="188"/>
      <c r="BK46" s="188"/>
      <c r="BL46" s="188"/>
      <c r="BM46" s="188"/>
      <c r="BN46" s="188"/>
      <c r="BO46" s="188"/>
      <c r="BP46" s="188"/>
      <c r="BQ46" s="188"/>
      <c r="BR46" s="188"/>
      <c r="BS46" s="188"/>
      <c r="BT46" s="188"/>
      <c r="BU46" s="188"/>
      <c r="BV46" s="188"/>
      <c r="BW46" s="188"/>
      <c r="BX46" s="188"/>
      <c r="BY46" s="188"/>
      <c r="BZ46" s="188"/>
      <c r="CA46" s="188"/>
      <c r="CB46" s="188"/>
      <c r="CC46" s="188"/>
      <c r="CD46" s="188"/>
      <c r="CE46" s="188"/>
      <c r="CF46" s="188"/>
      <c r="CG46" s="188"/>
      <c r="CH46" s="188"/>
      <c r="CI46" s="188"/>
      <c r="CJ46" s="188"/>
      <c r="CK46" s="188"/>
      <c r="CL46" s="188"/>
      <c r="CM46" s="188"/>
      <c r="CN46" s="188"/>
      <c r="CO46" s="188"/>
      <c r="CP46" s="188"/>
      <c r="CQ46" s="188"/>
      <c r="CR46" s="188"/>
      <c r="CS46" s="188"/>
      <c r="CT46" s="188"/>
      <c r="CU46" s="188"/>
      <c r="CV46" s="188"/>
      <c r="CW46" s="188"/>
      <c r="CX46" s="188"/>
      <c r="CY46" s="188"/>
      <c r="CZ46" s="188"/>
      <c r="DA46" s="188"/>
      <c r="DB46" s="188"/>
      <c r="DC46" s="188"/>
      <c r="DD46" s="188"/>
      <c r="DE46" s="188"/>
      <c r="DF46" s="188"/>
      <c r="DG46" s="188"/>
      <c r="DH46" s="188"/>
      <c r="DI46" s="188"/>
      <c r="DJ46" s="188"/>
      <c r="DK46" s="188"/>
      <c r="DL46" s="188"/>
      <c r="DM46" s="188"/>
      <c r="DN46" s="188"/>
      <c r="DO46" s="188"/>
      <c r="DP46" s="188"/>
      <c r="DQ46" s="188"/>
      <c r="DR46" s="188"/>
      <c r="DS46" s="188"/>
      <c r="DT46" s="188"/>
      <c r="DU46" s="188"/>
      <c r="DV46" s="188"/>
      <c r="DW46" s="188"/>
      <c r="DX46" s="188"/>
      <c r="DY46" s="188"/>
      <c r="DZ46" s="188"/>
      <c r="EA46" s="188"/>
      <c r="EB46" s="188"/>
      <c r="EC46" s="188"/>
      <c r="ED46" s="188"/>
      <c r="EE46" s="188"/>
      <c r="EF46" s="188"/>
      <c r="EG46" s="188"/>
      <c r="EH46" s="188"/>
      <c r="EI46" s="188"/>
      <c r="EJ46" s="188"/>
      <c r="EK46" s="188"/>
      <c r="EL46" s="188"/>
      <c r="EM46" s="188"/>
      <c r="EN46" s="188"/>
      <c r="EO46" s="188"/>
      <c r="EP46" s="188"/>
      <c r="EQ46" s="188"/>
      <c r="ER46" s="188"/>
      <c r="ES46" s="188"/>
      <c r="ET46" s="188"/>
      <c r="EU46" s="188"/>
      <c r="EV46" s="188"/>
      <c r="EW46" s="188"/>
      <c r="EX46" s="188"/>
      <c r="EY46" s="188"/>
      <c r="EZ46" s="188"/>
      <c r="FA46" s="188"/>
      <c r="FB46" s="188"/>
      <c r="FC46" s="188"/>
      <c r="FD46" s="188"/>
      <c r="FE46" s="188"/>
      <c r="FF46" s="188"/>
      <c r="FG46" s="188"/>
      <c r="FH46" s="188"/>
      <c r="FI46" s="188"/>
      <c r="FJ46" s="188"/>
      <c r="FK46" s="188"/>
      <c r="FL46" s="188"/>
      <c r="FM46" s="188"/>
      <c r="FN46" s="188"/>
      <c r="FO46" s="188"/>
      <c r="FP46" s="188"/>
      <c r="FQ46" s="188"/>
      <c r="FR46" s="188"/>
      <c r="FS46" s="188"/>
      <c r="FT46" s="188"/>
      <c r="FU46" s="188"/>
      <c r="FV46" s="188"/>
      <c r="FW46" s="188"/>
      <c r="FX46" s="188"/>
      <c r="FY46" s="188"/>
      <c r="FZ46" s="188"/>
      <c r="GA46" s="188"/>
      <c r="GB46" s="188"/>
      <c r="GC46" s="188"/>
      <c r="GD46" s="188"/>
      <c r="GE46" s="188"/>
      <c r="GF46" s="188"/>
      <c r="GG46" s="188"/>
      <c r="GH46" s="188"/>
      <c r="GI46" s="188"/>
      <c r="GJ46" s="188"/>
      <c r="GK46" s="188"/>
      <c r="GL46" s="188"/>
      <c r="GM46" s="188"/>
      <c r="GN46" s="188"/>
      <c r="GO46" s="188"/>
      <c r="GP46" s="188"/>
      <c r="GQ46" s="188"/>
      <c r="GR46" s="188"/>
      <c r="GS46" s="188"/>
      <c r="GT46" s="188"/>
      <c r="GU46" s="188"/>
      <c r="GV46" s="188"/>
      <c r="GW46" s="188"/>
      <c r="GX46" s="188"/>
      <c r="GY46" s="188"/>
      <c r="GZ46" s="188"/>
      <c r="HA46" s="188"/>
      <c r="HB46" s="188"/>
      <c r="HC46" s="188"/>
      <c r="HD46" s="188"/>
      <c r="HE46" s="188"/>
      <c r="HF46" s="188"/>
      <c r="HG46" s="188"/>
      <c r="HH46" s="188"/>
      <c r="HI46" s="188"/>
      <c r="HJ46" s="188"/>
      <c r="HK46" s="188"/>
      <c r="HL46" s="188"/>
      <c r="HM46" s="188"/>
      <c r="HN46" s="188"/>
      <c r="HO46" s="188"/>
      <c r="HP46" s="188"/>
      <c r="HQ46" s="188"/>
      <c r="HR46" s="188"/>
      <c r="HS46" s="188"/>
      <c r="HT46" s="188"/>
      <c r="HU46" s="188"/>
      <c r="HV46" s="188"/>
      <c r="HW46" s="188"/>
      <c r="HX46" s="188"/>
      <c r="HY46" s="188"/>
      <c r="HZ46" s="188"/>
      <c r="IA46" s="188"/>
      <c r="IB46" s="188"/>
      <c r="IC46" s="188"/>
      <c r="ID46" s="188"/>
      <c r="IE46" s="188"/>
      <c r="IF46" s="188"/>
      <c r="IG46" s="188"/>
      <c r="IH46" s="188"/>
      <c r="II46" s="188"/>
      <c r="IJ46" s="188"/>
      <c r="IK46" s="188"/>
      <c r="IL46" s="188"/>
      <c r="IM46" s="188"/>
      <c r="IN46" s="188"/>
      <c r="IO46" s="188"/>
      <c r="IP46" s="188"/>
      <c r="IQ46" s="188"/>
      <c r="IR46" s="188"/>
      <c r="IS46" s="188"/>
      <c r="IT46" s="188"/>
      <c r="IU46" s="188"/>
      <c r="IV46" s="188"/>
      <c r="IW46" s="188"/>
      <c r="IX46" s="188"/>
      <c r="IY46" s="188"/>
      <c r="IZ46" s="188"/>
      <c r="JA46" s="188"/>
      <c r="JB46" s="188"/>
      <c r="JC46" s="188"/>
      <c r="JD46" s="188"/>
      <c r="JE46" s="188"/>
      <c r="JF46" s="188"/>
      <c r="JG46" s="188"/>
      <c r="JH46" s="188"/>
      <c r="JI46" s="188"/>
      <c r="JJ46" s="188"/>
      <c r="JK46" s="188"/>
      <c r="JL46" s="188"/>
      <c r="JM46" s="188"/>
      <c r="JN46" s="188"/>
      <c r="JO46" s="188"/>
      <c r="JP46" s="188"/>
      <c r="JQ46" s="188"/>
      <c r="JR46" s="188"/>
      <c r="JS46" s="188"/>
      <c r="JT46" s="188"/>
      <c r="JU46" s="188"/>
      <c r="JV46" s="188"/>
      <c r="JW46" s="188"/>
      <c r="JX46" s="188"/>
      <c r="JY46" s="188"/>
      <c r="JZ46" s="188"/>
      <c r="KA46" s="188"/>
      <c r="KB46" s="188"/>
      <c r="KC46" s="188"/>
      <c r="KD46" s="188"/>
      <c r="KE46" s="188"/>
      <c r="KF46" s="188"/>
      <c r="KG46" s="188"/>
      <c r="KH46" s="188"/>
      <c r="KI46" s="188"/>
      <c r="KJ46" s="188"/>
      <c r="KK46" s="188"/>
      <c r="KL46" s="188"/>
      <c r="KM46" s="188"/>
      <c r="KN46" s="188"/>
      <c r="KO46" s="188"/>
      <c r="KP46" s="188"/>
      <c r="KQ46" s="188"/>
      <c r="KR46" s="188"/>
      <c r="KS46" s="188"/>
      <c r="KT46" s="188"/>
      <c r="KU46" s="188"/>
      <c r="KV46" s="188"/>
      <c r="KW46" s="188"/>
      <c r="KX46" s="188"/>
      <c r="KY46" s="188"/>
      <c r="KZ46" s="188"/>
      <c r="LA46" s="188"/>
      <c r="LB46" s="188"/>
      <c r="LC46" s="188"/>
      <c r="LD46" s="188"/>
      <c r="LE46" s="188"/>
      <c r="LF46" s="188"/>
      <c r="LG46" s="188"/>
      <c r="LH46" s="188"/>
      <c r="LI46" s="188"/>
      <c r="LJ46" s="188"/>
      <c r="LK46" s="188"/>
      <c r="LL46" s="188"/>
      <c r="LM46" s="188"/>
      <c r="LN46" s="188"/>
      <c r="LO46" s="188"/>
      <c r="LP46" s="188"/>
      <c r="LQ46" s="188"/>
      <c r="LR46" s="188"/>
      <c r="LS46" s="188"/>
      <c r="LT46" s="188"/>
      <c r="LU46" s="188"/>
      <c r="LV46" s="188"/>
      <c r="LW46" s="188"/>
      <c r="LX46" s="188"/>
      <c r="LY46" s="188"/>
      <c r="LZ46" s="188"/>
      <c r="MA46" s="188"/>
      <c r="MB46" s="188"/>
      <c r="MC46" s="188"/>
      <c r="MD46" s="188"/>
      <c r="ME46" s="188"/>
      <c r="MF46" s="188"/>
      <c r="MG46" s="188"/>
      <c r="MH46" s="188"/>
      <c r="MI46" s="188"/>
      <c r="MJ46" s="188"/>
      <c r="MK46" s="188"/>
      <c r="ML46" s="188"/>
      <c r="MM46" s="188"/>
      <c r="MN46" s="188"/>
      <c r="MO46" s="188"/>
      <c r="MP46" s="188"/>
      <c r="MQ46" s="188"/>
      <c r="MR46" s="188"/>
      <c r="MS46" s="188"/>
      <c r="MT46" s="188"/>
      <c r="MU46" s="188"/>
      <c r="MV46" s="188"/>
      <c r="MW46" s="188"/>
      <c r="MX46" s="188"/>
      <c r="MY46" s="188"/>
      <c r="MZ46" s="188"/>
      <c r="NA46" s="188"/>
      <c r="NB46" s="188"/>
      <c r="NC46" s="188"/>
      <c r="ND46" s="188"/>
      <c r="NE46" s="188"/>
      <c r="NF46" s="188"/>
      <c r="NG46" s="188"/>
      <c r="NH46" s="188"/>
      <c r="NI46" s="188"/>
      <c r="NJ46" s="188"/>
      <c r="NK46" s="188"/>
      <c r="NL46" s="188"/>
      <c r="NM46" s="188"/>
      <c r="NN46" s="188"/>
      <c r="NO46" s="188"/>
      <c r="NP46" s="188"/>
      <c r="NQ46" s="188"/>
      <c r="NR46" s="188"/>
      <c r="NS46" s="188"/>
      <c r="NT46" s="188"/>
      <c r="NU46" s="188"/>
      <c r="NV46" s="188"/>
      <c r="NW46" s="188"/>
      <c r="NX46" s="188"/>
      <c r="NY46" s="188"/>
      <c r="NZ46" s="188"/>
      <c r="OA46" s="188"/>
      <c r="OB46" s="188"/>
      <c r="OC46" s="188"/>
      <c r="OD46" s="188"/>
      <c r="OE46" s="188"/>
      <c r="OF46" s="188"/>
      <c r="OG46" s="188"/>
      <c r="OH46" s="188"/>
      <c r="OI46" s="188"/>
      <c r="OJ46" s="188"/>
      <c r="OK46" s="188"/>
      <c r="OL46" s="188"/>
      <c r="OM46" s="188"/>
      <c r="ON46" s="188"/>
      <c r="OO46" s="188"/>
      <c r="OP46" s="188"/>
      <c r="OQ46" s="188"/>
      <c r="OR46" s="188"/>
      <c r="OS46" s="188"/>
      <c r="OT46" s="188"/>
      <c r="OU46" s="188"/>
      <c r="OV46" s="188"/>
      <c r="OW46" s="188"/>
      <c r="OX46" s="188"/>
      <c r="OY46" s="188"/>
      <c r="OZ46" s="188"/>
      <c r="PA46" s="188"/>
      <c r="PB46" s="188"/>
      <c r="PC46" s="188"/>
      <c r="PD46" s="188"/>
      <c r="PE46" s="188"/>
      <c r="PF46" s="188"/>
      <c r="PG46" s="188"/>
      <c r="PH46" s="188"/>
      <c r="PI46" s="188"/>
      <c r="PJ46" s="188"/>
      <c r="PK46" s="188"/>
      <c r="PL46" s="188"/>
      <c r="PM46" s="188"/>
      <c r="PN46" s="188"/>
      <c r="PO46" s="188"/>
      <c r="PP46" s="188"/>
      <c r="PQ46" s="188"/>
      <c r="PR46" s="188"/>
      <c r="PS46" s="188"/>
      <c r="PT46" s="188"/>
      <c r="PU46" s="188"/>
      <c r="PV46" s="188"/>
      <c r="PW46" s="188"/>
      <c r="PX46" s="188"/>
      <c r="PY46" s="188"/>
      <c r="PZ46" s="188"/>
      <c r="QA46" s="188"/>
      <c r="QB46" s="188"/>
      <c r="QC46" s="188"/>
      <c r="QD46" s="188"/>
      <c r="QE46" s="188"/>
      <c r="QF46" s="188"/>
      <c r="QG46" s="188"/>
      <c r="QH46" s="188"/>
      <c r="QI46" s="188"/>
      <c r="QJ46" s="188"/>
      <c r="QK46" s="188"/>
      <c r="QL46" s="188"/>
      <c r="QM46" s="188"/>
      <c r="QN46" s="188"/>
      <c r="QO46" s="188"/>
      <c r="QP46" s="188"/>
      <c r="QQ46" s="188"/>
      <c r="QR46" s="188"/>
      <c r="QS46" s="188"/>
      <c r="QT46" s="188"/>
      <c r="QU46" s="188"/>
      <c r="QV46" s="188"/>
      <c r="QW46" s="188"/>
      <c r="QX46" s="188"/>
      <c r="QY46" s="188"/>
      <c r="QZ46" s="188"/>
      <c r="RA46" s="188"/>
      <c r="RB46" s="188"/>
      <c r="RC46" s="188"/>
      <c r="RD46" s="188"/>
      <c r="RE46" s="188"/>
      <c r="RF46" s="188"/>
      <c r="RG46" s="188"/>
      <c r="RH46" s="188"/>
      <c r="RI46" s="188"/>
      <c r="RJ46" s="188"/>
      <c r="RK46" s="188"/>
      <c r="RL46" s="188"/>
      <c r="RM46" s="188"/>
      <c r="RN46" s="188"/>
      <c r="RO46" s="188"/>
      <c r="RP46" s="188"/>
      <c r="RQ46" s="188"/>
      <c r="RR46" s="188"/>
      <c r="RS46" s="188"/>
      <c r="RT46" s="188"/>
      <c r="RU46" s="188"/>
      <c r="RV46" s="188"/>
      <c r="RW46" s="188"/>
      <c r="RX46" s="188"/>
      <c r="RY46" s="188"/>
      <c r="RZ46" s="188"/>
      <c r="SA46" s="188"/>
      <c r="SB46" s="188"/>
      <c r="SC46" s="188"/>
      <c r="SD46" s="188"/>
      <c r="SE46" s="188"/>
      <c r="SF46" s="188"/>
      <c r="SG46" s="188"/>
      <c r="SH46" s="188"/>
      <c r="SI46" s="188"/>
      <c r="SJ46" s="188"/>
      <c r="SK46" s="188"/>
      <c r="SL46" s="188"/>
      <c r="SM46" s="188"/>
      <c r="SN46" s="188"/>
      <c r="SO46" s="188"/>
      <c r="SP46" s="188"/>
      <c r="SQ46" s="188"/>
      <c r="SR46" s="188"/>
      <c r="SS46" s="188"/>
    </row>
    <row r="47" spans="1:513" ht="41.4" customHeight="1" x14ac:dyDescent="0.25">
      <c r="A47" s="211"/>
      <c r="B47" s="212"/>
      <c r="C47" s="293" t="s">
        <v>178</v>
      </c>
      <c r="D47" s="195"/>
      <c r="E47" s="195"/>
      <c r="F47" s="195"/>
      <c r="G47" s="194"/>
      <c r="H47" s="194"/>
      <c r="I47" s="194"/>
      <c r="J47" s="194"/>
      <c r="K47" s="296"/>
      <c r="L47" s="194"/>
      <c r="M47" s="194"/>
      <c r="N47" s="194"/>
      <c r="O47" s="194"/>
      <c r="P47" s="194"/>
      <c r="Q47" s="194"/>
      <c r="R47" s="194"/>
      <c r="S47" s="194"/>
      <c r="T47" s="194"/>
      <c r="U47" s="194"/>
      <c r="V47" s="194"/>
      <c r="W47" s="194"/>
      <c r="X47" s="194"/>
      <c r="Y47" s="194"/>
      <c r="Z47" s="194"/>
      <c r="AA47" s="194"/>
      <c r="AB47" s="194"/>
      <c r="AC47" s="194"/>
      <c r="AD47" s="194"/>
      <c r="AE47" s="194"/>
      <c r="AF47" s="194"/>
      <c r="AG47" s="194"/>
      <c r="AH47" s="194"/>
      <c r="AI47" s="113"/>
      <c r="AJ47" s="113"/>
      <c r="AK47" s="114"/>
      <c r="AL47" s="202"/>
      <c r="AM47" s="85"/>
    </row>
    <row r="48" spans="1:513" ht="41.4" customHeight="1" x14ac:dyDescent="0.25">
      <c r="A48" s="211"/>
      <c r="B48" s="212"/>
      <c r="C48" s="293" t="s">
        <v>179</v>
      </c>
      <c r="D48" s="195">
        <v>1</v>
      </c>
      <c r="E48" s="195">
        <f>3300000/AO1</f>
        <v>1100000</v>
      </c>
      <c r="F48" s="195">
        <f>E48*D48</f>
        <v>1100000</v>
      </c>
      <c r="G48" s="204" t="s">
        <v>60</v>
      </c>
      <c r="H48" s="194"/>
      <c r="I48" s="194"/>
      <c r="J48" s="194"/>
      <c r="K48" s="296"/>
      <c r="L48" s="194"/>
      <c r="M48" s="194"/>
      <c r="N48" s="194"/>
      <c r="O48" s="194"/>
      <c r="P48" s="194"/>
      <c r="Q48" s="194"/>
      <c r="R48" s="194"/>
      <c r="S48" s="194"/>
      <c r="T48" s="194"/>
      <c r="U48" s="194"/>
      <c r="V48" s="194"/>
      <c r="W48" s="194"/>
      <c r="X48" s="194"/>
      <c r="Y48" s="194"/>
      <c r="Z48" s="194"/>
      <c r="AA48" s="194"/>
      <c r="AB48" s="194"/>
      <c r="AC48" s="194"/>
      <c r="AD48" s="194"/>
      <c r="AE48" s="194"/>
      <c r="AF48" s="194"/>
      <c r="AG48" s="194"/>
      <c r="AH48" s="194"/>
      <c r="AI48" s="113"/>
      <c r="AJ48" s="113"/>
      <c r="AK48" s="114"/>
      <c r="AL48" s="202"/>
      <c r="AM48" s="7" t="s">
        <v>175</v>
      </c>
    </row>
    <row r="49" spans="1:513" ht="41.4" customHeight="1" x14ac:dyDescent="0.25">
      <c r="A49" s="211"/>
      <c r="B49" s="212"/>
      <c r="C49" s="296"/>
      <c r="D49" s="195"/>
      <c r="E49" s="195"/>
      <c r="F49" s="195"/>
      <c r="G49" s="194"/>
      <c r="H49" s="194"/>
      <c r="I49" s="194"/>
      <c r="J49" s="194"/>
      <c r="K49" s="296"/>
      <c r="L49" s="194"/>
      <c r="M49" s="194"/>
      <c r="N49" s="194"/>
      <c r="O49" s="194"/>
      <c r="P49" s="194"/>
      <c r="Q49" s="194"/>
      <c r="R49" s="194"/>
      <c r="S49" s="194"/>
      <c r="T49" s="194"/>
      <c r="U49" s="194"/>
      <c r="V49" s="194"/>
      <c r="W49" s="194"/>
      <c r="X49" s="194"/>
      <c r="Y49" s="194"/>
      <c r="Z49" s="194"/>
      <c r="AA49" s="194"/>
      <c r="AB49" s="194"/>
      <c r="AC49" s="194"/>
      <c r="AD49" s="194"/>
      <c r="AE49" s="194"/>
      <c r="AF49" s="194"/>
      <c r="AG49" s="194"/>
      <c r="AH49" s="194"/>
      <c r="AI49" s="113"/>
      <c r="AJ49" s="113"/>
      <c r="AK49" s="114"/>
      <c r="AL49" s="202"/>
      <c r="AM49" s="85"/>
    </row>
    <row r="50" spans="1:513" ht="41.4" customHeight="1" x14ac:dyDescent="0.25">
      <c r="A50" s="211"/>
      <c r="B50" s="212"/>
      <c r="C50" s="296"/>
      <c r="D50" s="195"/>
      <c r="E50" s="195"/>
      <c r="F50" s="195"/>
      <c r="G50" s="194"/>
      <c r="H50" s="194"/>
      <c r="I50" s="194"/>
      <c r="J50" s="194"/>
      <c r="K50" s="296"/>
      <c r="L50" s="194"/>
      <c r="M50" s="194"/>
      <c r="N50" s="194"/>
      <c r="O50" s="194"/>
      <c r="P50" s="194"/>
      <c r="Q50" s="194"/>
      <c r="R50" s="194"/>
      <c r="S50" s="194"/>
      <c r="T50" s="194"/>
      <c r="U50" s="194"/>
      <c r="V50" s="194"/>
      <c r="W50" s="194"/>
      <c r="X50" s="194"/>
      <c r="Y50" s="194"/>
      <c r="Z50" s="194"/>
      <c r="AA50" s="194"/>
      <c r="AB50" s="194"/>
      <c r="AC50" s="194"/>
      <c r="AD50" s="194"/>
      <c r="AE50" s="194"/>
      <c r="AF50" s="194"/>
      <c r="AG50" s="194"/>
      <c r="AH50" s="194"/>
      <c r="AI50" s="113"/>
      <c r="AJ50" s="113"/>
      <c r="AK50" s="114"/>
      <c r="AL50" s="202"/>
      <c r="AM50" s="85"/>
    </row>
    <row r="51" spans="1:513" s="6" customFormat="1" ht="41.4" customHeight="1" x14ac:dyDescent="0.25">
      <c r="A51" s="214"/>
      <c r="B51" s="215"/>
      <c r="C51" s="290" t="s">
        <v>86</v>
      </c>
      <c r="D51" s="195"/>
      <c r="E51" s="195"/>
      <c r="F51" s="195"/>
      <c r="G51" s="196"/>
      <c r="H51" s="196"/>
      <c r="I51" s="196"/>
      <c r="J51" s="196"/>
      <c r="K51" s="290"/>
      <c r="L51" s="196"/>
      <c r="M51" s="196"/>
      <c r="N51" s="196"/>
      <c r="O51" s="196"/>
      <c r="P51" s="196"/>
      <c r="Q51" s="196"/>
      <c r="R51" s="196"/>
      <c r="S51" s="196"/>
      <c r="T51" s="196"/>
      <c r="U51" s="196"/>
      <c r="V51" s="196"/>
      <c r="W51" s="196"/>
      <c r="X51" s="196"/>
      <c r="Y51" s="196"/>
      <c r="Z51" s="196"/>
      <c r="AA51" s="196"/>
      <c r="AB51" s="196"/>
      <c r="AC51" s="196"/>
      <c r="AD51" s="196"/>
      <c r="AE51" s="196"/>
      <c r="AF51" s="196"/>
      <c r="AG51" s="196"/>
      <c r="AH51" s="196"/>
      <c r="AI51" s="112">
        <f>'PEP Av. Fin.'!X22</f>
        <v>0</v>
      </c>
      <c r="AJ51" s="112">
        <f>'PEP Av. Fin.'!Y22</f>
        <v>0</v>
      </c>
      <c r="AK51" s="101">
        <f>'PEP Av. Fin.'!Z22</f>
        <v>0</v>
      </c>
      <c r="AL51" s="197">
        <f>'PEP Av. Fin.'!AA22</f>
        <v>0</v>
      </c>
      <c r="AM51" s="4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  <c r="IX51" s="5"/>
      <c r="IY51" s="5"/>
      <c r="IZ51" s="5"/>
      <c r="JA51" s="5"/>
      <c r="JB51" s="5"/>
      <c r="JC51" s="5"/>
      <c r="JD51" s="5"/>
      <c r="JE51" s="5"/>
      <c r="JF51" s="5"/>
      <c r="JG51" s="5"/>
      <c r="JH51" s="5"/>
      <c r="JI51" s="5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LG51" s="5"/>
      <c r="LH51" s="5"/>
      <c r="LI51" s="5"/>
      <c r="LJ51" s="5"/>
      <c r="LK51" s="5"/>
      <c r="LL51" s="5"/>
      <c r="LM51" s="5"/>
      <c r="LN51" s="5"/>
      <c r="LO51" s="5"/>
      <c r="LP51" s="5"/>
      <c r="LQ51" s="5"/>
      <c r="LR51" s="5"/>
      <c r="LS51" s="5"/>
      <c r="LT51" s="5"/>
      <c r="LU51" s="5"/>
      <c r="LV51" s="5"/>
      <c r="LW51" s="5"/>
      <c r="LX51" s="5"/>
      <c r="LY51" s="5"/>
      <c r="LZ51" s="5"/>
      <c r="MA51" s="5"/>
      <c r="MB51" s="5"/>
      <c r="MC51" s="5"/>
      <c r="MD51" s="5"/>
      <c r="ME51" s="5"/>
      <c r="MF51" s="5"/>
      <c r="MG51" s="5"/>
      <c r="MH51" s="5"/>
      <c r="MI51" s="5"/>
      <c r="MJ51" s="5"/>
      <c r="MK51" s="5"/>
      <c r="ML51" s="5"/>
      <c r="MM51" s="5"/>
      <c r="MN51" s="5"/>
      <c r="MO51" s="5"/>
      <c r="MP51" s="5"/>
      <c r="MQ51" s="5"/>
      <c r="MR51" s="5"/>
      <c r="MS51" s="5"/>
      <c r="MT51" s="5"/>
      <c r="MU51" s="5"/>
      <c r="MV51" s="5"/>
      <c r="MW51" s="5"/>
      <c r="MX51" s="5"/>
      <c r="MY51" s="5"/>
      <c r="MZ51" s="5"/>
      <c r="NA51" s="5"/>
      <c r="NB51" s="5"/>
      <c r="NC51" s="5"/>
      <c r="ND51" s="5"/>
      <c r="NE51" s="5"/>
      <c r="NF51" s="5"/>
      <c r="NG51" s="5"/>
      <c r="NH51" s="5"/>
      <c r="NI51" s="5"/>
      <c r="NJ51" s="5"/>
      <c r="NK51" s="5"/>
      <c r="NL51" s="5"/>
      <c r="NM51" s="5"/>
      <c r="NN51" s="5"/>
      <c r="NO51" s="5"/>
      <c r="NP51" s="5"/>
      <c r="NQ51" s="5"/>
      <c r="NR51" s="5"/>
      <c r="NS51" s="5"/>
      <c r="NT51" s="5"/>
      <c r="NU51" s="5"/>
      <c r="NV51" s="5"/>
      <c r="NW51" s="5"/>
      <c r="NX51" s="5"/>
      <c r="NY51" s="5"/>
      <c r="NZ51" s="5"/>
      <c r="OA51" s="5"/>
      <c r="OB51" s="5"/>
      <c r="OC51" s="5"/>
      <c r="OD51" s="5"/>
      <c r="OE51" s="5"/>
      <c r="OF51" s="5"/>
      <c r="OG51" s="5"/>
      <c r="OH51" s="5"/>
      <c r="OI51" s="5"/>
      <c r="OJ51" s="5"/>
      <c r="OK51" s="5"/>
      <c r="OL51" s="5"/>
      <c r="OM51" s="5"/>
      <c r="ON51" s="5"/>
      <c r="OO51" s="5"/>
      <c r="OP51" s="5"/>
      <c r="OQ51" s="5"/>
      <c r="OR51" s="5"/>
      <c r="OS51" s="5"/>
      <c r="OT51" s="5"/>
      <c r="OU51" s="5"/>
      <c r="OV51" s="5"/>
      <c r="OW51" s="5"/>
      <c r="OX51" s="5"/>
      <c r="OY51" s="5"/>
      <c r="OZ51" s="5"/>
      <c r="PA51" s="5"/>
      <c r="PB51" s="5"/>
      <c r="PC51" s="5"/>
      <c r="PD51" s="5"/>
      <c r="PE51" s="5"/>
      <c r="PF51" s="5"/>
      <c r="PG51" s="5"/>
      <c r="PH51" s="5"/>
      <c r="PI51" s="5"/>
      <c r="PJ51" s="5"/>
      <c r="PK51" s="5"/>
      <c r="PL51" s="5"/>
      <c r="PM51" s="5"/>
      <c r="PN51" s="5"/>
      <c r="PO51" s="5"/>
      <c r="PP51" s="5"/>
      <c r="PQ51" s="5"/>
      <c r="PR51" s="5"/>
      <c r="PS51" s="5"/>
      <c r="PT51" s="5"/>
      <c r="PU51" s="5"/>
      <c r="PV51" s="5"/>
      <c r="PW51" s="5"/>
      <c r="PX51" s="5"/>
      <c r="PY51" s="5"/>
      <c r="PZ51" s="5"/>
      <c r="QA51" s="5"/>
      <c r="QB51" s="5"/>
      <c r="QC51" s="5"/>
      <c r="QD51" s="5"/>
      <c r="QE51" s="5"/>
      <c r="QF51" s="5"/>
      <c r="QG51" s="5"/>
      <c r="QH51" s="5"/>
      <c r="QI51" s="5"/>
      <c r="QJ51" s="5"/>
      <c r="QK51" s="5"/>
      <c r="QL51" s="5"/>
      <c r="QM51" s="5"/>
      <c r="QN51" s="5"/>
      <c r="QO51" s="5"/>
      <c r="QP51" s="5"/>
      <c r="QQ51" s="5"/>
      <c r="QR51" s="5"/>
      <c r="QS51" s="5"/>
      <c r="QT51" s="5"/>
      <c r="QU51" s="5"/>
      <c r="QV51" s="5"/>
      <c r="QW51" s="5"/>
      <c r="QX51" s="5"/>
      <c r="QY51" s="5"/>
      <c r="QZ51" s="5"/>
      <c r="RA51" s="5"/>
      <c r="RB51" s="5"/>
      <c r="RC51" s="5"/>
      <c r="RD51" s="5"/>
      <c r="RE51" s="5"/>
      <c r="RF51" s="5"/>
      <c r="RG51" s="5"/>
      <c r="RH51" s="5"/>
      <c r="RI51" s="5"/>
      <c r="RJ51" s="5"/>
      <c r="RK51" s="5"/>
      <c r="RL51" s="5"/>
      <c r="RM51" s="5"/>
      <c r="RN51" s="5"/>
      <c r="RO51" s="5"/>
      <c r="RP51" s="5"/>
      <c r="RQ51" s="5"/>
      <c r="RR51" s="5"/>
      <c r="RS51" s="5"/>
      <c r="RT51" s="5"/>
      <c r="RU51" s="5"/>
      <c r="RV51" s="5"/>
      <c r="RW51" s="5"/>
      <c r="RX51" s="5"/>
      <c r="RY51" s="5"/>
      <c r="RZ51" s="5"/>
      <c r="SA51" s="5"/>
      <c r="SB51" s="5"/>
      <c r="SC51" s="5"/>
      <c r="SD51" s="5"/>
      <c r="SE51" s="5"/>
      <c r="SF51" s="5"/>
      <c r="SG51" s="5"/>
      <c r="SH51" s="5"/>
      <c r="SI51" s="5"/>
      <c r="SJ51" s="5"/>
      <c r="SK51" s="5"/>
      <c r="SL51" s="5"/>
      <c r="SM51" s="5"/>
      <c r="SN51" s="5"/>
      <c r="SO51" s="5"/>
      <c r="SP51" s="5"/>
      <c r="SQ51" s="5"/>
      <c r="SR51" s="5"/>
      <c r="SS51" s="5"/>
    </row>
    <row r="52" spans="1:513" ht="41.4" customHeight="1" x14ac:dyDescent="0.25">
      <c r="A52" s="211"/>
      <c r="B52" s="212"/>
      <c r="C52" s="296" t="s">
        <v>87</v>
      </c>
      <c r="D52" s="195"/>
      <c r="E52" s="195"/>
      <c r="F52" s="195"/>
      <c r="G52" s="194"/>
      <c r="H52" s="194"/>
      <c r="I52" s="194"/>
      <c r="J52" s="194"/>
      <c r="K52" s="296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4"/>
      <c r="Y52" s="194"/>
      <c r="Z52" s="194"/>
      <c r="AA52" s="194"/>
      <c r="AB52" s="194"/>
      <c r="AC52" s="194"/>
      <c r="AD52" s="194"/>
      <c r="AE52" s="194"/>
      <c r="AF52" s="194"/>
      <c r="AG52" s="194"/>
      <c r="AH52" s="194"/>
      <c r="AI52" s="113">
        <f>'PEP Av. Fin.'!X23</f>
        <v>0</v>
      </c>
      <c r="AJ52" s="113">
        <f>'PEP Av. Fin.'!Y23</f>
        <v>0</v>
      </c>
      <c r="AK52" s="114">
        <f>'PEP Av. Fin.'!Z23</f>
        <v>0</v>
      </c>
      <c r="AL52" s="202">
        <f>'PEP Av. Fin.'!AA23</f>
        <v>0</v>
      </c>
      <c r="AM52" s="85"/>
    </row>
    <row r="53" spans="1:513" ht="41.4" customHeight="1" x14ac:dyDescent="0.25">
      <c r="A53" s="211"/>
      <c r="B53" s="212"/>
      <c r="C53" s="296" t="s">
        <v>89</v>
      </c>
      <c r="D53" s="195"/>
      <c r="E53" s="195"/>
      <c r="F53" s="195"/>
      <c r="G53" s="194"/>
      <c r="H53" s="194"/>
      <c r="I53" s="194"/>
      <c r="J53" s="194"/>
      <c r="K53" s="296"/>
      <c r="L53" s="194"/>
      <c r="M53" s="194"/>
      <c r="N53" s="194"/>
      <c r="O53" s="194"/>
      <c r="P53" s="194"/>
      <c r="Q53" s="194"/>
      <c r="R53" s="194"/>
      <c r="S53" s="194"/>
      <c r="T53" s="194"/>
      <c r="U53" s="194"/>
      <c r="V53" s="194"/>
      <c r="W53" s="194"/>
      <c r="X53" s="194"/>
      <c r="Y53" s="194"/>
      <c r="Z53" s="194"/>
      <c r="AA53" s="194"/>
      <c r="AB53" s="194"/>
      <c r="AC53" s="194"/>
      <c r="AD53" s="194"/>
      <c r="AE53" s="194"/>
      <c r="AF53" s="194"/>
      <c r="AG53" s="194"/>
      <c r="AH53" s="194"/>
      <c r="AI53" s="113">
        <f>'PEP Av. Fin.'!X24</f>
        <v>0</v>
      </c>
      <c r="AJ53" s="113">
        <f>'PEP Av. Fin.'!Y24</f>
        <v>0</v>
      </c>
      <c r="AK53" s="114">
        <f>'PEP Av. Fin.'!Z24</f>
        <v>0</v>
      </c>
      <c r="AL53" s="202">
        <f>'PEP Av. Fin.'!AA24</f>
        <v>0</v>
      </c>
      <c r="AM53" s="85"/>
    </row>
    <row r="54" spans="1:513" ht="41.4" customHeight="1" x14ac:dyDescent="0.25">
      <c r="A54" s="211"/>
      <c r="B54" s="212"/>
      <c r="C54" s="296" t="s">
        <v>88</v>
      </c>
      <c r="D54" s="195"/>
      <c r="E54" s="195"/>
      <c r="F54" s="195"/>
      <c r="G54" s="194"/>
      <c r="H54" s="194"/>
      <c r="I54" s="194"/>
      <c r="J54" s="194"/>
      <c r="K54" s="296"/>
      <c r="L54" s="194"/>
      <c r="M54" s="194"/>
      <c r="N54" s="194"/>
      <c r="O54" s="194"/>
      <c r="P54" s="194"/>
      <c r="Q54" s="194"/>
      <c r="R54" s="194"/>
      <c r="S54" s="194"/>
      <c r="T54" s="194"/>
      <c r="U54" s="194"/>
      <c r="V54" s="194"/>
      <c r="W54" s="194"/>
      <c r="X54" s="194"/>
      <c r="Y54" s="194"/>
      <c r="Z54" s="194"/>
      <c r="AA54" s="194"/>
      <c r="AB54" s="194"/>
      <c r="AC54" s="194"/>
      <c r="AD54" s="194"/>
      <c r="AE54" s="194"/>
      <c r="AF54" s="194"/>
      <c r="AG54" s="194"/>
      <c r="AH54" s="194"/>
      <c r="AI54" s="113">
        <f>'PEP Av. Fin.'!X25</f>
        <v>0</v>
      </c>
      <c r="AJ54" s="113">
        <f>'PEP Av. Fin.'!Y25</f>
        <v>0</v>
      </c>
      <c r="AK54" s="114">
        <f>'PEP Av. Fin.'!Z25</f>
        <v>0</v>
      </c>
      <c r="AL54" s="202">
        <f>'PEP Av. Fin.'!AA25</f>
        <v>0</v>
      </c>
      <c r="AM54" s="85"/>
    </row>
    <row r="55" spans="1:513" s="6" customFormat="1" ht="41.4" customHeight="1" x14ac:dyDescent="0.25">
      <c r="A55" s="803" t="s">
        <v>62</v>
      </c>
      <c r="B55" s="804"/>
      <c r="C55" s="804"/>
      <c r="D55" s="804"/>
      <c r="E55" s="804"/>
      <c r="F55" s="804"/>
      <c r="G55" s="804"/>
      <c r="H55" s="804"/>
      <c r="I55" s="804"/>
      <c r="J55" s="805"/>
      <c r="K55" s="294"/>
      <c r="L55" s="294"/>
      <c r="M55" s="294"/>
      <c r="N55" s="294"/>
      <c r="O55" s="294"/>
      <c r="P55" s="294"/>
      <c r="Q55" s="294"/>
      <c r="R55" s="294"/>
      <c r="S55" s="294"/>
      <c r="T55" s="294"/>
      <c r="U55" s="294"/>
      <c r="V55" s="294"/>
      <c r="W55" s="294"/>
      <c r="X55" s="294"/>
      <c r="Y55" s="294"/>
      <c r="Z55" s="294"/>
      <c r="AA55" s="294"/>
      <c r="AB55" s="294"/>
      <c r="AC55" s="294"/>
      <c r="AD55" s="294"/>
      <c r="AE55" s="294"/>
      <c r="AF55" s="294"/>
      <c r="AG55" s="294"/>
      <c r="AH55" s="294"/>
      <c r="AI55" s="115">
        <f>'PEP Av. Fin.'!X26</f>
        <v>680666.60000000009</v>
      </c>
      <c r="AJ55" s="115">
        <f>'PEP Av. Fin.'!Y26</f>
        <v>357900</v>
      </c>
      <c r="AK55" s="115">
        <f>'PEP Av. Fin.'!Z26</f>
        <v>1038566.6000000001</v>
      </c>
      <c r="AL55" s="206">
        <f>'PEP Av. Fin.'!AA26</f>
        <v>6.1265140471044158E-2</v>
      </c>
      <c r="AM55" s="4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5"/>
      <c r="IV55" s="5"/>
      <c r="IW55" s="5"/>
      <c r="IX55" s="5"/>
      <c r="IY55" s="5"/>
      <c r="IZ55" s="5"/>
      <c r="JA55" s="5"/>
      <c r="JB55" s="5"/>
      <c r="JC55" s="5"/>
      <c r="JD55" s="5"/>
      <c r="JE55" s="5"/>
      <c r="JF55" s="5"/>
      <c r="JG55" s="5"/>
      <c r="JH55" s="5"/>
      <c r="JI55" s="5"/>
      <c r="JJ55" s="5"/>
      <c r="JK55" s="5"/>
      <c r="JL55" s="5"/>
      <c r="JM55" s="5"/>
      <c r="JN55" s="5"/>
      <c r="JO55" s="5"/>
      <c r="JP55" s="5"/>
      <c r="JQ55" s="5"/>
      <c r="JR55" s="5"/>
      <c r="JS55" s="5"/>
      <c r="JT55" s="5"/>
      <c r="JU55" s="5"/>
      <c r="JV55" s="5"/>
      <c r="JW55" s="5"/>
      <c r="JX55" s="5"/>
      <c r="JY55" s="5"/>
      <c r="JZ55" s="5"/>
      <c r="KA55" s="5"/>
      <c r="KB55" s="5"/>
      <c r="KC55" s="5"/>
      <c r="KD55" s="5"/>
      <c r="KE55" s="5"/>
      <c r="KF55" s="5"/>
      <c r="KG55" s="5"/>
      <c r="KH55" s="5"/>
      <c r="KI55" s="5"/>
      <c r="KJ55" s="5"/>
      <c r="KK55" s="5"/>
      <c r="KL55" s="5"/>
      <c r="KM55" s="5"/>
      <c r="KN55" s="5"/>
      <c r="KO55" s="5"/>
      <c r="KP55" s="5"/>
      <c r="KQ55" s="5"/>
      <c r="KR55" s="5"/>
      <c r="KS55" s="5"/>
      <c r="KT55" s="5"/>
      <c r="KU55" s="5"/>
      <c r="KV55" s="5"/>
      <c r="KW55" s="5"/>
      <c r="KX55" s="5"/>
      <c r="KY55" s="5"/>
      <c r="KZ55" s="5"/>
      <c r="LA55" s="5"/>
      <c r="LB55" s="5"/>
      <c r="LC55" s="5"/>
      <c r="LD55" s="5"/>
      <c r="LE55" s="5"/>
      <c r="LF55" s="5"/>
      <c r="LG55" s="5"/>
      <c r="LH55" s="5"/>
      <c r="LI55" s="5"/>
      <c r="LJ55" s="5"/>
      <c r="LK55" s="5"/>
      <c r="LL55" s="5"/>
      <c r="LM55" s="5"/>
      <c r="LN55" s="5"/>
      <c r="LO55" s="5"/>
      <c r="LP55" s="5"/>
      <c r="LQ55" s="5"/>
      <c r="LR55" s="5"/>
      <c r="LS55" s="5"/>
      <c r="LT55" s="5"/>
      <c r="LU55" s="5"/>
      <c r="LV55" s="5"/>
      <c r="LW55" s="5"/>
      <c r="LX55" s="5"/>
      <c r="LY55" s="5"/>
      <c r="LZ55" s="5"/>
      <c r="MA55" s="5"/>
      <c r="MB55" s="5"/>
      <c r="MC55" s="5"/>
      <c r="MD55" s="5"/>
      <c r="ME55" s="5"/>
      <c r="MF55" s="5"/>
      <c r="MG55" s="5"/>
      <c r="MH55" s="5"/>
      <c r="MI55" s="5"/>
      <c r="MJ55" s="5"/>
      <c r="MK55" s="5"/>
      <c r="ML55" s="5"/>
      <c r="MM55" s="5"/>
      <c r="MN55" s="5"/>
      <c r="MO55" s="5"/>
      <c r="MP55" s="5"/>
      <c r="MQ55" s="5"/>
      <c r="MR55" s="5"/>
      <c r="MS55" s="5"/>
      <c r="MT55" s="5"/>
      <c r="MU55" s="5"/>
      <c r="MV55" s="5"/>
      <c r="MW55" s="5"/>
      <c r="MX55" s="5"/>
      <c r="MY55" s="5"/>
      <c r="MZ55" s="5"/>
      <c r="NA55" s="5"/>
      <c r="NB55" s="5"/>
      <c r="NC55" s="5"/>
      <c r="ND55" s="5"/>
      <c r="NE55" s="5"/>
      <c r="NF55" s="5"/>
      <c r="NG55" s="5"/>
      <c r="NH55" s="5"/>
      <c r="NI55" s="5"/>
      <c r="NJ55" s="5"/>
      <c r="NK55" s="5"/>
      <c r="NL55" s="5"/>
      <c r="NM55" s="5"/>
      <c r="NN55" s="5"/>
      <c r="NO55" s="5"/>
      <c r="NP55" s="5"/>
      <c r="NQ55" s="5"/>
      <c r="NR55" s="5"/>
      <c r="NS55" s="5"/>
      <c r="NT55" s="5"/>
      <c r="NU55" s="5"/>
      <c r="NV55" s="5"/>
      <c r="NW55" s="5"/>
      <c r="NX55" s="5"/>
      <c r="NY55" s="5"/>
      <c r="NZ55" s="5"/>
      <c r="OA55" s="5"/>
      <c r="OB55" s="5"/>
      <c r="OC55" s="5"/>
      <c r="OD55" s="5"/>
      <c r="OE55" s="5"/>
      <c r="OF55" s="5"/>
      <c r="OG55" s="5"/>
      <c r="OH55" s="5"/>
      <c r="OI55" s="5"/>
      <c r="OJ55" s="5"/>
      <c r="OK55" s="5"/>
      <c r="OL55" s="5"/>
      <c r="OM55" s="5"/>
      <c r="ON55" s="5"/>
      <c r="OO55" s="5"/>
      <c r="OP55" s="5"/>
      <c r="OQ55" s="5"/>
      <c r="OR55" s="5"/>
      <c r="OS55" s="5"/>
      <c r="OT55" s="5"/>
      <c r="OU55" s="5"/>
      <c r="OV55" s="5"/>
      <c r="OW55" s="5"/>
      <c r="OX55" s="5"/>
      <c r="OY55" s="5"/>
      <c r="OZ55" s="5"/>
      <c r="PA55" s="5"/>
      <c r="PB55" s="5"/>
      <c r="PC55" s="5"/>
      <c r="PD55" s="5"/>
      <c r="PE55" s="5"/>
      <c r="PF55" s="5"/>
      <c r="PG55" s="5"/>
      <c r="PH55" s="5"/>
      <c r="PI55" s="5"/>
      <c r="PJ55" s="5"/>
      <c r="PK55" s="5"/>
      <c r="PL55" s="5"/>
      <c r="PM55" s="5"/>
      <c r="PN55" s="5"/>
      <c r="PO55" s="5"/>
      <c r="PP55" s="5"/>
      <c r="PQ55" s="5"/>
      <c r="PR55" s="5"/>
      <c r="PS55" s="5"/>
      <c r="PT55" s="5"/>
      <c r="PU55" s="5"/>
      <c r="PV55" s="5"/>
      <c r="PW55" s="5"/>
      <c r="PX55" s="5"/>
      <c r="PY55" s="5"/>
      <c r="PZ55" s="5"/>
      <c r="QA55" s="5"/>
      <c r="QB55" s="5"/>
      <c r="QC55" s="5"/>
      <c r="QD55" s="5"/>
      <c r="QE55" s="5"/>
      <c r="QF55" s="5"/>
      <c r="QG55" s="5"/>
      <c r="QH55" s="5"/>
      <c r="QI55" s="5"/>
      <c r="QJ55" s="5"/>
      <c r="QK55" s="5"/>
      <c r="QL55" s="5"/>
      <c r="QM55" s="5"/>
      <c r="QN55" s="5"/>
      <c r="QO55" s="5"/>
      <c r="QP55" s="5"/>
      <c r="QQ55" s="5"/>
      <c r="QR55" s="5"/>
      <c r="QS55" s="5"/>
      <c r="QT55" s="5"/>
      <c r="QU55" s="5"/>
      <c r="QV55" s="5"/>
      <c r="QW55" s="5"/>
      <c r="QX55" s="5"/>
      <c r="QY55" s="5"/>
      <c r="QZ55" s="5"/>
      <c r="RA55" s="5"/>
      <c r="RB55" s="5"/>
      <c r="RC55" s="5"/>
      <c r="RD55" s="5"/>
      <c r="RE55" s="5"/>
      <c r="RF55" s="5"/>
      <c r="RG55" s="5"/>
      <c r="RH55" s="5"/>
      <c r="RI55" s="5"/>
      <c r="RJ55" s="5"/>
      <c r="RK55" s="5"/>
      <c r="RL55" s="5"/>
      <c r="RM55" s="5"/>
      <c r="RN55" s="5"/>
      <c r="RO55" s="5"/>
      <c r="RP55" s="5"/>
      <c r="RQ55" s="5"/>
      <c r="RR55" s="5"/>
      <c r="RS55" s="5"/>
      <c r="RT55" s="5"/>
      <c r="RU55" s="5"/>
      <c r="RV55" s="5"/>
      <c r="RW55" s="5"/>
      <c r="RX55" s="5"/>
      <c r="RY55" s="5"/>
      <c r="RZ55" s="5"/>
      <c r="SA55" s="5"/>
      <c r="SB55" s="5"/>
      <c r="SC55" s="5"/>
      <c r="SD55" s="5"/>
      <c r="SE55" s="5"/>
      <c r="SF55" s="5"/>
      <c r="SG55" s="5"/>
      <c r="SH55" s="5"/>
      <c r="SI55" s="5"/>
      <c r="SJ55" s="5"/>
      <c r="SK55" s="5"/>
      <c r="SL55" s="5"/>
      <c r="SM55" s="5"/>
      <c r="SN55" s="5"/>
      <c r="SO55" s="5"/>
      <c r="SP55" s="5"/>
      <c r="SQ55" s="5"/>
      <c r="SR55" s="5"/>
      <c r="SS55" s="5"/>
    </row>
    <row r="56" spans="1:513" s="6" customFormat="1" ht="41.4" customHeight="1" x14ac:dyDescent="0.25">
      <c r="A56" s="795" t="s">
        <v>90</v>
      </c>
      <c r="B56" s="783"/>
      <c r="C56" s="784"/>
      <c r="D56" s="195"/>
      <c r="E56" s="195"/>
      <c r="F56" s="195"/>
      <c r="G56" s="196"/>
      <c r="H56" s="196"/>
      <c r="I56" s="196"/>
      <c r="J56" s="196"/>
      <c r="K56" s="290"/>
      <c r="L56" s="196"/>
      <c r="M56" s="196"/>
      <c r="N56" s="196"/>
      <c r="O56" s="196"/>
      <c r="P56" s="196"/>
      <c r="Q56" s="196"/>
      <c r="R56" s="196"/>
      <c r="S56" s="196"/>
      <c r="T56" s="196"/>
      <c r="U56" s="196"/>
      <c r="V56" s="196"/>
      <c r="W56" s="196"/>
      <c r="X56" s="196"/>
      <c r="Y56" s="196"/>
      <c r="Z56" s="196"/>
      <c r="AA56" s="196"/>
      <c r="AB56" s="196"/>
      <c r="AC56" s="196"/>
      <c r="AD56" s="196"/>
      <c r="AE56" s="196"/>
      <c r="AF56" s="196"/>
      <c r="AG56" s="196"/>
      <c r="AH56" s="196"/>
      <c r="AI56" s="97">
        <f>'PEP Av. Fin.'!X27</f>
        <v>0</v>
      </c>
      <c r="AJ56" s="97">
        <f>'PEP Av. Fin.'!Y27</f>
        <v>0</v>
      </c>
      <c r="AK56" s="97">
        <f>'PEP Av. Fin.'!Z27</f>
        <v>0</v>
      </c>
      <c r="AL56" s="197">
        <f>'PEP Av. Fin.'!AA27</f>
        <v>0</v>
      </c>
      <c r="AM56" s="4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  <c r="IX56" s="5"/>
      <c r="IY56" s="5"/>
      <c r="IZ56" s="5"/>
      <c r="JA56" s="5"/>
      <c r="JB56" s="5"/>
      <c r="JC56" s="5"/>
      <c r="JD56" s="5"/>
      <c r="JE56" s="5"/>
      <c r="JF56" s="5"/>
      <c r="JG56" s="5"/>
      <c r="JH56" s="5"/>
      <c r="JI56" s="5"/>
      <c r="JJ56" s="5"/>
      <c r="JK56" s="5"/>
      <c r="JL56" s="5"/>
      <c r="JM56" s="5"/>
      <c r="JN56" s="5"/>
      <c r="JO56" s="5"/>
      <c r="JP56" s="5"/>
      <c r="JQ56" s="5"/>
      <c r="JR56" s="5"/>
      <c r="JS56" s="5"/>
      <c r="JT56" s="5"/>
      <c r="JU56" s="5"/>
      <c r="JV56" s="5"/>
      <c r="JW56" s="5"/>
      <c r="JX56" s="5"/>
      <c r="JY56" s="5"/>
      <c r="JZ56" s="5"/>
      <c r="KA56" s="5"/>
      <c r="KB56" s="5"/>
      <c r="KC56" s="5"/>
      <c r="KD56" s="5"/>
      <c r="KE56" s="5"/>
      <c r="KF56" s="5"/>
      <c r="KG56" s="5"/>
      <c r="KH56" s="5"/>
      <c r="KI56" s="5"/>
      <c r="KJ56" s="5"/>
      <c r="KK56" s="5"/>
      <c r="KL56" s="5"/>
      <c r="KM56" s="5"/>
      <c r="KN56" s="5"/>
      <c r="KO56" s="5"/>
      <c r="KP56" s="5"/>
      <c r="KQ56" s="5"/>
      <c r="KR56" s="5"/>
      <c r="KS56" s="5"/>
      <c r="KT56" s="5"/>
      <c r="KU56" s="5"/>
      <c r="KV56" s="5"/>
      <c r="KW56" s="5"/>
      <c r="KX56" s="5"/>
      <c r="KY56" s="5"/>
      <c r="KZ56" s="5"/>
      <c r="LA56" s="5"/>
      <c r="LB56" s="5"/>
      <c r="LC56" s="5"/>
      <c r="LD56" s="5"/>
      <c r="LE56" s="5"/>
      <c r="LF56" s="5"/>
      <c r="LG56" s="5"/>
      <c r="LH56" s="5"/>
      <c r="LI56" s="5"/>
      <c r="LJ56" s="5"/>
      <c r="LK56" s="5"/>
      <c r="LL56" s="5"/>
      <c r="LM56" s="5"/>
      <c r="LN56" s="5"/>
      <c r="LO56" s="5"/>
      <c r="LP56" s="5"/>
      <c r="LQ56" s="5"/>
      <c r="LR56" s="5"/>
      <c r="LS56" s="5"/>
      <c r="LT56" s="5"/>
      <c r="LU56" s="5"/>
      <c r="LV56" s="5"/>
      <c r="LW56" s="5"/>
      <c r="LX56" s="5"/>
      <c r="LY56" s="5"/>
      <c r="LZ56" s="5"/>
      <c r="MA56" s="5"/>
      <c r="MB56" s="5"/>
      <c r="MC56" s="5"/>
      <c r="MD56" s="5"/>
      <c r="ME56" s="5"/>
      <c r="MF56" s="5"/>
      <c r="MG56" s="5"/>
      <c r="MH56" s="5"/>
      <c r="MI56" s="5"/>
      <c r="MJ56" s="5"/>
      <c r="MK56" s="5"/>
      <c r="ML56" s="5"/>
      <c r="MM56" s="5"/>
      <c r="MN56" s="5"/>
      <c r="MO56" s="5"/>
      <c r="MP56" s="5"/>
      <c r="MQ56" s="5"/>
      <c r="MR56" s="5"/>
      <c r="MS56" s="5"/>
      <c r="MT56" s="5"/>
      <c r="MU56" s="5"/>
      <c r="MV56" s="5"/>
      <c r="MW56" s="5"/>
      <c r="MX56" s="5"/>
      <c r="MY56" s="5"/>
      <c r="MZ56" s="5"/>
      <c r="NA56" s="5"/>
      <c r="NB56" s="5"/>
      <c r="NC56" s="5"/>
      <c r="ND56" s="5"/>
      <c r="NE56" s="5"/>
      <c r="NF56" s="5"/>
      <c r="NG56" s="5"/>
      <c r="NH56" s="5"/>
      <c r="NI56" s="5"/>
      <c r="NJ56" s="5"/>
      <c r="NK56" s="5"/>
      <c r="NL56" s="5"/>
      <c r="NM56" s="5"/>
      <c r="NN56" s="5"/>
      <c r="NO56" s="5"/>
      <c r="NP56" s="5"/>
      <c r="NQ56" s="5"/>
      <c r="NR56" s="5"/>
      <c r="NS56" s="5"/>
      <c r="NT56" s="5"/>
      <c r="NU56" s="5"/>
      <c r="NV56" s="5"/>
      <c r="NW56" s="5"/>
      <c r="NX56" s="5"/>
      <c r="NY56" s="5"/>
      <c r="NZ56" s="5"/>
      <c r="OA56" s="5"/>
      <c r="OB56" s="5"/>
      <c r="OC56" s="5"/>
      <c r="OD56" s="5"/>
      <c r="OE56" s="5"/>
      <c r="OF56" s="5"/>
      <c r="OG56" s="5"/>
      <c r="OH56" s="5"/>
      <c r="OI56" s="5"/>
      <c r="OJ56" s="5"/>
      <c r="OK56" s="5"/>
      <c r="OL56" s="5"/>
      <c r="OM56" s="5"/>
      <c r="ON56" s="5"/>
      <c r="OO56" s="5"/>
      <c r="OP56" s="5"/>
      <c r="OQ56" s="5"/>
      <c r="OR56" s="5"/>
      <c r="OS56" s="5"/>
      <c r="OT56" s="5"/>
      <c r="OU56" s="5"/>
      <c r="OV56" s="5"/>
      <c r="OW56" s="5"/>
      <c r="OX56" s="5"/>
      <c r="OY56" s="5"/>
      <c r="OZ56" s="5"/>
      <c r="PA56" s="5"/>
      <c r="PB56" s="5"/>
      <c r="PC56" s="5"/>
      <c r="PD56" s="5"/>
      <c r="PE56" s="5"/>
      <c r="PF56" s="5"/>
      <c r="PG56" s="5"/>
      <c r="PH56" s="5"/>
      <c r="PI56" s="5"/>
      <c r="PJ56" s="5"/>
      <c r="PK56" s="5"/>
      <c r="PL56" s="5"/>
      <c r="PM56" s="5"/>
      <c r="PN56" s="5"/>
      <c r="PO56" s="5"/>
      <c r="PP56" s="5"/>
      <c r="PQ56" s="5"/>
      <c r="PR56" s="5"/>
      <c r="PS56" s="5"/>
      <c r="PT56" s="5"/>
      <c r="PU56" s="5"/>
      <c r="PV56" s="5"/>
      <c r="PW56" s="5"/>
      <c r="PX56" s="5"/>
      <c r="PY56" s="5"/>
      <c r="PZ56" s="5"/>
      <c r="QA56" s="5"/>
      <c r="QB56" s="5"/>
      <c r="QC56" s="5"/>
      <c r="QD56" s="5"/>
      <c r="QE56" s="5"/>
      <c r="QF56" s="5"/>
      <c r="QG56" s="5"/>
      <c r="QH56" s="5"/>
      <c r="QI56" s="5"/>
      <c r="QJ56" s="5"/>
      <c r="QK56" s="5"/>
      <c r="QL56" s="5"/>
      <c r="QM56" s="5"/>
      <c r="QN56" s="5"/>
      <c r="QO56" s="5"/>
      <c r="QP56" s="5"/>
      <c r="QQ56" s="5"/>
      <c r="QR56" s="5"/>
      <c r="QS56" s="5"/>
      <c r="QT56" s="5"/>
      <c r="QU56" s="5"/>
      <c r="QV56" s="5"/>
      <c r="QW56" s="5"/>
      <c r="QX56" s="5"/>
      <c r="QY56" s="5"/>
      <c r="QZ56" s="5"/>
      <c r="RA56" s="5"/>
      <c r="RB56" s="5"/>
      <c r="RC56" s="5"/>
      <c r="RD56" s="5"/>
      <c r="RE56" s="5"/>
      <c r="RF56" s="5"/>
      <c r="RG56" s="5"/>
      <c r="RH56" s="5"/>
      <c r="RI56" s="5"/>
      <c r="RJ56" s="5"/>
      <c r="RK56" s="5"/>
      <c r="RL56" s="5"/>
      <c r="RM56" s="5"/>
      <c r="RN56" s="5"/>
      <c r="RO56" s="5"/>
      <c r="RP56" s="5"/>
      <c r="RQ56" s="5"/>
      <c r="RR56" s="5"/>
      <c r="RS56" s="5"/>
      <c r="RT56" s="5"/>
      <c r="RU56" s="5"/>
      <c r="RV56" s="5"/>
      <c r="RW56" s="5"/>
      <c r="RX56" s="5"/>
      <c r="RY56" s="5"/>
      <c r="RZ56" s="5"/>
      <c r="SA56" s="5"/>
      <c r="SB56" s="5"/>
      <c r="SC56" s="5"/>
      <c r="SD56" s="5"/>
      <c r="SE56" s="5"/>
      <c r="SF56" s="5"/>
      <c r="SG56" s="5"/>
      <c r="SH56" s="5"/>
      <c r="SI56" s="5"/>
      <c r="SJ56" s="5"/>
      <c r="SK56" s="5"/>
      <c r="SL56" s="5"/>
      <c r="SM56" s="5"/>
      <c r="SN56" s="5"/>
      <c r="SO56" s="5"/>
      <c r="SP56" s="5"/>
      <c r="SQ56" s="5"/>
      <c r="SR56" s="5"/>
      <c r="SS56" s="5"/>
    </row>
    <row r="57" spans="1:513" s="3" customFormat="1" ht="41.4" customHeight="1" x14ac:dyDescent="0.25">
      <c r="A57" s="213"/>
      <c r="B57" s="791" t="s">
        <v>91</v>
      </c>
      <c r="C57" s="792"/>
      <c r="D57" s="195"/>
      <c r="E57" s="195"/>
      <c r="F57" s="195"/>
      <c r="G57" s="204"/>
      <c r="H57" s="204"/>
      <c r="I57" s="204"/>
      <c r="J57" s="204"/>
      <c r="K57" s="293"/>
      <c r="L57" s="204"/>
      <c r="M57" s="204"/>
      <c r="N57" s="204"/>
      <c r="O57" s="204"/>
      <c r="P57" s="204"/>
      <c r="Q57" s="204"/>
      <c r="R57" s="204"/>
      <c r="S57" s="204"/>
      <c r="T57" s="204"/>
      <c r="U57" s="204"/>
      <c r="V57" s="204"/>
      <c r="W57" s="204"/>
      <c r="X57" s="204"/>
      <c r="Y57" s="204"/>
      <c r="Z57" s="204"/>
      <c r="AA57" s="204"/>
      <c r="AB57" s="204"/>
      <c r="AC57" s="204"/>
      <c r="AD57" s="204"/>
      <c r="AE57" s="204"/>
      <c r="AF57" s="204"/>
      <c r="AG57" s="204"/>
      <c r="AH57" s="204"/>
      <c r="AI57" s="99">
        <f>'PEP Av. Fin.'!X28</f>
        <v>0</v>
      </c>
      <c r="AJ57" s="99">
        <f>'PEP Av. Fin.'!Y28</f>
        <v>0</v>
      </c>
      <c r="AK57" s="103">
        <f>'PEP Av. Fin.'!Z28</f>
        <v>0</v>
      </c>
      <c r="AL57" s="205">
        <f>'PEP Av. Fin.'!AA28</f>
        <v>0</v>
      </c>
      <c r="AM57" s="7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</row>
    <row r="58" spans="1:513" s="3" customFormat="1" ht="41.4" customHeight="1" x14ac:dyDescent="0.25">
      <c r="A58" s="213"/>
      <c r="B58" s="791" t="s">
        <v>92</v>
      </c>
      <c r="C58" s="792"/>
      <c r="D58" s="195"/>
      <c r="E58" s="195"/>
      <c r="F58" s="195"/>
      <c r="G58" s="204"/>
      <c r="H58" s="204"/>
      <c r="I58" s="204"/>
      <c r="J58" s="204"/>
      <c r="K58" s="293"/>
      <c r="L58" s="204"/>
      <c r="M58" s="204"/>
      <c r="N58" s="204"/>
      <c r="O58" s="204"/>
      <c r="P58" s="204"/>
      <c r="Q58" s="204"/>
      <c r="R58" s="204"/>
      <c r="S58" s="204"/>
      <c r="T58" s="204"/>
      <c r="U58" s="204"/>
      <c r="V58" s="204"/>
      <c r="W58" s="204"/>
      <c r="X58" s="204"/>
      <c r="Y58" s="204"/>
      <c r="Z58" s="204"/>
      <c r="AA58" s="204"/>
      <c r="AB58" s="204"/>
      <c r="AC58" s="204"/>
      <c r="AD58" s="204"/>
      <c r="AE58" s="204"/>
      <c r="AF58" s="204"/>
      <c r="AG58" s="204"/>
      <c r="AH58" s="204"/>
      <c r="AI58" s="99">
        <f>'PEP Av. Fin.'!X29</f>
        <v>0</v>
      </c>
      <c r="AJ58" s="99">
        <f>'PEP Av. Fin.'!Y29</f>
        <v>0</v>
      </c>
      <c r="AK58" s="103">
        <f>'PEP Av. Fin.'!Z29</f>
        <v>0</v>
      </c>
      <c r="AL58" s="205">
        <f>'PEP Av. Fin.'!AA29</f>
        <v>0</v>
      </c>
      <c r="AM58" s="7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</row>
    <row r="59" spans="1:513" s="3" customFormat="1" ht="41.4" customHeight="1" x14ac:dyDescent="0.25">
      <c r="A59" s="213"/>
      <c r="B59" s="791" t="s">
        <v>93</v>
      </c>
      <c r="C59" s="792"/>
      <c r="D59" s="195"/>
      <c r="E59" s="195"/>
      <c r="F59" s="195"/>
      <c r="G59" s="204"/>
      <c r="H59" s="204"/>
      <c r="I59" s="204"/>
      <c r="J59" s="204"/>
      <c r="K59" s="293"/>
      <c r="L59" s="204"/>
      <c r="M59" s="204"/>
      <c r="N59" s="204"/>
      <c r="O59" s="204"/>
      <c r="P59" s="204"/>
      <c r="Q59" s="204"/>
      <c r="R59" s="204"/>
      <c r="S59" s="204"/>
      <c r="T59" s="204"/>
      <c r="U59" s="204"/>
      <c r="V59" s="204"/>
      <c r="W59" s="204"/>
      <c r="X59" s="204"/>
      <c r="Y59" s="204"/>
      <c r="Z59" s="204"/>
      <c r="AA59" s="204"/>
      <c r="AB59" s="204"/>
      <c r="AC59" s="204"/>
      <c r="AD59" s="204"/>
      <c r="AE59" s="204"/>
      <c r="AF59" s="204"/>
      <c r="AG59" s="204"/>
      <c r="AH59" s="204"/>
      <c r="AI59" s="99">
        <f>'PEP Av. Fin.'!X30</f>
        <v>0</v>
      </c>
      <c r="AJ59" s="99">
        <f>'PEP Av. Fin.'!Y30</f>
        <v>0</v>
      </c>
      <c r="AK59" s="103">
        <f>'PEP Av. Fin.'!Z30</f>
        <v>0</v>
      </c>
      <c r="AL59" s="205">
        <f>'PEP Av. Fin.'!AA30</f>
        <v>0</v>
      </c>
      <c r="AM59" s="7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</row>
    <row r="60" spans="1:513" s="6" customFormat="1" ht="41.4" customHeight="1" x14ac:dyDescent="0.25">
      <c r="A60" s="795" t="s">
        <v>97</v>
      </c>
      <c r="B60" s="783"/>
      <c r="C60" s="784"/>
      <c r="D60" s="195"/>
      <c r="E60" s="195"/>
      <c r="F60" s="195"/>
      <c r="G60" s="196"/>
      <c r="H60" s="196"/>
      <c r="I60" s="196"/>
      <c r="J60" s="196"/>
      <c r="K60" s="290"/>
      <c r="L60" s="196"/>
      <c r="M60" s="196"/>
      <c r="N60" s="196"/>
      <c r="O60" s="196"/>
      <c r="P60" s="196"/>
      <c r="Q60" s="196"/>
      <c r="R60" s="196"/>
      <c r="S60" s="196"/>
      <c r="T60" s="196"/>
      <c r="U60" s="196"/>
      <c r="V60" s="196"/>
      <c r="W60" s="196"/>
      <c r="X60" s="196"/>
      <c r="Y60" s="196"/>
      <c r="Z60" s="196"/>
      <c r="AA60" s="196"/>
      <c r="AB60" s="196"/>
      <c r="AC60" s="196"/>
      <c r="AD60" s="196"/>
      <c r="AE60" s="196"/>
      <c r="AF60" s="196"/>
      <c r="AG60" s="196"/>
      <c r="AH60" s="196"/>
      <c r="AI60" s="97">
        <f>'PEP Av. Fin.'!X31</f>
        <v>0</v>
      </c>
      <c r="AJ60" s="97">
        <f>'PEP Av. Fin.'!Y31</f>
        <v>0</v>
      </c>
      <c r="AK60" s="97">
        <f>'PEP Av. Fin.'!Z31</f>
        <v>0</v>
      </c>
      <c r="AL60" s="197">
        <f>'PEP Av. Fin.'!AA31</f>
        <v>0</v>
      </c>
      <c r="AM60" s="4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  <c r="IS60" s="5"/>
      <c r="IT60" s="5"/>
      <c r="IU60" s="5"/>
      <c r="IV60" s="5"/>
      <c r="IW60" s="5"/>
      <c r="IX60" s="5"/>
      <c r="IY60" s="5"/>
      <c r="IZ60" s="5"/>
      <c r="JA60" s="5"/>
      <c r="JB60" s="5"/>
      <c r="JC60" s="5"/>
      <c r="JD60" s="5"/>
      <c r="JE60" s="5"/>
      <c r="JF60" s="5"/>
      <c r="JG60" s="5"/>
      <c r="JH60" s="5"/>
      <c r="JI60" s="5"/>
      <c r="JJ60" s="5"/>
      <c r="JK60" s="5"/>
      <c r="JL60" s="5"/>
      <c r="JM60" s="5"/>
      <c r="JN60" s="5"/>
      <c r="JO60" s="5"/>
      <c r="JP60" s="5"/>
      <c r="JQ60" s="5"/>
      <c r="JR60" s="5"/>
      <c r="JS60" s="5"/>
      <c r="JT60" s="5"/>
      <c r="JU60" s="5"/>
      <c r="JV60" s="5"/>
      <c r="JW60" s="5"/>
      <c r="JX60" s="5"/>
      <c r="JY60" s="5"/>
      <c r="JZ60" s="5"/>
      <c r="KA60" s="5"/>
      <c r="KB60" s="5"/>
      <c r="KC60" s="5"/>
      <c r="KD60" s="5"/>
      <c r="KE60" s="5"/>
      <c r="KF60" s="5"/>
      <c r="KG60" s="5"/>
      <c r="KH60" s="5"/>
      <c r="KI60" s="5"/>
      <c r="KJ60" s="5"/>
      <c r="KK60" s="5"/>
      <c r="KL60" s="5"/>
      <c r="KM60" s="5"/>
      <c r="KN60" s="5"/>
      <c r="KO60" s="5"/>
      <c r="KP60" s="5"/>
      <c r="KQ60" s="5"/>
      <c r="KR60" s="5"/>
      <c r="KS60" s="5"/>
      <c r="KT60" s="5"/>
      <c r="KU60" s="5"/>
      <c r="KV60" s="5"/>
      <c r="KW60" s="5"/>
      <c r="KX60" s="5"/>
      <c r="KY60" s="5"/>
      <c r="KZ60" s="5"/>
      <c r="LA60" s="5"/>
      <c r="LB60" s="5"/>
      <c r="LC60" s="5"/>
      <c r="LD60" s="5"/>
      <c r="LE60" s="5"/>
      <c r="LF60" s="5"/>
      <c r="LG60" s="5"/>
      <c r="LH60" s="5"/>
      <c r="LI60" s="5"/>
      <c r="LJ60" s="5"/>
      <c r="LK60" s="5"/>
      <c r="LL60" s="5"/>
      <c r="LM60" s="5"/>
      <c r="LN60" s="5"/>
      <c r="LO60" s="5"/>
      <c r="LP60" s="5"/>
      <c r="LQ60" s="5"/>
      <c r="LR60" s="5"/>
      <c r="LS60" s="5"/>
      <c r="LT60" s="5"/>
      <c r="LU60" s="5"/>
      <c r="LV60" s="5"/>
      <c r="LW60" s="5"/>
      <c r="LX60" s="5"/>
      <c r="LY60" s="5"/>
      <c r="LZ60" s="5"/>
      <c r="MA60" s="5"/>
      <c r="MB60" s="5"/>
      <c r="MC60" s="5"/>
      <c r="MD60" s="5"/>
      <c r="ME60" s="5"/>
      <c r="MF60" s="5"/>
      <c r="MG60" s="5"/>
      <c r="MH60" s="5"/>
      <c r="MI60" s="5"/>
      <c r="MJ60" s="5"/>
      <c r="MK60" s="5"/>
      <c r="ML60" s="5"/>
      <c r="MM60" s="5"/>
      <c r="MN60" s="5"/>
      <c r="MO60" s="5"/>
      <c r="MP60" s="5"/>
      <c r="MQ60" s="5"/>
      <c r="MR60" s="5"/>
      <c r="MS60" s="5"/>
      <c r="MT60" s="5"/>
      <c r="MU60" s="5"/>
      <c r="MV60" s="5"/>
      <c r="MW60" s="5"/>
      <c r="MX60" s="5"/>
      <c r="MY60" s="5"/>
      <c r="MZ60" s="5"/>
      <c r="NA60" s="5"/>
      <c r="NB60" s="5"/>
      <c r="NC60" s="5"/>
      <c r="ND60" s="5"/>
      <c r="NE60" s="5"/>
      <c r="NF60" s="5"/>
      <c r="NG60" s="5"/>
      <c r="NH60" s="5"/>
      <c r="NI60" s="5"/>
      <c r="NJ60" s="5"/>
      <c r="NK60" s="5"/>
      <c r="NL60" s="5"/>
      <c r="NM60" s="5"/>
      <c r="NN60" s="5"/>
      <c r="NO60" s="5"/>
      <c r="NP60" s="5"/>
      <c r="NQ60" s="5"/>
      <c r="NR60" s="5"/>
      <c r="NS60" s="5"/>
      <c r="NT60" s="5"/>
      <c r="NU60" s="5"/>
      <c r="NV60" s="5"/>
      <c r="NW60" s="5"/>
      <c r="NX60" s="5"/>
      <c r="NY60" s="5"/>
      <c r="NZ60" s="5"/>
      <c r="OA60" s="5"/>
      <c r="OB60" s="5"/>
      <c r="OC60" s="5"/>
      <c r="OD60" s="5"/>
      <c r="OE60" s="5"/>
      <c r="OF60" s="5"/>
      <c r="OG60" s="5"/>
      <c r="OH60" s="5"/>
      <c r="OI60" s="5"/>
      <c r="OJ60" s="5"/>
      <c r="OK60" s="5"/>
      <c r="OL60" s="5"/>
      <c r="OM60" s="5"/>
      <c r="ON60" s="5"/>
      <c r="OO60" s="5"/>
      <c r="OP60" s="5"/>
      <c r="OQ60" s="5"/>
      <c r="OR60" s="5"/>
      <c r="OS60" s="5"/>
      <c r="OT60" s="5"/>
      <c r="OU60" s="5"/>
      <c r="OV60" s="5"/>
      <c r="OW60" s="5"/>
      <c r="OX60" s="5"/>
      <c r="OY60" s="5"/>
      <c r="OZ60" s="5"/>
      <c r="PA60" s="5"/>
      <c r="PB60" s="5"/>
      <c r="PC60" s="5"/>
      <c r="PD60" s="5"/>
      <c r="PE60" s="5"/>
      <c r="PF60" s="5"/>
      <c r="PG60" s="5"/>
      <c r="PH60" s="5"/>
      <c r="PI60" s="5"/>
      <c r="PJ60" s="5"/>
      <c r="PK60" s="5"/>
      <c r="PL60" s="5"/>
      <c r="PM60" s="5"/>
      <c r="PN60" s="5"/>
      <c r="PO60" s="5"/>
      <c r="PP60" s="5"/>
      <c r="PQ60" s="5"/>
      <c r="PR60" s="5"/>
      <c r="PS60" s="5"/>
      <c r="PT60" s="5"/>
      <c r="PU60" s="5"/>
      <c r="PV60" s="5"/>
      <c r="PW60" s="5"/>
      <c r="PX60" s="5"/>
      <c r="PY60" s="5"/>
      <c r="PZ60" s="5"/>
      <c r="QA60" s="5"/>
      <c r="QB60" s="5"/>
      <c r="QC60" s="5"/>
      <c r="QD60" s="5"/>
      <c r="QE60" s="5"/>
      <c r="QF60" s="5"/>
      <c r="QG60" s="5"/>
      <c r="QH60" s="5"/>
      <c r="QI60" s="5"/>
      <c r="QJ60" s="5"/>
      <c r="QK60" s="5"/>
      <c r="QL60" s="5"/>
      <c r="QM60" s="5"/>
      <c r="QN60" s="5"/>
      <c r="QO60" s="5"/>
      <c r="QP60" s="5"/>
      <c r="QQ60" s="5"/>
      <c r="QR60" s="5"/>
      <c r="QS60" s="5"/>
      <c r="QT60" s="5"/>
      <c r="QU60" s="5"/>
      <c r="QV60" s="5"/>
      <c r="QW60" s="5"/>
      <c r="QX60" s="5"/>
      <c r="QY60" s="5"/>
      <c r="QZ60" s="5"/>
      <c r="RA60" s="5"/>
      <c r="RB60" s="5"/>
      <c r="RC60" s="5"/>
      <c r="RD60" s="5"/>
      <c r="RE60" s="5"/>
      <c r="RF60" s="5"/>
      <c r="RG60" s="5"/>
      <c r="RH60" s="5"/>
      <c r="RI60" s="5"/>
      <c r="RJ60" s="5"/>
      <c r="RK60" s="5"/>
      <c r="RL60" s="5"/>
      <c r="RM60" s="5"/>
      <c r="RN60" s="5"/>
      <c r="RO60" s="5"/>
      <c r="RP60" s="5"/>
      <c r="RQ60" s="5"/>
      <c r="RR60" s="5"/>
      <c r="RS60" s="5"/>
      <c r="RT60" s="5"/>
      <c r="RU60" s="5"/>
      <c r="RV60" s="5"/>
      <c r="RW60" s="5"/>
      <c r="RX60" s="5"/>
      <c r="RY60" s="5"/>
      <c r="RZ60" s="5"/>
      <c r="SA60" s="5"/>
      <c r="SB60" s="5"/>
      <c r="SC60" s="5"/>
      <c r="SD60" s="5"/>
      <c r="SE60" s="5"/>
      <c r="SF60" s="5"/>
      <c r="SG60" s="5"/>
      <c r="SH60" s="5"/>
      <c r="SI60" s="5"/>
      <c r="SJ60" s="5"/>
      <c r="SK60" s="5"/>
      <c r="SL60" s="5"/>
      <c r="SM60" s="5"/>
      <c r="SN60" s="5"/>
      <c r="SO60" s="5"/>
      <c r="SP60" s="5"/>
      <c r="SQ60" s="5"/>
      <c r="SR60" s="5"/>
      <c r="SS60" s="5"/>
    </row>
    <row r="61" spans="1:513" s="3" customFormat="1" ht="41.4" customHeight="1" x14ac:dyDescent="0.25">
      <c r="A61" s="213"/>
      <c r="B61" s="791" t="s">
        <v>94</v>
      </c>
      <c r="C61" s="792"/>
      <c r="D61" s="195"/>
      <c r="E61" s="195"/>
      <c r="F61" s="195"/>
      <c r="G61" s="204"/>
      <c r="H61" s="204"/>
      <c r="I61" s="204"/>
      <c r="J61" s="204"/>
      <c r="K61" s="293"/>
      <c r="L61" s="204"/>
      <c r="M61" s="204"/>
      <c r="N61" s="204"/>
      <c r="O61" s="204"/>
      <c r="P61" s="204"/>
      <c r="Q61" s="204"/>
      <c r="R61" s="204"/>
      <c r="S61" s="204"/>
      <c r="T61" s="204"/>
      <c r="U61" s="204"/>
      <c r="V61" s="204"/>
      <c r="W61" s="204"/>
      <c r="X61" s="204"/>
      <c r="Y61" s="204"/>
      <c r="Z61" s="204"/>
      <c r="AA61" s="204"/>
      <c r="AB61" s="204"/>
      <c r="AC61" s="204"/>
      <c r="AD61" s="204"/>
      <c r="AE61" s="204"/>
      <c r="AF61" s="204"/>
      <c r="AG61" s="204"/>
      <c r="AH61" s="204"/>
      <c r="AI61" s="99">
        <f>'PEP Av. Fin.'!X32</f>
        <v>0</v>
      </c>
      <c r="AJ61" s="99">
        <f>'PEP Av. Fin.'!Y32</f>
        <v>0</v>
      </c>
      <c r="AK61" s="103">
        <f>'PEP Av. Fin.'!Z32</f>
        <v>0</v>
      </c>
      <c r="AL61" s="205">
        <f>'PEP Av. Fin.'!AA32</f>
        <v>0</v>
      </c>
      <c r="AM61" s="7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</row>
    <row r="62" spans="1:513" s="3" customFormat="1" ht="41.4" customHeight="1" x14ac:dyDescent="0.25">
      <c r="A62" s="213"/>
      <c r="B62" s="791" t="s">
        <v>95</v>
      </c>
      <c r="C62" s="792"/>
      <c r="D62" s="195"/>
      <c r="E62" s="195"/>
      <c r="F62" s="195"/>
      <c r="G62" s="204"/>
      <c r="H62" s="204"/>
      <c r="I62" s="204"/>
      <c r="J62" s="204"/>
      <c r="K62" s="293"/>
      <c r="L62" s="204"/>
      <c r="M62" s="204"/>
      <c r="N62" s="204"/>
      <c r="O62" s="204"/>
      <c r="P62" s="204"/>
      <c r="Q62" s="204"/>
      <c r="R62" s="204"/>
      <c r="S62" s="204"/>
      <c r="T62" s="204"/>
      <c r="U62" s="204"/>
      <c r="V62" s="204"/>
      <c r="W62" s="204"/>
      <c r="X62" s="204"/>
      <c r="Y62" s="204"/>
      <c r="Z62" s="204"/>
      <c r="AA62" s="204"/>
      <c r="AB62" s="204"/>
      <c r="AC62" s="204"/>
      <c r="AD62" s="204"/>
      <c r="AE62" s="204"/>
      <c r="AF62" s="204"/>
      <c r="AG62" s="204"/>
      <c r="AH62" s="204"/>
      <c r="AI62" s="99">
        <f>'PEP Av. Fin.'!X33</f>
        <v>0</v>
      </c>
      <c r="AJ62" s="99">
        <f>'PEP Av. Fin.'!Y33</f>
        <v>0</v>
      </c>
      <c r="AK62" s="103">
        <f>'PEP Av. Fin.'!Z33</f>
        <v>0</v>
      </c>
      <c r="AL62" s="205">
        <f>'PEP Av. Fin.'!AA33</f>
        <v>0</v>
      </c>
      <c r="AM62" s="7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</row>
    <row r="63" spans="1:513" s="3" customFormat="1" ht="41.4" customHeight="1" x14ac:dyDescent="0.25">
      <c r="A63" s="213"/>
      <c r="B63" s="791" t="s">
        <v>96</v>
      </c>
      <c r="C63" s="792"/>
      <c r="D63" s="195"/>
      <c r="E63" s="195"/>
      <c r="F63" s="195"/>
      <c r="G63" s="204"/>
      <c r="H63" s="204"/>
      <c r="I63" s="204"/>
      <c r="J63" s="204"/>
      <c r="K63" s="293"/>
      <c r="L63" s="204"/>
      <c r="M63" s="204"/>
      <c r="N63" s="204"/>
      <c r="O63" s="204"/>
      <c r="P63" s="204"/>
      <c r="Q63" s="204"/>
      <c r="R63" s="204"/>
      <c r="S63" s="204"/>
      <c r="T63" s="204"/>
      <c r="U63" s="204"/>
      <c r="V63" s="204"/>
      <c r="W63" s="204"/>
      <c r="X63" s="204"/>
      <c r="Y63" s="204"/>
      <c r="Z63" s="204"/>
      <c r="AA63" s="204"/>
      <c r="AB63" s="204"/>
      <c r="AC63" s="204"/>
      <c r="AD63" s="204"/>
      <c r="AE63" s="204"/>
      <c r="AF63" s="204"/>
      <c r="AG63" s="204"/>
      <c r="AH63" s="204"/>
      <c r="AI63" s="99">
        <f>'PEP Av. Fin.'!X34</f>
        <v>0</v>
      </c>
      <c r="AJ63" s="99">
        <f>'PEP Av. Fin.'!Y34</f>
        <v>0</v>
      </c>
      <c r="AK63" s="103">
        <f>'PEP Av. Fin.'!Z34</f>
        <v>0</v>
      </c>
      <c r="AL63" s="205">
        <f>'PEP Av. Fin.'!AA34</f>
        <v>0</v>
      </c>
      <c r="AM63" s="7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</row>
    <row r="64" spans="1:513" s="3" customFormat="1" ht="41.4" customHeight="1" x14ac:dyDescent="0.25">
      <c r="A64" s="213"/>
      <c r="B64" s="791" t="s">
        <v>98</v>
      </c>
      <c r="C64" s="792"/>
      <c r="D64" s="195"/>
      <c r="E64" s="195"/>
      <c r="F64" s="195"/>
      <c r="G64" s="204"/>
      <c r="H64" s="204"/>
      <c r="I64" s="204"/>
      <c r="J64" s="204"/>
      <c r="K64" s="293"/>
      <c r="L64" s="204"/>
      <c r="M64" s="204"/>
      <c r="N64" s="204"/>
      <c r="O64" s="204"/>
      <c r="P64" s="204"/>
      <c r="Q64" s="204"/>
      <c r="R64" s="204"/>
      <c r="S64" s="204"/>
      <c r="T64" s="204"/>
      <c r="U64" s="204"/>
      <c r="V64" s="204"/>
      <c r="W64" s="204"/>
      <c r="X64" s="204"/>
      <c r="Y64" s="204"/>
      <c r="Z64" s="204"/>
      <c r="AA64" s="204"/>
      <c r="AB64" s="204"/>
      <c r="AC64" s="204"/>
      <c r="AD64" s="204"/>
      <c r="AE64" s="204"/>
      <c r="AF64" s="204"/>
      <c r="AG64" s="204"/>
      <c r="AH64" s="204"/>
      <c r="AI64" s="99">
        <f>'PEP Av. Fin.'!X35</f>
        <v>0</v>
      </c>
      <c r="AJ64" s="99">
        <f>'PEP Av. Fin.'!Y35</f>
        <v>0</v>
      </c>
      <c r="AK64" s="103">
        <f>'PEP Av. Fin.'!Z35</f>
        <v>0</v>
      </c>
      <c r="AL64" s="205">
        <f>'PEP Av. Fin.'!AA35</f>
        <v>0</v>
      </c>
      <c r="AM64" s="7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</row>
    <row r="65" spans="1:513" s="6" customFormat="1" ht="41.4" customHeight="1" x14ac:dyDescent="0.25">
      <c r="A65" s="795" t="s">
        <v>102</v>
      </c>
      <c r="B65" s="783"/>
      <c r="C65" s="784"/>
      <c r="D65" s="195"/>
      <c r="E65" s="195"/>
      <c r="F65" s="195"/>
      <c r="G65" s="196"/>
      <c r="H65" s="196"/>
      <c r="I65" s="196"/>
      <c r="J65" s="196"/>
      <c r="K65" s="290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  <c r="AE65" s="196"/>
      <c r="AF65" s="196"/>
      <c r="AG65" s="196"/>
      <c r="AH65" s="196"/>
      <c r="AI65" s="97">
        <f>'PEP Av. Fin.'!X36</f>
        <v>0</v>
      </c>
      <c r="AJ65" s="97">
        <f>'PEP Av. Fin.'!Y36</f>
        <v>0</v>
      </c>
      <c r="AK65" s="97">
        <f>'PEP Av. Fin.'!Z36</f>
        <v>0</v>
      </c>
      <c r="AL65" s="197">
        <f>'PEP Av. Fin.'!AA36</f>
        <v>0</v>
      </c>
      <c r="AM65" s="4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  <c r="IY65" s="5"/>
      <c r="IZ65" s="5"/>
      <c r="JA65" s="5"/>
      <c r="JB65" s="5"/>
      <c r="JC65" s="5"/>
      <c r="JD65" s="5"/>
      <c r="JE65" s="5"/>
      <c r="JF65" s="5"/>
      <c r="JG65" s="5"/>
      <c r="JH65" s="5"/>
      <c r="JI65" s="5"/>
      <c r="JJ65" s="5"/>
      <c r="JK65" s="5"/>
      <c r="JL65" s="5"/>
      <c r="JM65" s="5"/>
      <c r="JN65" s="5"/>
      <c r="JO65" s="5"/>
      <c r="JP65" s="5"/>
      <c r="JQ65" s="5"/>
      <c r="JR65" s="5"/>
      <c r="JS65" s="5"/>
      <c r="JT65" s="5"/>
      <c r="JU65" s="5"/>
      <c r="JV65" s="5"/>
      <c r="JW65" s="5"/>
      <c r="JX65" s="5"/>
      <c r="JY65" s="5"/>
      <c r="JZ65" s="5"/>
      <c r="KA65" s="5"/>
      <c r="KB65" s="5"/>
      <c r="KC65" s="5"/>
      <c r="KD65" s="5"/>
      <c r="KE65" s="5"/>
      <c r="KF65" s="5"/>
      <c r="KG65" s="5"/>
      <c r="KH65" s="5"/>
      <c r="KI65" s="5"/>
      <c r="KJ65" s="5"/>
      <c r="KK65" s="5"/>
      <c r="KL65" s="5"/>
      <c r="KM65" s="5"/>
      <c r="KN65" s="5"/>
      <c r="KO65" s="5"/>
      <c r="KP65" s="5"/>
      <c r="KQ65" s="5"/>
      <c r="KR65" s="5"/>
      <c r="KS65" s="5"/>
      <c r="KT65" s="5"/>
      <c r="KU65" s="5"/>
      <c r="KV65" s="5"/>
      <c r="KW65" s="5"/>
      <c r="KX65" s="5"/>
      <c r="KY65" s="5"/>
      <c r="KZ65" s="5"/>
      <c r="LA65" s="5"/>
      <c r="LB65" s="5"/>
      <c r="LC65" s="5"/>
      <c r="LD65" s="5"/>
      <c r="LE65" s="5"/>
      <c r="LF65" s="5"/>
      <c r="LG65" s="5"/>
      <c r="LH65" s="5"/>
      <c r="LI65" s="5"/>
      <c r="LJ65" s="5"/>
      <c r="LK65" s="5"/>
      <c r="LL65" s="5"/>
      <c r="LM65" s="5"/>
      <c r="LN65" s="5"/>
      <c r="LO65" s="5"/>
      <c r="LP65" s="5"/>
      <c r="LQ65" s="5"/>
      <c r="LR65" s="5"/>
      <c r="LS65" s="5"/>
      <c r="LT65" s="5"/>
      <c r="LU65" s="5"/>
      <c r="LV65" s="5"/>
      <c r="LW65" s="5"/>
      <c r="LX65" s="5"/>
      <c r="LY65" s="5"/>
      <c r="LZ65" s="5"/>
      <c r="MA65" s="5"/>
      <c r="MB65" s="5"/>
      <c r="MC65" s="5"/>
      <c r="MD65" s="5"/>
      <c r="ME65" s="5"/>
      <c r="MF65" s="5"/>
      <c r="MG65" s="5"/>
      <c r="MH65" s="5"/>
      <c r="MI65" s="5"/>
      <c r="MJ65" s="5"/>
      <c r="MK65" s="5"/>
      <c r="ML65" s="5"/>
      <c r="MM65" s="5"/>
      <c r="MN65" s="5"/>
      <c r="MO65" s="5"/>
      <c r="MP65" s="5"/>
      <c r="MQ65" s="5"/>
      <c r="MR65" s="5"/>
      <c r="MS65" s="5"/>
      <c r="MT65" s="5"/>
      <c r="MU65" s="5"/>
      <c r="MV65" s="5"/>
      <c r="MW65" s="5"/>
      <c r="MX65" s="5"/>
      <c r="MY65" s="5"/>
      <c r="MZ65" s="5"/>
      <c r="NA65" s="5"/>
      <c r="NB65" s="5"/>
      <c r="NC65" s="5"/>
      <c r="ND65" s="5"/>
      <c r="NE65" s="5"/>
      <c r="NF65" s="5"/>
      <c r="NG65" s="5"/>
      <c r="NH65" s="5"/>
      <c r="NI65" s="5"/>
      <c r="NJ65" s="5"/>
      <c r="NK65" s="5"/>
      <c r="NL65" s="5"/>
      <c r="NM65" s="5"/>
      <c r="NN65" s="5"/>
      <c r="NO65" s="5"/>
      <c r="NP65" s="5"/>
      <c r="NQ65" s="5"/>
      <c r="NR65" s="5"/>
      <c r="NS65" s="5"/>
      <c r="NT65" s="5"/>
      <c r="NU65" s="5"/>
      <c r="NV65" s="5"/>
      <c r="NW65" s="5"/>
      <c r="NX65" s="5"/>
      <c r="NY65" s="5"/>
      <c r="NZ65" s="5"/>
      <c r="OA65" s="5"/>
      <c r="OB65" s="5"/>
      <c r="OC65" s="5"/>
      <c r="OD65" s="5"/>
      <c r="OE65" s="5"/>
      <c r="OF65" s="5"/>
      <c r="OG65" s="5"/>
      <c r="OH65" s="5"/>
      <c r="OI65" s="5"/>
      <c r="OJ65" s="5"/>
      <c r="OK65" s="5"/>
      <c r="OL65" s="5"/>
      <c r="OM65" s="5"/>
      <c r="ON65" s="5"/>
      <c r="OO65" s="5"/>
      <c r="OP65" s="5"/>
      <c r="OQ65" s="5"/>
      <c r="OR65" s="5"/>
      <c r="OS65" s="5"/>
      <c r="OT65" s="5"/>
      <c r="OU65" s="5"/>
      <c r="OV65" s="5"/>
      <c r="OW65" s="5"/>
      <c r="OX65" s="5"/>
      <c r="OY65" s="5"/>
      <c r="OZ65" s="5"/>
      <c r="PA65" s="5"/>
      <c r="PB65" s="5"/>
      <c r="PC65" s="5"/>
      <c r="PD65" s="5"/>
      <c r="PE65" s="5"/>
      <c r="PF65" s="5"/>
      <c r="PG65" s="5"/>
      <c r="PH65" s="5"/>
      <c r="PI65" s="5"/>
      <c r="PJ65" s="5"/>
      <c r="PK65" s="5"/>
      <c r="PL65" s="5"/>
      <c r="PM65" s="5"/>
      <c r="PN65" s="5"/>
      <c r="PO65" s="5"/>
      <c r="PP65" s="5"/>
      <c r="PQ65" s="5"/>
      <c r="PR65" s="5"/>
      <c r="PS65" s="5"/>
      <c r="PT65" s="5"/>
      <c r="PU65" s="5"/>
      <c r="PV65" s="5"/>
      <c r="PW65" s="5"/>
      <c r="PX65" s="5"/>
      <c r="PY65" s="5"/>
      <c r="PZ65" s="5"/>
      <c r="QA65" s="5"/>
      <c r="QB65" s="5"/>
      <c r="QC65" s="5"/>
      <c r="QD65" s="5"/>
      <c r="QE65" s="5"/>
      <c r="QF65" s="5"/>
      <c r="QG65" s="5"/>
      <c r="QH65" s="5"/>
      <c r="QI65" s="5"/>
      <c r="QJ65" s="5"/>
      <c r="QK65" s="5"/>
      <c r="QL65" s="5"/>
      <c r="QM65" s="5"/>
      <c r="QN65" s="5"/>
      <c r="QO65" s="5"/>
      <c r="QP65" s="5"/>
      <c r="QQ65" s="5"/>
      <c r="QR65" s="5"/>
      <c r="QS65" s="5"/>
      <c r="QT65" s="5"/>
      <c r="QU65" s="5"/>
      <c r="QV65" s="5"/>
      <c r="QW65" s="5"/>
      <c r="QX65" s="5"/>
      <c r="QY65" s="5"/>
      <c r="QZ65" s="5"/>
      <c r="RA65" s="5"/>
      <c r="RB65" s="5"/>
      <c r="RC65" s="5"/>
      <c r="RD65" s="5"/>
      <c r="RE65" s="5"/>
      <c r="RF65" s="5"/>
      <c r="RG65" s="5"/>
      <c r="RH65" s="5"/>
      <c r="RI65" s="5"/>
      <c r="RJ65" s="5"/>
      <c r="RK65" s="5"/>
      <c r="RL65" s="5"/>
      <c r="RM65" s="5"/>
      <c r="RN65" s="5"/>
      <c r="RO65" s="5"/>
      <c r="RP65" s="5"/>
      <c r="RQ65" s="5"/>
      <c r="RR65" s="5"/>
      <c r="RS65" s="5"/>
      <c r="RT65" s="5"/>
      <c r="RU65" s="5"/>
      <c r="RV65" s="5"/>
      <c r="RW65" s="5"/>
      <c r="RX65" s="5"/>
      <c r="RY65" s="5"/>
      <c r="RZ65" s="5"/>
      <c r="SA65" s="5"/>
      <c r="SB65" s="5"/>
      <c r="SC65" s="5"/>
      <c r="SD65" s="5"/>
      <c r="SE65" s="5"/>
      <c r="SF65" s="5"/>
      <c r="SG65" s="5"/>
      <c r="SH65" s="5"/>
      <c r="SI65" s="5"/>
      <c r="SJ65" s="5"/>
      <c r="SK65" s="5"/>
      <c r="SL65" s="5"/>
      <c r="SM65" s="5"/>
      <c r="SN65" s="5"/>
      <c r="SO65" s="5"/>
      <c r="SP65" s="5"/>
      <c r="SQ65" s="5"/>
      <c r="SR65" s="5"/>
      <c r="SS65" s="5"/>
    </row>
    <row r="66" spans="1:513" s="3" customFormat="1" ht="41.4" customHeight="1" x14ac:dyDescent="0.25">
      <c r="A66" s="213"/>
      <c r="B66" s="791" t="s">
        <v>99</v>
      </c>
      <c r="C66" s="792"/>
      <c r="D66" s="195"/>
      <c r="E66" s="195"/>
      <c r="F66" s="195"/>
      <c r="G66" s="204"/>
      <c r="H66" s="204"/>
      <c r="I66" s="204"/>
      <c r="J66" s="204"/>
      <c r="K66" s="293"/>
      <c r="L66" s="204"/>
      <c r="M66" s="204"/>
      <c r="N66" s="204"/>
      <c r="O66" s="204"/>
      <c r="P66" s="204"/>
      <c r="Q66" s="204"/>
      <c r="R66" s="204"/>
      <c r="S66" s="204"/>
      <c r="T66" s="204"/>
      <c r="U66" s="204"/>
      <c r="V66" s="204"/>
      <c r="W66" s="204"/>
      <c r="X66" s="204"/>
      <c r="Y66" s="204"/>
      <c r="Z66" s="204"/>
      <c r="AA66" s="204"/>
      <c r="AB66" s="204"/>
      <c r="AC66" s="204"/>
      <c r="AD66" s="204"/>
      <c r="AE66" s="204"/>
      <c r="AF66" s="204"/>
      <c r="AG66" s="204"/>
      <c r="AH66" s="204"/>
      <c r="AI66" s="99">
        <f>'PEP Av. Fin.'!X37</f>
        <v>0</v>
      </c>
      <c r="AJ66" s="99">
        <f>'PEP Av. Fin.'!Y37</f>
        <v>0</v>
      </c>
      <c r="AK66" s="103">
        <f>'PEP Av. Fin.'!Z37</f>
        <v>0</v>
      </c>
      <c r="AL66" s="205">
        <f>'PEP Av. Fin.'!AA37</f>
        <v>0</v>
      </c>
      <c r="AM66" s="7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</row>
    <row r="67" spans="1:513" s="3" customFormat="1" ht="41.4" customHeight="1" x14ac:dyDescent="0.25">
      <c r="A67" s="213"/>
      <c r="B67" s="791" t="s">
        <v>100</v>
      </c>
      <c r="C67" s="792"/>
      <c r="D67" s="195"/>
      <c r="E67" s="195"/>
      <c r="F67" s="195"/>
      <c r="G67" s="204"/>
      <c r="H67" s="204"/>
      <c r="I67" s="204"/>
      <c r="J67" s="204"/>
      <c r="K67" s="293"/>
      <c r="L67" s="204"/>
      <c r="M67" s="204"/>
      <c r="N67" s="204"/>
      <c r="O67" s="204"/>
      <c r="P67" s="204"/>
      <c r="Q67" s="204"/>
      <c r="R67" s="204"/>
      <c r="S67" s="204"/>
      <c r="T67" s="204"/>
      <c r="U67" s="204"/>
      <c r="V67" s="204"/>
      <c r="W67" s="204"/>
      <c r="X67" s="204"/>
      <c r="Y67" s="204"/>
      <c r="Z67" s="204"/>
      <c r="AA67" s="204"/>
      <c r="AB67" s="204"/>
      <c r="AC67" s="204"/>
      <c r="AD67" s="204"/>
      <c r="AE67" s="204"/>
      <c r="AF67" s="204"/>
      <c r="AG67" s="204"/>
      <c r="AH67" s="204"/>
      <c r="AI67" s="99">
        <f>'PEP Av. Fin.'!X38</f>
        <v>0</v>
      </c>
      <c r="AJ67" s="99">
        <f>'PEP Av. Fin.'!Y38</f>
        <v>0</v>
      </c>
      <c r="AK67" s="103">
        <f>'PEP Av. Fin.'!Z38</f>
        <v>0</v>
      </c>
      <c r="AL67" s="205">
        <f>'PEP Av. Fin.'!AA38</f>
        <v>0</v>
      </c>
      <c r="AM67" s="7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</row>
    <row r="68" spans="1:513" s="3" customFormat="1" ht="41.4" customHeight="1" x14ac:dyDescent="0.25">
      <c r="A68" s="213"/>
      <c r="B68" s="791" t="s">
        <v>101</v>
      </c>
      <c r="C68" s="792"/>
      <c r="D68" s="195"/>
      <c r="E68" s="195"/>
      <c r="F68" s="195"/>
      <c r="G68" s="204"/>
      <c r="H68" s="204"/>
      <c r="I68" s="204"/>
      <c r="J68" s="204"/>
      <c r="K68" s="293"/>
      <c r="L68" s="204"/>
      <c r="M68" s="204"/>
      <c r="N68" s="204"/>
      <c r="O68" s="204"/>
      <c r="P68" s="204"/>
      <c r="Q68" s="204"/>
      <c r="R68" s="204"/>
      <c r="S68" s="204"/>
      <c r="T68" s="204"/>
      <c r="U68" s="204"/>
      <c r="V68" s="204"/>
      <c r="W68" s="204"/>
      <c r="X68" s="204"/>
      <c r="Y68" s="204"/>
      <c r="Z68" s="204"/>
      <c r="AA68" s="204"/>
      <c r="AB68" s="204"/>
      <c r="AC68" s="204"/>
      <c r="AD68" s="204"/>
      <c r="AE68" s="204"/>
      <c r="AF68" s="204"/>
      <c r="AG68" s="204"/>
      <c r="AH68" s="204"/>
      <c r="AI68" s="99">
        <f>'PEP Av. Fin.'!X39</f>
        <v>0</v>
      </c>
      <c r="AJ68" s="99">
        <f>'PEP Av. Fin.'!Y39</f>
        <v>0</v>
      </c>
      <c r="AK68" s="103">
        <f>'PEP Av. Fin.'!Z39</f>
        <v>0</v>
      </c>
      <c r="AL68" s="205">
        <f>'PEP Av. Fin.'!AA39</f>
        <v>0</v>
      </c>
      <c r="AM68" s="7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</row>
    <row r="69" spans="1:513" s="6" customFormat="1" ht="41.4" customHeight="1" x14ac:dyDescent="0.25">
      <c r="A69" s="795" t="s">
        <v>22</v>
      </c>
      <c r="B69" s="783"/>
      <c r="C69" s="784"/>
      <c r="D69" s="195"/>
      <c r="E69" s="195"/>
      <c r="F69" s="195"/>
      <c r="G69" s="196"/>
      <c r="H69" s="196"/>
      <c r="I69" s="196"/>
      <c r="J69" s="196"/>
      <c r="K69" s="290"/>
      <c r="L69" s="196"/>
      <c r="M69" s="196"/>
      <c r="N69" s="196"/>
      <c r="O69" s="196"/>
      <c r="P69" s="196"/>
      <c r="Q69" s="196"/>
      <c r="R69" s="196"/>
      <c r="S69" s="196"/>
      <c r="T69" s="196"/>
      <c r="U69" s="196"/>
      <c r="V69" s="196"/>
      <c r="W69" s="196"/>
      <c r="X69" s="196"/>
      <c r="Y69" s="196"/>
      <c r="Z69" s="196"/>
      <c r="AA69" s="196"/>
      <c r="AB69" s="196"/>
      <c r="AC69" s="196"/>
      <c r="AD69" s="196"/>
      <c r="AE69" s="196"/>
      <c r="AF69" s="196"/>
      <c r="AG69" s="196"/>
      <c r="AH69" s="196"/>
      <c r="AI69" s="97">
        <f>'PEP Av. Fin.'!X40</f>
        <v>517333.4</v>
      </c>
      <c r="AJ69" s="97">
        <f>'PEP Av. Fin.'!Y40</f>
        <v>357900</v>
      </c>
      <c r="AK69" s="97">
        <f>'PEP Av. Fin.'!Z40</f>
        <v>875233.4</v>
      </c>
      <c r="AL69" s="197">
        <f>'PEP Av. Fin.'!AA40</f>
        <v>0.2</v>
      </c>
      <c r="AM69" s="4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  <c r="HY69" s="5"/>
      <c r="HZ69" s="5"/>
      <c r="IA69" s="5"/>
      <c r="IB69" s="5"/>
      <c r="IC69" s="5"/>
      <c r="ID69" s="5"/>
      <c r="IE69" s="5"/>
      <c r="IF69" s="5"/>
      <c r="IG69" s="5"/>
      <c r="IH69" s="5"/>
      <c r="II69" s="5"/>
      <c r="IJ69" s="5"/>
      <c r="IK69" s="5"/>
      <c r="IL69" s="5"/>
      <c r="IM69" s="5"/>
      <c r="IN69" s="5"/>
      <c r="IO69" s="5"/>
      <c r="IP69" s="5"/>
      <c r="IQ69" s="5"/>
      <c r="IR69" s="5"/>
      <c r="IS69" s="5"/>
      <c r="IT69" s="5"/>
      <c r="IU69" s="5"/>
      <c r="IV69" s="5"/>
      <c r="IW69" s="5"/>
      <c r="IX69" s="5"/>
      <c r="IY69" s="5"/>
      <c r="IZ69" s="5"/>
      <c r="JA69" s="5"/>
      <c r="JB69" s="5"/>
      <c r="JC69" s="5"/>
      <c r="JD69" s="5"/>
      <c r="JE69" s="5"/>
      <c r="JF69" s="5"/>
      <c r="JG69" s="5"/>
      <c r="JH69" s="5"/>
      <c r="JI69" s="5"/>
      <c r="JJ69" s="5"/>
      <c r="JK69" s="5"/>
      <c r="JL69" s="5"/>
      <c r="JM69" s="5"/>
      <c r="JN69" s="5"/>
      <c r="JO69" s="5"/>
      <c r="JP69" s="5"/>
      <c r="JQ69" s="5"/>
      <c r="JR69" s="5"/>
      <c r="JS69" s="5"/>
      <c r="JT69" s="5"/>
      <c r="JU69" s="5"/>
      <c r="JV69" s="5"/>
      <c r="JW69" s="5"/>
      <c r="JX69" s="5"/>
      <c r="JY69" s="5"/>
      <c r="JZ69" s="5"/>
      <c r="KA69" s="5"/>
      <c r="KB69" s="5"/>
      <c r="KC69" s="5"/>
      <c r="KD69" s="5"/>
      <c r="KE69" s="5"/>
      <c r="KF69" s="5"/>
      <c r="KG69" s="5"/>
      <c r="KH69" s="5"/>
      <c r="KI69" s="5"/>
      <c r="KJ69" s="5"/>
      <c r="KK69" s="5"/>
      <c r="KL69" s="5"/>
      <c r="KM69" s="5"/>
      <c r="KN69" s="5"/>
      <c r="KO69" s="5"/>
      <c r="KP69" s="5"/>
      <c r="KQ69" s="5"/>
      <c r="KR69" s="5"/>
      <c r="KS69" s="5"/>
      <c r="KT69" s="5"/>
      <c r="KU69" s="5"/>
      <c r="KV69" s="5"/>
      <c r="KW69" s="5"/>
      <c r="KX69" s="5"/>
      <c r="KY69" s="5"/>
      <c r="KZ69" s="5"/>
      <c r="LA69" s="5"/>
      <c r="LB69" s="5"/>
      <c r="LC69" s="5"/>
      <c r="LD69" s="5"/>
      <c r="LE69" s="5"/>
      <c r="LF69" s="5"/>
      <c r="LG69" s="5"/>
      <c r="LH69" s="5"/>
      <c r="LI69" s="5"/>
      <c r="LJ69" s="5"/>
      <c r="LK69" s="5"/>
      <c r="LL69" s="5"/>
      <c r="LM69" s="5"/>
      <c r="LN69" s="5"/>
      <c r="LO69" s="5"/>
      <c r="LP69" s="5"/>
      <c r="LQ69" s="5"/>
      <c r="LR69" s="5"/>
      <c r="LS69" s="5"/>
      <c r="LT69" s="5"/>
      <c r="LU69" s="5"/>
      <c r="LV69" s="5"/>
      <c r="LW69" s="5"/>
      <c r="LX69" s="5"/>
      <c r="LY69" s="5"/>
      <c r="LZ69" s="5"/>
      <c r="MA69" s="5"/>
      <c r="MB69" s="5"/>
      <c r="MC69" s="5"/>
      <c r="MD69" s="5"/>
      <c r="ME69" s="5"/>
      <c r="MF69" s="5"/>
      <c r="MG69" s="5"/>
      <c r="MH69" s="5"/>
      <c r="MI69" s="5"/>
      <c r="MJ69" s="5"/>
      <c r="MK69" s="5"/>
      <c r="ML69" s="5"/>
      <c r="MM69" s="5"/>
      <c r="MN69" s="5"/>
      <c r="MO69" s="5"/>
      <c r="MP69" s="5"/>
      <c r="MQ69" s="5"/>
      <c r="MR69" s="5"/>
      <c r="MS69" s="5"/>
      <c r="MT69" s="5"/>
      <c r="MU69" s="5"/>
      <c r="MV69" s="5"/>
      <c r="MW69" s="5"/>
      <c r="MX69" s="5"/>
      <c r="MY69" s="5"/>
      <c r="MZ69" s="5"/>
      <c r="NA69" s="5"/>
      <c r="NB69" s="5"/>
      <c r="NC69" s="5"/>
      <c r="ND69" s="5"/>
      <c r="NE69" s="5"/>
      <c r="NF69" s="5"/>
      <c r="NG69" s="5"/>
      <c r="NH69" s="5"/>
      <c r="NI69" s="5"/>
      <c r="NJ69" s="5"/>
      <c r="NK69" s="5"/>
      <c r="NL69" s="5"/>
      <c r="NM69" s="5"/>
      <c r="NN69" s="5"/>
      <c r="NO69" s="5"/>
      <c r="NP69" s="5"/>
      <c r="NQ69" s="5"/>
      <c r="NR69" s="5"/>
      <c r="NS69" s="5"/>
      <c r="NT69" s="5"/>
      <c r="NU69" s="5"/>
      <c r="NV69" s="5"/>
      <c r="NW69" s="5"/>
      <c r="NX69" s="5"/>
      <c r="NY69" s="5"/>
      <c r="NZ69" s="5"/>
      <c r="OA69" s="5"/>
      <c r="OB69" s="5"/>
      <c r="OC69" s="5"/>
      <c r="OD69" s="5"/>
      <c r="OE69" s="5"/>
      <c r="OF69" s="5"/>
      <c r="OG69" s="5"/>
      <c r="OH69" s="5"/>
      <c r="OI69" s="5"/>
      <c r="OJ69" s="5"/>
      <c r="OK69" s="5"/>
      <c r="OL69" s="5"/>
      <c r="OM69" s="5"/>
      <c r="ON69" s="5"/>
      <c r="OO69" s="5"/>
      <c r="OP69" s="5"/>
      <c r="OQ69" s="5"/>
      <c r="OR69" s="5"/>
      <c r="OS69" s="5"/>
      <c r="OT69" s="5"/>
      <c r="OU69" s="5"/>
      <c r="OV69" s="5"/>
      <c r="OW69" s="5"/>
      <c r="OX69" s="5"/>
      <c r="OY69" s="5"/>
      <c r="OZ69" s="5"/>
      <c r="PA69" s="5"/>
      <c r="PB69" s="5"/>
      <c r="PC69" s="5"/>
      <c r="PD69" s="5"/>
      <c r="PE69" s="5"/>
      <c r="PF69" s="5"/>
      <c r="PG69" s="5"/>
      <c r="PH69" s="5"/>
      <c r="PI69" s="5"/>
      <c r="PJ69" s="5"/>
      <c r="PK69" s="5"/>
      <c r="PL69" s="5"/>
      <c r="PM69" s="5"/>
      <c r="PN69" s="5"/>
      <c r="PO69" s="5"/>
      <c r="PP69" s="5"/>
      <c r="PQ69" s="5"/>
      <c r="PR69" s="5"/>
      <c r="PS69" s="5"/>
      <c r="PT69" s="5"/>
      <c r="PU69" s="5"/>
      <c r="PV69" s="5"/>
      <c r="PW69" s="5"/>
      <c r="PX69" s="5"/>
      <c r="PY69" s="5"/>
      <c r="PZ69" s="5"/>
      <c r="QA69" s="5"/>
      <c r="QB69" s="5"/>
      <c r="QC69" s="5"/>
      <c r="QD69" s="5"/>
      <c r="QE69" s="5"/>
      <c r="QF69" s="5"/>
      <c r="QG69" s="5"/>
      <c r="QH69" s="5"/>
      <c r="QI69" s="5"/>
      <c r="QJ69" s="5"/>
      <c r="QK69" s="5"/>
      <c r="QL69" s="5"/>
      <c r="QM69" s="5"/>
      <c r="QN69" s="5"/>
      <c r="QO69" s="5"/>
      <c r="QP69" s="5"/>
      <c r="QQ69" s="5"/>
      <c r="QR69" s="5"/>
      <c r="QS69" s="5"/>
      <c r="QT69" s="5"/>
      <c r="QU69" s="5"/>
      <c r="QV69" s="5"/>
      <c r="QW69" s="5"/>
      <c r="QX69" s="5"/>
      <c r="QY69" s="5"/>
      <c r="QZ69" s="5"/>
      <c r="RA69" s="5"/>
      <c r="RB69" s="5"/>
      <c r="RC69" s="5"/>
      <c r="RD69" s="5"/>
      <c r="RE69" s="5"/>
      <c r="RF69" s="5"/>
      <c r="RG69" s="5"/>
      <c r="RH69" s="5"/>
      <c r="RI69" s="5"/>
      <c r="RJ69" s="5"/>
      <c r="RK69" s="5"/>
      <c r="RL69" s="5"/>
      <c r="RM69" s="5"/>
      <c r="RN69" s="5"/>
      <c r="RO69" s="5"/>
      <c r="RP69" s="5"/>
      <c r="RQ69" s="5"/>
      <c r="RR69" s="5"/>
      <c r="RS69" s="5"/>
      <c r="RT69" s="5"/>
      <c r="RU69" s="5"/>
      <c r="RV69" s="5"/>
      <c r="RW69" s="5"/>
      <c r="RX69" s="5"/>
      <c r="RY69" s="5"/>
      <c r="RZ69" s="5"/>
      <c r="SA69" s="5"/>
      <c r="SB69" s="5"/>
      <c r="SC69" s="5"/>
      <c r="SD69" s="5"/>
      <c r="SE69" s="5"/>
      <c r="SF69" s="5"/>
      <c r="SG69" s="5"/>
      <c r="SH69" s="5"/>
      <c r="SI69" s="5"/>
      <c r="SJ69" s="5"/>
      <c r="SK69" s="5"/>
      <c r="SL69" s="5"/>
      <c r="SM69" s="5"/>
      <c r="SN69" s="5"/>
      <c r="SO69" s="5"/>
      <c r="SP69" s="5"/>
      <c r="SQ69" s="5"/>
      <c r="SR69" s="5"/>
      <c r="SS69" s="5"/>
    </row>
    <row r="70" spans="1:513" s="3" customFormat="1" ht="41.4" customHeight="1" x14ac:dyDescent="0.25">
      <c r="A70" s="213"/>
      <c r="B70" s="791" t="s">
        <v>103</v>
      </c>
      <c r="C70" s="792"/>
      <c r="D70" s="195"/>
      <c r="E70" s="195"/>
      <c r="F70" s="195"/>
      <c r="G70" s="204"/>
      <c r="H70" s="204"/>
      <c r="I70" s="204"/>
      <c r="J70" s="204"/>
      <c r="K70" s="293"/>
      <c r="L70" s="204"/>
      <c r="M70" s="204"/>
      <c r="N70" s="204"/>
      <c r="O70" s="204"/>
      <c r="P70" s="204"/>
      <c r="Q70" s="204"/>
      <c r="R70" s="204"/>
      <c r="S70" s="204"/>
      <c r="T70" s="204"/>
      <c r="U70" s="204"/>
      <c r="V70" s="204"/>
      <c r="W70" s="204"/>
      <c r="X70" s="204"/>
      <c r="Y70" s="204"/>
      <c r="Z70" s="204"/>
      <c r="AA70" s="204"/>
      <c r="AB70" s="204"/>
      <c r="AC70" s="204"/>
      <c r="AD70" s="204"/>
      <c r="AE70" s="204"/>
      <c r="AF70" s="204"/>
      <c r="AG70" s="204"/>
      <c r="AH70" s="204"/>
      <c r="AI70" s="99">
        <f>'PEP Av. Fin.'!X41</f>
        <v>41333.4</v>
      </c>
      <c r="AJ70" s="99">
        <f>'PEP Av. Fin.'!Y41</f>
        <v>357900</v>
      </c>
      <c r="AK70" s="103">
        <f>'PEP Av. Fin.'!Z41</f>
        <v>399233.4</v>
      </c>
      <c r="AL70" s="205">
        <f>'PEP Av. Fin.'!AA41</f>
        <v>0.45614506941805466</v>
      </c>
      <c r="AM70" s="7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</row>
    <row r="71" spans="1:513" s="3" customFormat="1" ht="41.4" customHeight="1" x14ac:dyDescent="0.25">
      <c r="A71" s="213"/>
      <c r="B71" s="791" t="s">
        <v>104</v>
      </c>
      <c r="C71" s="792"/>
      <c r="D71" s="195"/>
      <c r="E71" s="195"/>
      <c r="F71" s="195"/>
      <c r="G71" s="204"/>
      <c r="H71" s="204"/>
      <c r="I71" s="204"/>
      <c r="J71" s="204"/>
      <c r="K71" s="293"/>
      <c r="L71" s="204"/>
      <c r="M71" s="204"/>
      <c r="N71" s="204"/>
      <c r="O71" s="204"/>
      <c r="P71" s="204"/>
      <c r="Q71" s="204"/>
      <c r="R71" s="204"/>
      <c r="S71" s="204"/>
      <c r="T71" s="204"/>
      <c r="U71" s="204"/>
      <c r="V71" s="204"/>
      <c r="W71" s="204"/>
      <c r="X71" s="204"/>
      <c r="Y71" s="204"/>
      <c r="Z71" s="204"/>
      <c r="AA71" s="204"/>
      <c r="AB71" s="204"/>
      <c r="AC71" s="204"/>
      <c r="AD71" s="204"/>
      <c r="AE71" s="204"/>
      <c r="AF71" s="204"/>
      <c r="AG71" s="204"/>
      <c r="AH71" s="204"/>
      <c r="AI71" s="99">
        <f>'PEP Av. Fin.'!X42</f>
        <v>476000</v>
      </c>
      <c r="AJ71" s="99">
        <f>'PEP Av. Fin.'!Y42</f>
        <v>0</v>
      </c>
      <c r="AK71" s="103">
        <f>'PEP Av. Fin.'!Z42</f>
        <v>476000</v>
      </c>
      <c r="AL71" s="205">
        <f>'PEP Av. Fin.'!AA42</f>
        <v>0.54385493058194534</v>
      </c>
      <c r="AM71" s="7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</row>
    <row r="72" spans="1:513" s="6" customFormat="1" ht="41.4" customHeight="1" x14ac:dyDescent="0.25">
      <c r="A72" s="795" t="s">
        <v>23</v>
      </c>
      <c r="B72" s="783"/>
      <c r="C72" s="784"/>
      <c r="D72" s="195"/>
      <c r="E72" s="195"/>
      <c r="F72" s="195"/>
      <c r="G72" s="196"/>
      <c r="H72" s="196"/>
      <c r="I72" s="196"/>
      <c r="J72" s="196"/>
      <c r="K72" s="290"/>
      <c r="L72" s="196"/>
      <c r="M72" s="196"/>
      <c r="N72" s="196"/>
      <c r="O72" s="196"/>
      <c r="P72" s="196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97">
        <f>'PEP Av. Fin.'!X43</f>
        <v>0</v>
      </c>
      <c r="AJ72" s="97">
        <f>'PEP Av. Fin.'!Y43</f>
        <v>0</v>
      </c>
      <c r="AK72" s="97">
        <f>'PEP Av. Fin.'!Z43</f>
        <v>0</v>
      </c>
      <c r="AL72" s="197">
        <f>'PEP Av. Fin.'!AA43</f>
        <v>0</v>
      </c>
      <c r="AM72" s="4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  <c r="HT72" s="5"/>
      <c r="HU72" s="5"/>
      <c r="HV72" s="5"/>
      <c r="HW72" s="5"/>
      <c r="HX72" s="5"/>
      <c r="HY72" s="5"/>
      <c r="HZ72" s="5"/>
      <c r="IA72" s="5"/>
      <c r="IB72" s="5"/>
      <c r="IC72" s="5"/>
      <c r="ID72" s="5"/>
      <c r="IE72" s="5"/>
      <c r="IF72" s="5"/>
      <c r="IG72" s="5"/>
      <c r="IH72" s="5"/>
      <c r="II72" s="5"/>
      <c r="IJ72" s="5"/>
      <c r="IK72" s="5"/>
      <c r="IL72" s="5"/>
      <c r="IM72" s="5"/>
      <c r="IN72" s="5"/>
      <c r="IO72" s="5"/>
      <c r="IP72" s="5"/>
      <c r="IQ72" s="5"/>
      <c r="IR72" s="5"/>
      <c r="IS72" s="5"/>
      <c r="IT72" s="5"/>
      <c r="IU72" s="5"/>
      <c r="IV72" s="5"/>
      <c r="IW72" s="5"/>
      <c r="IX72" s="5"/>
      <c r="IY72" s="5"/>
      <c r="IZ72" s="5"/>
      <c r="JA72" s="5"/>
      <c r="JB72" s="5"/>
      <c r="JC72" s="5"/>
      <c r="JD72" s="5"/>
      <c r="JE72" s="5"/>
      <c r="JF72" s="5"/>
      <c r="JG72" s="5"/>
      <c r="JH72" s="5"/>
      <c r="JI72" s="5"/>
      <c r="JJ72" s="5"/>
      <c r="JK72" s="5"/>
      <c r="JL72" s="5"/>
      <c r="JM72" s="5"/>
      <c r="JN72" s="5"/>
      <c r="JO72" s="5"/>
      <c r="JP72" s="5"/>
      <c r="JQ72" s="5"/>
      <c r="JR72" s="5"/>
      <c r="JS72" s="5"/>
      <c r="JT72" s="5"/>
      <c r="JU72" s="5"/>
      <c r="JV72" s="5"/>
      <c r="JW72" s="5"/>
      <c r="JX72" s="5"/>
      <c r="JY72" s="5"/>
      <c r="JZ72" s="5"/>
      <c r="KA72" s="5"/>
      <c r="KB72" s="5"/>
      <c r="KC72" s="5"/>
      <c r="KD72" s="5"/>
      <c r="KE72" s="5"/>
      <c r="KF72" s="5"/>
      <c r="KG72" s="5"/>
      <c r="KH72" s="5"/>
      <c r="KI72" s="5"/>
      <c r="KJ72" s="5"/>
      <c r="KK72" s="5"/>
      <c r="KL72" s="5"/>
      <c r="KM72" s="5"/>
      <c r="KN72" s="5"/>
      <c r="KO72" s="5"/>
      <c r="KP72" s="5"/>
      <c r="KQ72" s="5"/>
      <c r="KR72" s="5"/>
      <c r="KS72" s="5"/>
      <c r="KT72" s="5"/>
      <c r="KU72" s="5"/>
      <c r="KV72" s="5"/>
      <c r="KW72" s="5"/>
      <c r="KX72" s="5"/>
      <c r="KY72" s="5"/>
      <c r="KZ72" s="5"/>
      <c r="LA72" s="5"/>
      <c r="LB72" s="5"/>
      <c r="LC72" s="5"/>
      <c r="LD72" s="5"/>
      <c r="LE72" s="5"/>
      <c r="LF72" s="5"/>
      <c r="LG72" s="5"/>
      <c r="LH72" s="5"/>
      <c r="LI72" s="5"/>
      <c r="LJ72" s="5"/>
      <c r="LK72" s="5"/>
      <c r="LL72" s="5"/>
      <c r="LM72" s="5"/>
      <c r="LN72" s="5"/>
      <c r="LO72" s="5"/>
      <c r="LP72" s="5"/>
      <c r="LQ72" s="5"/>
      <c r="LR72" s="5"/>
      <c r="LS72" s="5"/>
      <c r="LT72" s="5"/>
      <c r="LU72" s="5"/>
      <c r="LV72" s="5"/>
      <c r="LW72" s="5"/>
      <c r="LX72" s="5"/>
      <c r="LY72" s="5"/>
      <c r="LZ72" s="5"/>
      <c r="MA72" s="5"/>
      <c r="MB72" s="5"/>
      <c r="MC72" s="5"/>
      <c r="MD72" s="5"/>
      <c r="ME72" s="5"/>
      <c r="MF72" s="5"/>
      <c r="MG72" s="5"/>
      <c r="MH72" s="5"/>
      <c r="MI72" s="5"/>
      <c r="MJ72" s="5"/>
      <c r="MK72" s="5"/>
      <c r="ML72" s="5"/>
      <c r="MM72" s="5"/>
      <c r="MN72" s="5"/>
      <c r="MO72" s="5"/>
      <c r="MP72" s="5"/>
      <c r="MQ72" s="5"/>
      <c r="MR72" s="5"/>
      <c r="MS72" s="5"/>
      <c r="MT72" s="5"/>
      <c r="MU72" s="5"/>
      <c r="MV72" s="5"/>
      <c r="MW72" s="5"/>
      <c r="MX72" s="5"/>
      <c r="MY72" s="5"/>
      <c r="MZ72" s="5"/>
      <c r="NA72" s="5"/>
      <c r="NB72" s="5"/>
      <c r="NC72" s="5"/>
      <c r="ND72" s="5"/>
      <c r="NE72" s="5"/>
      <c r="NF72" s="5"/>
      <c r="NG72" s="5"/>
      <c r="NH72" s="5"/>
      <c r="NI72" s="5"/>
      <c r="NJ72" s="5"/>
      <c r="NK72" s="5"/>
      <c r="NL72" s="5"/>
      <c r="NM72" s="5"/>
      <c r="NN72" s="5"/>
      <c r="NO72" s="5"/>
      <c r="NP72" s="5"/>
      <c r="NQ72" s="5"/>
      <c r="NR72" s="5"/>
      <c r="NS72" s="5"/>
      <c r="NT72" s="5"/>
      <c r="NU72" s="5"/>
      <c r="NV72" s="5"/>
      <c r="NW72" s="5"/>
      <c r="NX72" s="5"/>
      <c r="NY72" s="5"/>
      <c r="NZ72" s="5"/>
      <c r="OA72" s="5"/>
      <c r="OB72" s="5"/>
      <c r="OC72" s="5"/>
      <c r="OD72" s="5"/>
      <c r="OE72" s="5"/>
      <c r="OF72" s="5"/>
      <c r="OG72" s="5"/>
      <c r="OH72" s="5"/>
      <c r="OI72" s="5"/>
      <c r="OJ72" s="5"/>
      <c r="OK72" s="5"/>
      <c r="OL72" s="5"/>
      <c r="OM72" s="5"/>
      <c r="ON72" s="5"/>
      <c r="OO72" s="5"/>
      <c r="OP72" s="5"/>
      <c r="OQ72" s="5"/>
      <c r="OR72" s="5"/>
      <c r="OS72" s="5"/>
      <c r="OT72" s="5"/>
      <c r="OU72" s="5"/>
      <c r="OV72" s="5"/>
      <c r="OW72" s="5"/>
      <c r="OX72" s="5"/>
      <c r="OY72" s="5"/>
      <c r="OZ72" s="5"/>
      <c r="PA72" s="5"/>
      <c r="PB72" s="5"/>
      <c r="PC72" s="5"/>
      <c r="PD72" s="5"/>
      <c r="PE72" s="5"/>
      <c r="PF72" s="5"/>
      <c r="PG72" s="5"/>
      <c r="PH72" s="5"/>
      <c r="PI72" s="5"/>
      <c r="PJ72" s="5"/>
      <c r="PK72" s="5"/>
      <c r="PL72" s="5"/>
      <c r="PM72" s="5"/>
      <c r="PN72" s="5"/>
      <c r="PO72" s="5"/>
      <c r="PP72" s="5"/>
      <c r="PQ72" s="5"/>
      <c r="PR72" s="5"/>
      <c r="PS72" s="5"/>
      <c r="PT72" s="5"/>
      <c r="PU72" s="5"/>
      <c r="PV72" s="5"/>
      <c r="PW72" s="5"/>
      <c r="PX72" s="5"/>
      <c r="PY72" s="5"/>
      <c r="PZ72" s="5"/>
      <c r="QA72" s="5"/>
      <c r="QB72" s="5"/>
      <c r="QC72" s="5"/>
      <c r="QD72" s="5"/>
      <c r="QE72" s="5"/>
      <c r="QF72" s="5"/>
      <c r="QG72" s="5"/>
      <c r="QH72" s="5"/>
      <c r="QI72" s="5"/>
      <c r="QJ72" s="5"/>
      <c r="QK72" s="5"/>
      <c r="QL72" s="5"/>
      <c r="QM72" s="5"/>
      <c r="QN72" s="5"/>
      <c r="QO72" s="5"/>
      <c r="QP72" s="5"/>
      <c r="QQ72" s="5"/>
      <c r="QR72" s="5"/>
      <c r="QS72" s="5"/>
      <c r="QT72" s="5"/>
      <c r="QU72" s="5"/>
      <c r="QV72" s="5"/>
      <c r="QW72" s="5"/>
      <c r="QX72" s="5"/>
      <c r="QY72" s="5"/>
      <c r="QZ72" s="5"/>
      <c r="RA72" s="5"/>
      <c r="RB72" s="5"/>
      <c r="RC72" s="5"/>
      <c r="RD72" s="5"/>
      <c r="RE72" s="5"/>
      <c r="RF72" s="5"/>
      <c r="RG72" s="5"/>
      <c r="RH72" s="5"/>
      <c r="RI72" s="5"/>
      <c r="RJ72" s="5"/>
      <c r="RK72" s="5"/>
      <c r="RL72" s="5"/>
      <c r="RM72" s="5"/>
      <c r="RN72" s="5"/>
      <c r="RO72" s="5"/>
      <c r="RP72" s="5"/>
      <c r="RQ72" s="5"/>
      <c r="RR72" s="5"/>
      <c r="RS72" s="5"/>
      <c r="RT72" s="5"/>
      <c r="RU72" s="5"/>
      <c r="RV72" s="5"/>
      <c r="RW72" s="5"/>
      <c r="RX72" s="5"/>
      <c r="RY72" s="5"/>
      <c r="RZ72" s="5"/>
      <c r="SA72" s="5"/>
      <c r="SB72" s="5"/>
      <c r="SC72" s="5"/>
      <c r="SD72" s="5"/>
      <c r="SE72" s="5"/>
      <c r="SF72" s="5"/>
      <c r="SG72" s="5"/>
      <c r="SH72" s="5"/>
      <c r="SI72" s="5"/>
      <c r="SJ72" s="5"/>
      <c r="SK72" s="5"/>
      <c r="SL72" s="5"/>
      <c r="SM72" s="5"/>
      <c r="SN72" s="5"/>
      <c r="SO72" s="5"/>
      <c r="SP72" s="5"/>
      <c r="SQ72" s="5"/>
      <c r="SR72" s="5"/>
      <c r="SS72" s="5"/>
    </row>
    <row r="73" spans="1:513" s="3" customFormat="1" ht="41.4" customHeight="1" x14ac:dyDescent="0.25">
      <c r="A73" s="213"/>
      <c r="B73" s="791" t="s">
        <v>105</v>
      </c>
      <c r="C73" s="792"/>
      <c r="D73" s="195"/>
      <c r="E73" s="195"/>
      <c r="F73" s="195"/>
      <c r="G73" s="204"/>
      <c r="H73" s="204"/>
      <c r="I73" s="204"/>
      <c r="J73" s="204"/>
      <c r="K73" s="293"/>
      <c r="L73" s="204"/>
      <c r="M73" s="204"/>
      <c r="N73" s="204"/>
      <c r="O73" s="204"/>
      <c r="P73" s="204"/>
      <c r="Q73" s="204"/>
      <c r="R73" s="204"/>
      <c r="S73" s="204"/>
      <c r="T73" s="204"/>
      <c r="U73" s="204"/>
      <c r="V73" s="204"/>
      <c r="W73" s="204"/>
      <c r="X73" s="204"/>
      <c r="Y73" s="204"/>
      <c r="Z73" s="204"/>
      <c r="AA73" s="204"/>
      <c r="AB73" s="204"/>
      <c r="AC73" s="204"/>
      <c r="AD73" s="204"/>
      <c r="AE73" s="204"/>
      <c r="AF73" s="204"/>
      <c r="AG73" s="204"/>
      <c r="AH73" s="204"/>
      <c r="AI73" s="99">
        <f>'PEP Av. Fin.'!X44</f>
        <v>0</v>
      </c>
      <c r="AJ73" s="99">
        <f>'PEP Av. Fin.'!Y44</f>
        <v>0</v>
      </c>
      <c r="AK73" s="103">
        <f>'PEP Av. Fin.'!Z44</f>
        <v>0</v>
      </c>
      <c r="AL73" s="205">
        <f>'PEP Av. Fin.'!AA44</f>
        <v>0</v>
      </c>
      <c r="AM73" s="7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</row>
    <row r="74" spans="1:513" s="3" customFormat="1" ht="41.4" customHeight="1" x14ac:dyDescent="0.25">
      <c r="A74" s="213"/>
      <c r="B74" s="791" t="s">
        <v>106</v>
      </c>
      <c r="C74" s="792"/>
      <c r="D74" s="195"/>
      <c r="E74" s="195"/>
      <c r="F74" s="195"/>
      <c r="G74" s="204"/>
      <c r="H74" s="204"/>
      <c r="I74" s="204"/>
      <c r="J74" s="204"/>
      <c r="K74" s="293"/>
      <c r="L74" s="204"/>
      <c r="M74" s="204"/>
      <c r="N74" s="204"/>
      <c r="O74" s="204"/>
      <c r="P74" s="204"/>
      <c r="Q74" s="204"/>
      <c r="R74" s="204"/>
      <c r="S74" s="204"/>
      <c r="T74" s="204"/>
      <c r="U74" s="204"/>
      <c r="V74" s="204"/>
      <c r="W74" s="204"/>
      <c r="X74" s="204"/>
      <c r="Y74" s="204"/>
      <c r="Z74" s="204"/>
      <c r="AA74" s="204"/>
      <c r="AB74" s="204"/>
      <c r="AC74" s="204"/>
      <c r="AD74" s="204"/>
      <c r="AE74" s="204"/>
      <c r="AF74" s="204"/>
      <c r="AG74" s="204"/>
      <c r="AH74" s="204"/>
      <c r="AI74" s="99">
        <f>'PEP Av. Fin.'!X45</f>
        <v>0</v>
      </c>
      <c r="AJ74" s="99">
        <f>'PEP Av. Fin.'!Y45</f>
        <v>0</v>
      </c>
      <c r="AK74" s="103">
        <f>'PEP Av. Fin.'!Z45</f>
        <v>0</v>
      </c>
      <c r="AL74" s="205">
        <f>'PEP Av. Fin.'!AA45</f>
        <v>0</v>
      </c>
      <c r="AM74" s="7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</row>
    <row r="75" spans="1:513" s="3" customFormat="1" ht="41.4" customHeight="1" x14ac:dyDescent="0.25">
      <c r="A75" s="213"/>
      <c r="B75" s="791" t="s">
        <v>107</v>
      </c>
      <c r="C75" s="792"/>
      <c r="D75" s="195"/>
      <c r="E75" s="195"/>
      <c r="F75" s="195"/>
      <c r="G75" s="204"/>
      <c r="H75" s="204"/>
      <c r="I75" s="204"/>
      <c r="J75" s="204"/>
      <c r="K75" s="293"/>
      <c r="L75" s="204"/>
      <c r="M75" s="204"/>
      <c r="N75" s="204"/>
      <c r="O75" s="204"/>
      <c r="P75" s="204"/>
      <c r="Q75" s="204"/>
      <c r="R75" s="204"/>
      <c r="S75" s="204"/>
      <c r="T75" s="204"/>
      <c r="U75" s="204"/>
      <c r="V75" s="204"/>
      <c r="W75" s="204"/>
      <c r="X75" s="204"/>
      <c r="Y75" s="204"/>
      <c r="Z75" s="204"/>
      <c r="AA75" s="204"/>
      <c r="AB75" s="204"/>
      <c r="AC75" s="204"/>
      <c r="AD75" s="204"/>
      <c r="AE75" s="204"/>
      <c r="AF75" s="204"/>
      <c r="AG75" s="204"/>
      <c r="AH75" s="204"/>
      <c r="AI75" s="99">
        <f>'PEP Av. Fin.'!X46</f>
        <v>0</v>
      </c>
      <c r="AJ75" s="99">
        <f>'PEP Av. Fin.'!Y46</f>
        <v>0</v>
      </c>
      <c r="AK75" s="103">
        <f>'PEP Av. Fin.'!Z46</f>
        <v>0</v>
      </c>
      <c r="AL75" s="205">
        <f>'PEP Av. Fin.'!AA46</f>
        <v>0</v>
      </c>
      <c r="AM75" s="7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</row>
    <row r="76" spans="1:513" s="3" customFormat="1" ht="55.95" customHeight="1" x14ac:dyDescent="0.25">
      <c r="A76" s="213"/>
      <c r="B76" s="791" t="s">
        <v>108</v>
      </c>
      <c r="C76" s="792"/>
      <c r="D76" s="195"/>
      <c r="E76" s="195"/>
      <c r="F76" s="195"/>
      <c r="G76" s="204"/>
      <c r="H76" s="204"/>
      <c r="I76" s="204"/>
      <c r="J76" s="204"/>
      <c r="K76" s="293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99">
        <f>'PEP Av. Fin.'!X47</f>
        <v>0</v>
      </c>
      <c r="AJ76" s="99">
        <f>'PEP Av. Fin.'!Y47</f>
        <v>0</v>
      </c>
      <c r="AK76" s="103">
        <f>'PEP Av. Fin.'!Z47</f>
        <v>0</v>
      </c>
      <c r="AL76" s="205">
        <f>'PEP Av. Fin.'!AA47</f>
        <v>0</v>
      </c>
      <c r="AM76" s="7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</row>
    <row r="77" spans="1:513" s="6" customFormat="1" ht="41.4" customHeight="1" x14ac:dyDescent="0.25">
      <c r="A77" s="795" t="s">
        <v>109</v>
      </c>
      <c r="B77" s="783"/>
      <c r="C77" s="784"/>
      <c r="D77" s="195"/>
      <c r="E77" s="195"/>
      <c r="F77" s="195"/>
      <c r="G77" s="196"/>
      <c r="H77" s="196"/>
      <c r="I77" s="196"/>
      <c r="J77" s="196"/>
      <c r="K77" s="290"/>
      <c r="L77" s="196"/>
      <c r="M77" s="196"/>
      <c r="N77" s="196"/>
      <c r="O77" s="196"/>
      <c r="P77" s="196"/>
      <c r="Q77" s="196"/>
      <c r="R77" s="196"/>
      <c r="S77" s="196"/>
      <c r="T77" s="196"/>
      <c r="U77" s="196"/>
      <c r="V77" s="196"/>
      <c r="W77" s="196"/>
      <c r="X77" s="196"/>
      <c r="Y77" s="196"/>
      <c r="Z77" s="196"/>
      <c r="AA77" s="196"/>
      <c r="AB77" s="196"/>
      <c r="AC77" s="196"/>
      <c r="AD77" s="196"/>
      <c r="AE77" s="196"/>
      <c r="AF77" s="196"/>
      <c r="AG77" s="196"/>
      <c r="AH77" s="196"/>
      <c r="AI77" s="97">
        <f>'PEP Av. Fin.'!X48</f>
        <v>163333.20000000001</v>
      </c>
      <c r="AJ77" s="97">
        <f>'PEP Av. Fin.'!Y48</f>
        <v>0</v>
      </c>
      <c r="AK77" s="97">
        <f>'PEP Av. Fin.'!Z48</f>
        <v>163333.20000000001</v>
      </c>
      <c r="AL77" s="197">
        <f>'PEP Av. Fin.'!AA48</f>
        <v>0.2</v>
      </c>
      <c r="AM77" s="4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IN77" s="5"/>
      <c r="IO77" s="5"/>
      <c r="IP77" s="5"/>
      <c r="IQ77" s="5"/>
      <c r="IR77" s="5"/>
      <c r="IS77" s="5"/>
      <c r="IT77" s="5"/>
      <c r="IU77" s="5"/>
      <c r="IV77" s="5"/>
      <c r="IW77" s="5"/>
      <c r="IX77" s="5"/>
      <c r="IY77" s="5"/>
      <c r="IZ77" s="5"/>
      <c r="JA77" s="5"/>
      <c r="JB77" s="5"/>
      <c r="JC77" s="5"/>
      <c r="JD77" s="5"/>
      <c r="JE77" s="5"/>
      <c r="JF77" s="5"/>
      <c r="JG77" s="5"/>
      <c r="JH77" s="5"/>
      <c r="JI77" s="5"/>
      <c r="JJ77" s="5"/>
      <c r="JK77" s="5"/>
      <c r="JL77" s="5"/>
      <c r="JM77" s="5"/>
      <c r="JN77" s="5"/>
      <c r="JO77" s="5"/>
      <c r="JP77" s="5"/>
      <c r="JQ77" s="5"/>
      <c r="JR77" s="5"/>
      <c r="JS77" s="5"/>
      <c r="JT77" s="5"/>
      <c r="JU77" s="5"/>
      <c r="JV77" s="5"/>
      <c r="JW77" s="5"/>
      <c r="JX77" s="5"/>
      <c r="JY77" s="5"/>
      <c r="JZ77" s="5"/>
      <c r="KA77" s="5"/>
      <c r="KB77" s="5"/>
      <c r="KC77" s="5"/>
      <c r="KD77" s="5"/>
      <c r="KE77" s="5"/>
      <c r="KF77" s="5"/>
      <c r="KG77" s="5"/>
      <c r="KH77" s="5"/>
      <c r="KI77" s="5"/>
      <c r="KJ77" s="5"/>
      <c r="KK77" s="5"/>
      <c r="KL77" s="5"/>
      <c r="KM77" s="5"/>
      <c r="KN77" s="5"/>
      <c r="KO77" s="5"/>
      <c r="KP77" s="5"/>
      <c r="KQ77" s="5"/>
      <c r="KR77" s="5"/>
      <c r="KS77" s="5"/>
      <c r="KT77" s="5"/>
      <c r="KU77" s="5"/>
      <c r="KV77" s="5"/>
      <c r="KW77" s="5"/>
      <c r="KX77" s="5"/>
      <c r="KY77" s="5"/>
      <c r="KZ77" s="5"/>
      <c r="LA77" s="5"/>
      <c r="LB77" s="5"/>
      <c r="LC77" s="5"/>
      <c r="LD77" s="5"/>
      <c r="LE77" s="5"/>
      <c r="LF77" s="5"/>
      <c r="LG77" s="5"/>
      <c r="LH77" s="5"/>
      <c r="LI77" s="5"/>
      <c r="LJ77" s="5"/>
      <c r="LK77" s="5"/>
      <c r="LL77" s="5"/>
      <c r="LM77" s="5"/>
      <c r="LN77" s="5"/>
      <c r="LO77" s="5"/>
      <c r="LP77" s="5"/>
      <c r="LQ77" s="5"/>
      <c r="LR77" s="5"/>
      <c r="LS77" s="5"/>
      <c r="LT77" s="5"/>
      <c r="LU77" s="5"/>
      <c r="LV77" s="5"/>
      <c r="LW77" s="5"/>
      <c r="LX77" s="5"/>
      <c r="LY77" s="5"/>
      <c r="LZ77" s="5"/>
      <c r="MA77" s="5"/>
      <c r="MB77" s="5"/>
      <c r="MC77" s="5"/>
      <c r="MD77" s="5"/>
      <c r="ME77" s="5"/>
      <c r="MF77" s="5"/>
      <c r="MG77" s="5"/>
      <c r="MH77" s="5"/>
      <c r="MI77" s="5"/>
      <c r="MJ77" s="5"/>
      <c r="MK77" s="5"/>
      <c r="ML77" s="5"/>
      <c r="MM77" s="5"/>
      <c r="MN77" s="5"/>
      <c r="MO77" s="5"/>
      <c r="MP77" s="5"/>
      <c r="MQ77" s="5"/>
      <c r="MR77" s="5"/>
      <c r="MS77" s="5"/>
      <c r="MT77" s="5"/>
      <c r="MU77" s="5"/>
      <c r="MV77" s="5"/>
      <c r="MW77" s="5"/>
      <c r="MX77" s="5"/>
      <c r="MY77" s="5"/>
      <c r="MZ77" s="5"/>
      <c r="NA77" s="5"/>
      <c r="NB77" s="5"/>
      <c r="NC77" s="5"/>
      <c r="ND77" s="5"/>
      <c r="NE77" s="5"/>
      <c r="NF77" s="5"/>
      <c r="NG77" s="5"/>
      <c r="NH77" s="5"/>
      <c r="NI77" s="5"/>
      <c r="NJ77" s="5"/>
      <c r="NK77" s="5"/>
      <c r="NL77" s="5"/>
      <c r="NM77" s="5"/>
      <c r="NN77" s="5"/>
      <c r="NO77" s="5"/>
      <c r="NP77" s="5"/>
      <c r="NQ77" s="5"/>
      <c r="NR77" s="5"/>
      <c r="NS77" s="5"/>
      <c r="NT77" s="5"/>
      <c r="NU77" s="5"/>
      <c r="NV77" s="5"/>
      <c r="NW77" s="5"/>
      <c r="NX77" s="5"/>
      <c r="NY77" s="5"/>
      <c r="NZ77" s="5"/>
      <c r="OA77" s="5"/>
      <c r="OB77" s="5"/>
      <c r="OC77" s="5"/>
      <c r="OD77" s="5"/>
      <c r="OE77" s="5"/>
      <c r="OF77" s="5"/>
      <c r="OG77" s="5"/>
      <c r="OH77" s="5"/>
      <c r="OI77" s="5"/>
      <c r="OJ77" s="5"/>
      <c r="OK77" s="5"/>
      <c r="OL77" s="5"/>
      <c r="OM77" s="5"/>
      <c r="ON77" s="5"/>
      <c r="OO77" s="5"/>
      <c r="OP77" s="5"/>
      <c r="OQ77" s="5"/>
      <c r="OR77" s="5"/>
      <c r="OS77" s="5"/>
      <c r="OT77" s="5"/>
      <c r="OU77" s="5"/>
      <c r="OV77" s="5"/>
      <c r="OW77" s="5"/>
      <c r="OX77" s="5"/>
      <c r="OY77" s="5"/>
      <c r="OZ77" s="5"/>
      <c r="PA77" s="5"/>
      <c r="PB77" s="5"/>
      <c r="PC77" s="5"/>
      <c r="PD77" s="5"/>
      <c r="PE77" s="5"/>
      <c r="PF77" s="5"/>
      <c r="PG77" s="5"/>
      <c r="PH77" s="5"/>
      <c r="PI77" s="5"/>
      <c r="PJ77" s="5"/>
      <c r="PK77" s="5"/>
      <c r="PL77" s="5"/>
      <c r="PM77" s="5"/>
      <c r="PN77" s="5"/>
      <c r="PO77" s="5"/>
      <c r="PP77" s="5"/>
      <c r="PQ77" s="5"/>
      <c r="PR77" s="5"/>
      <c r="PS77" s="5"/>
      <c r="PT77" s="5"/>
      <c r="PU77" s="5"/>
      <c r="PV77" s="5"/>
      <c r="PW77" s="5"/>
      <c r="PX77" s="5"/>
      <c r="PY77" s="5"/>
      <c r="PZ77" s="5"/>
      <c r="QA77" s="5"/>
      <c r="QB77" s="5"/>
      <c r="QC77" s="5"/>
      <c r="QD77" s="5"/>
      <c r="QE77" s="5"/>
      <c r="QF77" s="5"/>
      <c r="QG77" s="5"/>
      <c r="QH77" s="5"/>
      <c r="QI77" s="5"/>
      <c r="QJ77" s="5"/>
      <c r="QK77" s="5"/>
      <c r="QL77" s="5"/>
      <c r="QM77" s="5"/>
      <c r="QN77" s="5"/>
      <c r="QO77" s="5"/>
      <c r="QP77" s="5"/>
      <c r="QQ77" s="5"/>
      <c r="QR77" s="5"/>
      <c r="QS77" s="5"/>
      <c r="QT77" s="5"/>
      <c r="QU77" s="5"/>
      <c r="QV77" s="5"/>
      <c r="QW77" s="5"/>
      <c r="QX77" s="5"/>
      <c r="QY77" s="5"/>
      <c r="QZ77" s="5"/>
      <c r="RA77" s="5"/>
      <c r="RB77" s="5"/>
      <c r="RC77" s="5"/>
      <c r="RD77" s="5"/>
      <c r="RE77" s="5"/>
      <c r="RF77" s="5"/>
      <c r="RG77" s="5"/>
      <c r="RH77" s="5"/>
      <c r="RI77" s="5"/>
      <c r="RJ77" s="5"/>
      <c r="RK77" s="5"/>
      <c r="RL77" s="5"/>
      <c r="RM77" s="5"/>
      <c r="RN77" s="5"/>
      <c r="RO77" s="5"/>
      <c r="RP77" s="5"/>
      <c r="RQ77" s="5"/>
      <c r="RR77" s="5"/>
      <c r="RS77" s="5"/>
      <c r="RT77" s="5"/>
      <c r="RU77" s="5"/>
      <c r="RV77" s="5"/>
      <c r="RW77" s="5"/>
      <c r="RX77" s="5"/>
      <c r="RY77" s="5"/>
      <c r="RZ77" s="5"/>
      <c r="SA77" s="5"/>
      <c r="SB77" s="5"/>
      <c r="SC77" s="5"/>
      <c r="SD77" s="5"/>
      <c r="SE77" s="5"/>
      <c r="SF77" s="5"/>
      <c r="SG77" s="5"/>
      <c r="SH77" s="5"/>
      <c r="SI77" s="5"/>
      <c r="SJ77" s="5"/>
      <c r="SK77" s="5"/>
      <c r="SL77" s="5"/>
      <c r="SM77" s="5"/>
      <c r="SN77" s="5"/>
      <c r="SO77" s="5"/>
      <c r="SP77" s="5"/>
      <c r="SQ77" s="5"/>
      <c r="SR77" s="5"/>
      <c r="SS77" s="5"/>
    </row>
    <row r="78" spans="1:513" s="3" customFormat="1" ht="41.4" customHeight="1" x14ac:dyDescent="0.25">
      <c r="A78" s="213"/>
      <c r="B78" s="791" t="s">
        <v>110</v>
      </c>
      <c r="C78" s="792"/>
      <c r="D78" s="195"/>
      <c r="E78" s="195"/>
      <c r="F78" s="195"/>
      <c r="G78" s="204"/>
      <c r="H78" s="204"/>
      <c r="I78" s="204"/>
      <c r="J78" s="204"/>
      <c r="K78" s="293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99">
        <f>'PEP Av. Fin.'!X49</f>
        <v>23333.4</v>
      </c>
      <c r="AJ78" s="99">
        <f>'PEP Av. Fin.'!Y49</f>
        <v>0</v>
      </c>
      <c r="AK78" s="103">
        <f>'PEP Av. Fin.'!Z49</f>
        <v>23333.4</v>
      </c>
      <c r="AL78" s="205">
        <f>'PEP Av. Fin.'!AA49</f>
        <v>0.14285766763891236</v>
      </c>
      <c r="AM78" s="7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</row>
    <row r="79" spans="1:513" s="3" customFormat="1" ht="41.4" customHeight="1" x14ac:dyDescent="0.25">
      <c r="A79" s="213"/>
      <c r="B79" s="791" t="s">
        <v>111</v>
      </c>
      <c r="C79" s="792"/>
      <c r="D79" s="195"/>
      <c r="E79" s="195"/>
      <c r="F79" s="195"/>
      <c r="G79" s="204"/>
      <c r="H79" s="204"/>
      <c r="I79" s="204"/>
      <c r="J79" s="204"/>
      <c r="K79" s="293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99">
        <f>'PEP Av. Fin.'!X50</f>
        <v>46666.600000000006</v>
      </c>
      <c r="AJ79" s="99">
        <f>'PEP Av. Fin.'!Y50</f>
        <v>0</v>
      </c>
      <c r="AK79" s="103">
        <f>'PEP Av. Fin.'!Z50</f>
        <v>46666.600000000006</v>
      </c>
      <c r="AL79" s="205">
        <f>'PEP Av. Fin.'!AA50</f>
        <v>0.28571411078702924</v>
      </c>
      <c r="AM79" s="7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</row>
    <row r="80" spans="1:513" s="3" customFormat="1" ht="41.4" customHeight="1" x14ac:dyDescent="0.25">
      <c r="A80" s="213"/>
      <c r="B80" s="791" t="s">
        <v>112</v>
      </c>
      <c r="C80" s="792"/>
      <c r="D80" s="195"/>
      <c r="E80" s="195"/>
      <c r="F80" s="195"/>
      <c r="G80" s="204"/>
      <c r="H80" s="204"/>
      <c r="I80" s="204"/>
      <c r="J80" s="204"/>
      <c r="K80" s="293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99">
        <f>'PEP Av. Fin.'!X51</f>
        <v>46666.600000000006</v>
      </c>
      <c r="AJ80" s="99">
        <f>'PEP Av. Fin.'!Y51</f>
        <v>0</v>
      </c>
      <c r="AK80" s="103">
        <f>'PEP Av. Fin.'!Z51</f>
        <v>46666.600000000006</v>
      </c>
      <c r="AL80" s="205">
        <f>'PEP Av. Fin.'!AA51</f>
        <v>0.28571411078702924</v>
      </c>
      <c r="AM80" s="7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</row>
    <row r="81" spans="1:513" s="3" customFormat="1" ht="41.4" customHeight="1" x14ac:dyDescent="0.25">
      <c r="A81" s="213"/>
      <c r="B81" s="791" t="s">
        <v>113</v>
      </c>
      <c r="C81" s="792"/>
      <c r="D81" s="195"/>
      <c r="E81" s="195"/>
      <c r="F81" s="195"/>
      <c r="G81" s="204"/>
      <c r="H81" s="204"/>
      <c r="I81" s="204"/>
      <c r="J81" s="204"/>
      <c r="K81" s="293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99">
        <f>'PEP Av. Fin.'!X52</f>
        <v>46666.600000000006</v>
      </c>
      <c r="AJ81" s="99">
        <f>'PEP Av. Fin.'!Y52</f>
        <v>0</v>
      </c>
      <c r="AK81" s="103">
        <f>'PEP Av. Fin.'!Z52</f>
        <v>46666.600000000006</v>
      </c>
      <c r="AL81" s="205">
        <f>'PEP Av. Fin.'!AA52</f>
        <v>0.28571411078702924</v>
      </c>
      <c r="AM81" s="7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</row>
    <row r="82" spans="1:513" s="6" customFormat="1" ht="41.4" customHeight="1" x14ac:dyDescent="0.25">
      <c r="A82" s="796" t="s">
        <v>63</v>
      </c>
      <c r="B82" s="797"/>
      <c r="C82" s="797"/>
      <c r="D82" s="797"/>
      <c r="E82" s="797"/>
      <c r="F82" s="797"/>
      <c r="G82" s="797"/>
      <c r="H82" s="797"/>
      <c r="I82" s="797"/>
      <c r="J82" s="798"/>
      <c r="K82" s="297"/>
      <c r="L82" s="297"/>
      <c r="M82" s="297"/>
      <c r="N82" s="297"/>
      <c r="O82" s="297"/>
      <c r="P82" s="297"/>
      <c r="Q82" s="297"/>
      <c r="R82" s="297"/>
      <c r="S82" s="297"/>
      <c r="T82" s="297"/>
      <c r="U82" s="297"/>
      <c r="V82" s="297"/>
      <c r="W82" s="297"/>
      <c r="X82" s="297"/>
      <c r="Y82" s="297"/>
      <c r="Z82" s="297"/>
      <c r="AA82" s="297"/>
      <c r="AB82" s="297"/>
      <c r="AC82" s="297"/>
      <c r="AD82" s="297"/>
      <c r="AE82" s="297"/>
      <c r="AF82" s="297"/>
      <c r="AG82" s="297"/>
      <c r="AH82" s="297"/>
      <c r="AI82" s="116">
        <f>'PEP Av. Fin.'!X53</f>
        <v>749583.5</v>
      </c>
      <c r="AJ82" s="116">
        <f>'PEP Av. Fin.'!Y53</f>
        <v>32500</v>
      </c>
      <c r="AK82" s="116">
        <f>'PEP Av. Fin.'!Z53</f>
        <v>782083.5</v>
      </c>
      <c r="AL82" s="207">
        <f>'PEP Av. Fin.'!AA53</f>
        <v>9.0129644392790739E-2</v>
      </c>
      <c r="AM82" s="4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  <c r="IS82" s="5"/>
      <c r="IT82" s="5"/>
      <c r="IU82" s="5"/>
      <c r="IV82" s="5"/>
      <c r="IW82" s="5"/>
      <c r="IX82" s="5"/>
      <c r="IY82" s="5"/>
      <c r="IZ82" s="5"/>
      <c r="JA82" s="5"/>
      <c r="JB82" s="5"/>
      <c r="JC82" s="5"/>
      <c r="JD82" s="5"/>
      <c r="JE82" s="5"/>
      <c r="JF82" s="5"/>
      <c r="JG82" s="5"/>
      <c r="JH82" s="5"/>
      <c r="JI82" s="5"/>
      <c r="JJ82" s="5"/>
      <c r="JK82" s="5"/>
      <c r="JL82" s="5"/>
      <c r="JM82" s="5"/>
      <c r="JN82" s="5"/>
      <c r="JO82" s="5"/>
      <c r="JP82" s="5"/>
      <c r="JQ82" s="5"/>
      <c r="JR82" s="5"/>
      <c r="JS82" s="5"/>
      <c r="JT82" s="5"/>
      <c r="JU82" s="5"/>
      <c r="JV82" s="5"/>
      <c r="JW82" s="5"/>
      <c r="JX82" s="5"/>
      <c r="JY82" s="5"/>
      <c r="JZ82" s="5"/>
      <c r="KA82" s="5"/>
      <c r="KB82" s="5"/>
      <c r="KC82" s="5"/>
      <c r="KD82" s="5"/>
      <c r="KE82" s="5"/>
      <c r="KF82" s="5"/>
      <c r="KG82" s="5"/>
      <c r="KH82" s="5"/>
      <c r="KI82" s="5"/>
      <c r="KJ82" s="5"/>
      <c r="KK82" s="5"/>
      <c r="KL82" s="5"/>
      <c r="KM82" s="5"/>
      <c r="KN82" s="5"/>
      <c r="KO82" s="5"/>
      <c r="KP82" s="5"/>
      <c r="KQ82" s="5"/>
      <c r="KR82" s="5"/>
      <c r="KS82" s="5"/>
      <c r="KT82" s="5"/>
      <c r="KU82" s="5"/>
      <c r="KV82" s="5"/>
      <c r="KW82" s="5"/>
      <c r="KX82" s="5"/>
      <c r="KY82" s="5"/>
      <c r="KZ82" s="5"/>
      <c r="LA82" s="5"/>
      <c r="LB82" s="5"/>
      <c r="LC82" s="5"/>
      <c r="LD82" s="5"/>
      <c r="LE82" s="5"/>
      <c r="LF82" s="5"/>
      <c r="LG82" s="5"/>
      <c r="LH82" s="5"/>
      <c r="LI82" s="5"/>
      <c r="LJ82" s="5"/>
      <c r="LK82" s="5"/>
      <c r="LL82" s="5"/>
      <c r="LM82" s="5"/>
      <c r="LN82" s="5"/>
      <c r="LO82" s="5"/>
      <c r="LP82" s="5"/>
      <c r="LQ82" s="5"/>
      <c r="LR82" s="5"/>
      <c r="LS82" s="5"/>
      <c r="LT82" s="5"/>
      <c r="LU82" s="5"/>
      <c r="LV82" s="5"/>
      <c r="LW82" s="5"/>
      <c r="LX82" s="5"/>
      <c r="LY82" s="5"/>
      <c r="LZ82" s="5"/>
      <c r="MA82" s="5"/>
      <c r="MB82" s="5"/>
      <c r="MC82" s="5"/>
      <c r="MD82" s="5"/>
      <c r="ME82" s="5"/>
      <c r="MF82" s="5"/>
      <c r="MG82" s="5"/>
      <c r="MH82" s="5"/>
      <c r="MI82" s="5"/>
      <c r="MJ82" s="5"/>
      <c r="MK82" s="5"/>
      <c r="ML82" s="5"/>
      <c r="MM82" s="5"/>
      <c r="MN82" s="5"/>
      <c r="MO82" s="5"/>
      <c r="MP82" s="5"/>
      <c r="MQ82" s="5"/>
      <c r="MR82" s="5"/>
      <c r="MS82" s="5"/>
      <c r="MT82" s="5"/>
      <c r="MU82" s="5"/>
      <c r="MV82" s="5"/>
      <c r="MW82" s="5"/>
      <c r="MX82" s="5"/>
      <c r="MY82" s="5"/>
      <c r="MZ82" s="5"/>
      <c r="NA82" s="5"/>
      <c r="NB82" s="5"/>
      <c r="NC82" s="5"/>
      <c r="ND82" s="5"/>
      <c r="NE82" s="5"/>
      <c r="NF82" s="5"/>
      <c r="NG82" s="5"/>
      <c r="NH82" s="5"/>
      <c r="NI82" s="5"/>
      <c r="NJ82" s="5"/>
      <c r="NK82" s="5"/>
      <c r="NL82" s="5"/>
      <c r="NM82" s="5"/>
      <c r="NN82" s="5"/>
      <c r="NO82" s="5"/>
      <c r="NP82" s="5"/>
      <c r="NQ82" s="5"/>
      <c r="NR82" s="5"/>
      <c r="NS82" s="5"/>
      <c r="NT82" s="5"/>
      <c r="NU82" s="5"/>
      <c r="NV82" s="5"/>
      <c r="NW82" s="5"/>
      <c r="NX82" s="5"/>
      <c r="NY82" s="5"/>
      <c r="NZ82" s="5"/>
      <c r="OA82" s="5"/>
      <c r="OB82" s="5"/>
      <c r="OC82" s="5"/>
      <c r="OD82" s="5"/>
      <c r="OE82" s="5"/>
      <c r="OF82" s="5"/>
      <c r="OG82" s="5"/>
      <c r="OH82" s="5"/>
      <c r="OI82" s="5"/>
      <c r="OJ82" s="5"/>
      <c r="OK82" s="5"/>
      <c r="OL82" s="5"/>
      <c r="OM82" s="5"/>
      <c r="ON82" s="5"/>
      <c r="OO82" s="5"/>
      <c r="OP82" s="5"/>
      <c r="OQ82" s="5"/>
      <c r="OR82" s="5"/>
      <c r="OS82" s="5"/>
      <c r="OT82" s="5"/>
      <c r="OU82" s="5"/>
      <c r="OV82" s="5"/>
      <c r="OW82" s="5"/>
      <c r="OX82" s="5"/>
      <c r="OY82" s="5"/>
      <c r="OZ82" s="5"/>
      <c r="PA82" s="5"/>
      <c r="PB82" s="5"/>
      <c r="PC82" s="5"/>
      <c r="PD82" s="5"/>
      <c r="PE82" s="5"/>
      <c r="PF82" s="5"/>
      <c r="PG82" s="5"/>
      <c r="PH82" s="5"/>
      <c r="PI82" s="5"/>
      <c r="PJ82" s="5"/>
      <c r="PK82" s="5"/>
      <c r="PL82" s="5"/>
      <c r="PM82" s="5"/>
      <c r="PN82" s="5"/>
      <c r="PO82" s="5"/>
      <c r="PP82" s="5"/>
      <c r="PQ82" s="5"/>
      <c r="PR82" s="5"/>
      <c r="PS82" s="5"/>
      <c r="PT82" s="5"/>
      <c r="PU82" s="5"/>
      <c r="PV82" s="5"/>
      <c r="PW82" s="5"/>
      <c r="PX82" s="5"/>
      <c r="PY82" s="5"/>
      <c r="PZ82" s="5"/>
      <c r="QA82" s="5"/>
      <c r="QB82" s="5"/>
      <c r="QC82" s="5"/>
      <c r="QD82" s="5"/>
      <c r="QE82" s="5"/>
      <c r="QF82" s="5"/>
      <c r="QG82" s="5"/>
      <c r="QH82" s="5"/>
      <c r="QI82" s="5"/>
      <c r="QJ82" s="5"/>
      <c r="QK82" s="5"/>
      <c r="QL82" s="5"/>
      <c r="QM82" s="5"/>
      <c r="QN82" s="5"/>
      <c r="QO82" s="5"/>
      <c r="QP82" s="5"/>
      <c r="QQ82" s="5"/>
      <c r="QR82" s="5"/>
      <c r="QS82" s="5"/>
      <c r="QT82" s="5"/>
      <c r="QU82" s="5"/>
      <c r="QV82" s="5"/>
      <c r="QW82" s="5"/>
      <c r="QX82" s="5"/>
      <c r="QY82" s="5"/>
      <c r="QZ82" s="5"/>
      <c r="RA82" s="5"/>
      <c r="RB82" s="5"/>
      <c r="RC82" s="5"/>
      <c r="RD82" s="5"/>
      <c r="RE82" s="5"/>
      <c r="RF82" s="5"/>
      <c r="RG82" s="5"/>
      <c r="RH82" s="5"/>
      <c r="RI82" s="5"/>
      <c r="RJ82" s="5"/>
      <c r="RK82" s="5"/>
      <c r="RL82" s="5"/>
      <c r="RM82" s="5"/>
      <c r="RN82" s="5"/>
      <c r="RO82" s="5"/>
      <c r="RP82" s="5"/>
      <c r="RQ82" s="5"/>
      <c r="RR82" s="5"/>
      <c r="RS82" s="5"/>
      <c r="RT82" s="5"/>
      <c r="RU82" s="5"/>
      <c r="RV82" s="5"/>
      <c r="RW82" s="5"/>
      <c r="RX82" s="5"/>
      <c r="RY82" s="5"/>
      <c r="RZ82" s="5"/>
      <c r="SA82" s="5"/>
      <c r="SB82" s="5"/>
      <c r="SC82" s="5"/>
      <c r="SD82" s="5"/>
      <c r="SE82" s="5"/>
      <c r="SF82" s="5"/>
      <c r="SG82" s="5"/>
      <c r="SH82" s="5"/>
      <c r="SI82" s="5"/>
      <c r="SJ82" s="5"/>
      <c r="SK82" s="5"/>
      <c r="SL82" s="5"/>
      <c r="SM82" s="5"/>
      <c r="SN82" s="5"/>
      <c r="SO82" s="5"/>
      <c r="SP82" s="5"/>
      <c r="SQ82" s="5"/>
      <c r="SR82" s="5"/>
      <c r="SS82" s="5"/>
    </row>
    <row r="83" spans="1:513" s="6" customFormat="1" ht="41.4" customHeight="1" x14ac:dyDescent="0.25">
      <c r="A83" s="795" t="s">
        <v>26</v>
      </c>
      <c r="B83" s="783"/>
      <c r="C83" s="784"/>
      <c r="D83" s="195"/>
      <c r="E83" s="195"/>
      <c r="F83" s="195"/>
      <c r="G83" s="196"/>
      <c r="H83" s="196"/>
      <c r="I83" s="196"/>
      <c r="J83" s="196"/>
      <c r="K83" s="290"/>
      <c r="L83" s="196"/>
      <c r="M83" s="196"/>
      <c r="N83" s="196"/>
      <c r="O83" s="196"/>
      <c r="P83" s="196"/>
      <c r="Q83" s="196"/>
      <c r="R83" s="196"/>
      <c r="S83" s="196"/>
      <c r="T83" s="196"/>
      <c r="U83" s="196"/>
      <c r="V83" s="196"/>
      <c r="W83" s="196"/>
      <c r="X83" s="196"/>
      <c r="Y83" s="196"/>
      <c r="Z83" s="196"/>
      <c r="AA83" s="196"/>
      <c r="AB83" s="196"/>
      <c r="AC83" s="196"/>
      <c r="AD83" s="196"/>
      <c r="AE83" s="196"/>
      <c r="AF83" s="196"/>
      <c r="AG83" s="196"/>
      <c r="AH83" s="196"/>
      <c r="AI83" s="97">
        <f>'PEP Av. Fin.'!X54</f>
        <v>0</v>
      </c>
      <c r="AJ83" s="97">
        <f>'PEP Av. Fin.'!Y54</f>
        <v>0</v>
      </c>
      <c r="AK83" s="101">
        <f>'PEP Av. Fin.'!Z54</f>
        <v>0</v>
      </c>
      <c r="AL83" s="197">
        <f>'PEP Av. Fin.'!AA54</f>
        <v>0</v>
      </c>
      <c r="AM83" s="4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  <c r="IT83" s="5"/>
      <c r="IU83" s="5"/>
      <c r="IV83" s="5"/>
      <c r="IW83" s="5"/>
      <c r="IX83" s="5"/>
      <c r="IY83" s="5"/>
      <c r="IZ83" s="5"/>
      <c r="JA83" s="5"/>
      <c r="JB83" s="5"/>
      <c r="JC83" s="5"/>
      <c r="JD83" s="5"/>
      <c r="JE83" s="5"/>
      <c r="JF83" s="5"/>
      <c r="JG83" s="5"/>
      <c r="JH83" s="5"/>
      <c r="JI83" s="5"/>
      <c r="JJ83" s="5"/>
      <c r="JK83" s="5"/>
      <c r="JL83" s="5"/>
      <c r="JM83" s="5"/>
      <c r="JN83" s="5"/>
      <c r="JO83" s="5"/>
      <c r="JP83" s="5"/>
      <c r="JQ83" s="5"/>
      <c r="JR83" s="5"/>
      <c r="JS83" s="5"/>
      <c r="JT83" s="5"/>
      <c r="JU83" s="5"/>
      <c r="JV83" s="5"/>
      <c r="JW83" s="5"/>
      <c r="JX83" s="5"/>
      <c r="JY83" s="5"/>
      <c r="JZ83" s="5"/>
      <c r="KA83" s="5"/>
      <c r="KB83" s="5"/>
      <c r="KC83" s="5"/>
      <c r="KD83" s="5"/>
      <c r="KE83" s="5"/>
      <c r="KF83" s="5"/>
      <c r="KG83" s="5"/>
      <c r="KH83" s="5"/>
      <c r="KI83" s="5"/>
      <c r="KJ83" s="5"/>
      <c r="KK83" s="5"/>
      <c r="KL83" s="5"/>
      <c r="KM83" s="5"/>
      <c r="KN83" s="5"/>
      <c r="KO83" s="5"/>
      <c r="KP83" s="5"/>
      <c r="KQ83" s="5"/>
      <c r="KR83" s="5"/>
      <c r="KS83" s="5"/>
      <c r="KT83" s="5"/>
      <c r="KU83" s="5"/>
      <c r="KV83" s="5"/>
      <c r="KW83" s="5"/>
      <c r="KX83" s="5"/>
      <c r="KY83" s="5"/>
      <c r="KZ83" s="5"/>
      <c r="LA83" s="5"/>
      <c r="LB83" s="5"/>
      <c r="LC83" s="5"/>
      <c r="LD83" s="5"/>
      <c r="LE83" s="5"/>
      <c r="LF83" s="5"/>
      <c r="LG83" s="5"/>
      <c r="LH83" s="5"/>
      <c r="LI83" s="5"/>
      <c r="LJ83" s="5"/>
      <c r="LK83" s="5"/>
      <c r="LL83" s="5"/>
      <c r="LM83" s="5"/>
      <c r="LN83" s="5"/>
      <c r="LO83" s="5"/>
      <c r="LP83" s="5"/>
      <c r="LQ83" s="5"/>
      <c r="LR83" s="5"/>
      <c r="LS83" s="5"/>
      <c r="LT83" s="5"/>
      <c r="LU83" s="5"/>
      <c r="LV83" s="5"/>
      <c r="LW83" s="5"/>
      <c r="LX83" s="5"/>
      <c r="LY83" s="5"/>
      <c r="LZ83" s="5"/>
      <c r="MA83" s="5"/>
      <c r="MB83" s="5"/>
      <c r="MC83" s="5"/>
      <c r="MD83" s="5"/>
      <c r="ME83" s="5"/>
      <c r="MF83" s="5"/>
      <c r="MG83" s="5"/>
      <c r="MH83" s="5"/>
      <c r="MI83" s="5"/>
      <c r="MJ83" s="5"/>
      <c r="MK83" s="5"/>
      <c r="ML83" s="5"/>
      <c r="MM83" s="5"/>
      <c r="MN83" s="5"/>
      <c r="MO83" s="5"/>
      <c r="MP83" s="5"/>
      <c r="MQ83" s="5"/>
      <c r="MR83" s="5"/>
      <c r="MS83" s="5"/>
      <c r="MT83" s="5"/>
      <c r="MU83" s="5"/>
      <c r="MV83" s="5"/>
      <c r="MW83" s="5"/>
      <c r="MX83" s="5"/>
      <c r="MY83" s="5"/>
      <c r="MZ83" s="5"/>
      <c r="NA83" s="5"/>
      <c r="NB83" s="5"/>
      <c r="NC83" s="5"/>
      <c r="ND83" s="5"/>
      <c r="NE83" s="5"/>
      <c r="NF83" s="5"/>
      <c r="NG83" s="5"/>
      <c r="NH83" s="5"/>
      <c r="NI83" s="5"/>
      <c r="NJ83" s="5"/>
      <c r="NK83" s="5"/>
      <c r="NL83" s="5"/>
      <c r="NM83" s="5"/>
      <c r="NN83" s="5"/>
      <c r="NO83" s="5"/>
      <c r="NP83" s="5"/>
      <c r="NQ83" s="5"/>
      <c r="NR83" s="5"/>
      <c r="NS83" s="5"/>
      <c r="NT83" s="5"/>
      <c r="NU83" s="5"/>
      <c r="NV83" s="5"/>
      <c r="NW83" s="5"/>
      <c r="NX83" s="5"/>
      <c r="NY83" s="5"/>
      <c r="NZ83" s="5"/>
      <c r="OA83" s="5"/>
      <c r="OB83" s="5"/>
      <c r="OC83" s="5"/>
      <c r="OD83" s="5"/>
      <c r="OE83" s="5"/>
      <c r="OF83" s="5"/>
      <c r="OG83" s="5"/>
      <c r="OH83" s="5"/>
      <c r="OI83" s="5"/>
      <c r="OJ83" s="5"/>
      <c r="OK83" s="5"/>
      <c r="OL83" s="5"/>
      <c r="OM83" s="5"/>
      <c r="ON83" s="5"/>
      <c r="OO83" s="5"/>
      <c r="OP83" s="5"/>
      <c r="OQ83" s="5"/>
      <c r="OR83" s="5"/>
      <c r="OS83" s="5"/>
      <c r="OT83" s="5"/>
      <c r="OU83" s="5"/>
      <c r="OV83" s="5"/>
      <c r="OW83" s="5"/>
      <c r="OX83" s="5"/>
      <c r="OY83" s="5"/>
      <c r="OZ83" s="5"/>
      <c r="PA83" s="5"/>
      <c r="PB83" s="5"/>
      <c r="PC83" s="5"/>
      <c r="PD83" s="5"/>
      <c r="PE83" s="5"/>
      <c r="PF83" s="5"/>
      <c r="PG83" s="5"/>
      <c r="PH83" s="5"/>
      <c r="PI83" s="5"/>
      <c r="PJ83" s="5"/>
      <c r="PK83" s="5"/>
      <c r="PL83" s="5"/>
      <c r="PM83" s="5"/>
      <c r="PN83" s="5"/>
      <c r="PO83" s="5"/>
      <c r="PP83" s="5"/>
      <c r="PQ83" s="5"/>
      <c r="PR83" s="5"/>
      <c r="PS83" s="5"/>
      <c r="PT83" s="5"/>
      <c r="PU83" s="5"/>
      <c r="PV83" s="5"/>
      <c r="PW83" s="5"/>
      <c r="PX83" s="5"/>
      <c r="PY83" s="5"/>
      <c r="PZ83" s="5"/>
      <c r="QA83" s="5"/>
      <c r="QB83" s="5"/>
      <c r="QC83" s="5"/>
      <c r="QD83" s="5"/>
      <c r="QE83" s="5"/>
      <c r="QF83" s="5"/>
      <c r="QG83" s="5"/>
      <c r="QH83" s="5"/>
      <c r="QI83" s="5"/>
      <c r="QJ83" s="5"/>
      <c r="QK83" s="5"/>
      <c r="QL83" s="5"/>
      <c r="QM83" s="5"/>
      <c r="QN83" s="5"/>
      <c r="QO83" s="5"/>
      <c r="QP83" s="5"/>
      <c r="QQ83" s="5"/>
      <c r="QR83" s="5"/>
      <c r="QS83" s="5"/>
      <c r="QT83" s="5"/>
      <c r="QU83" s="5"/>
      <c r="QV83" s="5"/>
      <c r="QW83" s="5"/>
      <c r="QX83" s="5"/>
      <c r="QY83" s="5"/>
      <c r="QZ83" s="5"/>
      <c r="RA83" s="5"/>
      <c r="RB83" s="5"/>
      <c r="RC83" s="5"/>
      <c r="RD83" s="5"/>
      <c r="RE83" s="5"/>
      <c r="RF83" s="5"/>
      <c r="RG83" s="5"/>
      <c r="RH83" s="5"/>
      <c r="RI83" s="5"/>
      <c r="RJ83" s="5"/>
      <c r="RK83" s="5"/>
      <c r="RL83" s="5"/>
      <c r="RM83" s="5"/>
      <c r="RN83" s="5"/>
      <c r="RO83" s="5"/>
      <c r="RP83" s="5"/>
      <c r="RQ83" s="5"/>
      <c r="RR83" s="5"/>
      <c r="RS83" s="5"/>
      <c r="RT83" s="5"/>
      <c r="RU83" s="5"/>
      <c r="RV83" s="5"/>
      <c r="RW83" s="5"/>
      <c r="RX83" s="5"/>
      <c r="RY83" s="5"/>
      <c r="RZ83" s="5"/>
      <c r="SA83" s="5"/>
      <c r="SB83" s="5"/>
      <c r="SC83" s="5"/>
      <c r="SD83" s="5"/>
      <c r="SE83" s="5"/>
      <c r="SF83" s="5"/>
      <c r="SG83" s="5"/>
      <c r="SH83" s="5"/>
      <c r="SI83" s="5"/>
      <c r="SJ83" s="5"/>
      <c r="SK83" s="5"/>
      <c r="SL83" s="5"/>
      <c r="SM83" s="5"/>
      <c r="SN83" s="5"/>
      <c r="SO83" s="5"/>
      <c r="SP83" s="5"/>
      <c r="SQ83" s="5"/>
      <c r="SR83" s="5"/>
      <c r="SS83" s="5"/>
    </row>
    <row r="84" spans="1:513" ht="41.4" customHeight="1" x14ac:dyDescent="0.25">
      <c r="A84" s="211"/>
      <c r="B84" s="799" t="s">
        <v>114</v>
      </c>
      <c r="C84" s="800"/>
      <c r="D84" s="195"/>
      <c r="E84" s="195"/>
      <c r="F84" s="195"/>
      <c r="G84" s="194"/>
      <c r="H84" s="194"/>
      <c r="I84" s="194"/>
      <c r="J84" s="194"/>
      <c r="K84" s="296"/>
      <c r="L84" s="194"/>
      <c r="M84" s="194"/>
      <c r="N84" s="194"/>
      <c r="O84" s="194"/>
      <c r="P84" s="194"/>
      <c r="Q84" s="194"/>
      <c r="R84" s="194"/>
      <c r="S84" s="194"/>
      <c r="T84" s="194"/>
      <c r="U84" s="194"/>
      <c r="V84" s="194"/>
      <c r="W84" s="194"/>
      <c r="X84" s="194"/>
      <c r="Y84" s="194"/>
      <c r="Z84" s="194"/>
      <c r="AA84" s="194"/>
      <c r="AB84" s="194"/>
      <c r="AC84" s="194"/>
      <c r="AD84" s="194"/>
      <c r="AE84" s="194"/>
      <c r="AF84" s="194"/>
      <c r="AG84" s="194"/>
      <c r="AH84" s="194"/>
      <c r="AI84" s="117">
        <f>'PEP Av. Fin.'!X55</f>
        <v>0</v>
      </c>
      <c r="AJ84" s="117">
        <f>'PEP Av. Fin.'!Y55</f>
        <v>0</v>
      </c>
      <c r="AK84" s="114">
        <f>'PEP Av. Fin.'!Z55</f>
        <v>0</v>
      </c>
      <c r="AL84" s="202">
        <f>'PEP Av. Fin.'!AA55</f>
        <v>0</v>
      </c>
      <c r="AM84" s="85"/>
    </row>
    <row r="85" spans="1:513" ht="41.4" customHeight="1" x14ac:dyDescent="0.25">
      <c r="A85" s="211"/>
      <c r="B85" s="799" t="s">
        <v>115</v>
      </c>
      <c r="C85" s="800"/>
      <c r="D85" s="195"/>
      <c r="E85" s="195"/>
      <c r="F85" s="195"/>
      <c r="G85" s="194"/>
      <c r="H85" s="194"/>
      <c r="I85" s="194"/>
      <c r="J85" s="194"/>
      <c r="K85" s="296"/>
      <c r="L85" s="194"/>
      <c r="M85" s="194"/>
      <c r="N85" s="194"/>
      <c r="O85" s="194"/>
      <c r="P85" s="194"/>
      <c r="Q85" s="194"/>
      <c r="R85" s="194"/>
      <c r="S85" s="194"/>
      <c r="T85" s="194"/>
      <c r="U85" s="194"/>
      <c r="V85" s="194"/>
      <c r="W85" s="194"/>
      <c r="X85" s="194"/>
      <c r="Y85" s="194"/>
      <c r="Z85" s="194"/>
      <c r="AA85" s="194"/>
      <c r="AB85" s="194"/>
      <c r="AC85" s="194"/>
      <c r="AD85" s="194"/>
      <c r="AE85" s="194"/>
      <c r="AF85" s="194"/>
      <c r="AG85" s="194"/>
      <c r="AH85" s="194"/>
      <c r="AI85" s="117">
        <f>'PEP Av. Fin.'!X56</f>
        <v>0</v>
      </c>
      <c r="AJ85" s="117">
        <f>'PEP Av. Fin.'!Y56</f>
        <v>0</v>
      </c>
      <c r="AK85" s="114">
        <f>'PEP Av. Fin.'!Z56</f>
        <v>0</v>
      </c>
      <c r="AL85" s="202">
        <f>'PEP Av. Fin.'!AA56</f>
        <v>0</v>
      </c>
      <c r="AM85" s="85"/>
    </row>
    <row r="86" spans="1:513" ht="41.4" customHeight="1" x14ac:dyDescent="0.25">
      <c r="A86" s="211"/>
      <c r="B86" s="799" t="s">
        <v>116</v>
      </c>
      <c r="C86" s="800"/>
      <c r="D86" s="195"/>
      <c r="E86" s="195"/>
      <c r="F86" s="195"/>
      <c r="G86" s="194"/>
      <c r="H86" s="194"/>
      <c r="I86" s="194"/>
      <c r="J86" s="194"/>
      <c r="K86" s="296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4"/>
      <c r="Y86" s="194"/>
      <c r="Z86" s="194"/>
      <c r="AA86" s="194"/>
      <c r="AB86" s="194"/>
      <c r="AC86" s="194"/>
      <c r="AD86" s="194"/>
      <c r="AE86" s="194"/>
      <c r="AF86" s="194"/>
      <c r="AG86" s="194"/>
      <c r="AH86" s="194"/>
      <c r="AI86" s="117">
        <f>'PEP Av. Fin.'!X57</f>
        <v>0</v>
      </c>
      <c r="AJ86" s="117">
        <f>'PEP Av. Fin.'!Y57</f>
        <v>0</v>
      </c>
      <c r="AK86" s="114">
        <f>'PEP Av. Fin.'!Z57</f>
        <v>0</v>
      </c>
      <c r="AL86" s="202">
        <f>'PEP Av. Fin.'!AA57</f>
        <v>0</v>
      </c>
      <c r="AM86" s="85"/>
    </row>
    <row r="87" spans="1:513" ht="41.4" customHeight="1" x14ac:dyDescent="0.25">
      <c r="A87" s="211"/>
      <c r="B87" s="799" t="s">
        <v>117</v>
      </c>
      <c r="C87" s="800"/>
      <c r="D87" s="195"/>
      <c r="E87" s="195"/>
      <c r="F87" s="195"/>
      <c r="G87" s="194"/>
      <c r="H87" s="194"/>
      <c r="I87" s="194"/>
      <c r="J87" s="194"/>
      <c r="K87" s="296"/>
      <c r="L87" s="194"/>
      <c r="M87" s="194"/>
      <c r="N87" s="194"/>
      <c r="O87" s="194"/>
      <c r="P87" s="194"/>
      <c r="Q87" s="194"/>
      <c r="R87" s="194"/>
      <c r="S87" s="194"/>
      <c r="T87" s="194"/>
      <c r="U87" s="194"/>
      <c r="V87" s="194"/>
      <c r="W87" s="194"/>
      <c r="X87" s="194"/>
      <c r="Y87" s="194"/>
      <c r="Z87" s="194"/>
      <c r="AA87" s="194"/>
      <c r="AB87" s="194"/>
      <c r="AC87" s="194"/>
      <c r="AD87" s="194"/>
      <c r="AE87" s="194"/>
      <c r="AF87" s="194"/>
      <c r="AG87" s="194"/>
      <c r="AH87" s="194"/>
      <c r="AI87" s="117">
        <f>'PEP Av. Fin.'!X58</f>
        <v>0</v>
      </c>
      <c r="AJ87" s="117">
        <f>'PEP Av. Fin.'!Y58</f>
        <v>0</v>
      </c>
      <c r="AK87" s="114">
        <f>'PEP Av. Fin.'!Z58</f>
        <v>0</v>
      </c>
      <c r="AL87" s="202">
        <f>'PEP Av. Fin.'!AA58</f>
        <v>0</v>
      </c>
      <c r="AM87" s="85"/>
    </row>
    <row r="88" spans="1:513" s="6" customFormat="1" ht="41.4" customHeight="1" x14ac:dyDescent="0.25">
      <c r="A88" s="795" t="s">
        <v>27</v>
      </c>
      <c r="B88" s="783"/>
      <c r="C88" s="784"/>
      <c r="D88" s="195"/>
      <c r="E88" s="195"/>
      <c r="F88" s="195"/>
      <c r="G88" s="196"/>
      <c r="H88" s="196"/>
      <c r="I88" s="196"/>
      <c r="J88" s="196"/>
      <c r="K88" s="290"/>
      <c r="L88" s="196"/>
      <c r="M88" s="196"/>
      <c r="N88" s="196"/>
      <c r="O88" s="196"/>
      <c r="P88" s="196"/>
      <c r="Q88" s="196"/>
      <c r="R88" s="196"/>
      <c r="S88" s="196"/>
      <c r="T88" s="196"/>
      <c r="U88" s="196"/>
      <c r="V88" s="196"/>
      <c r="W88" s="196"/>
      <c r="X88" s="196"/>
      <c r="Y88" s="196"/>
      <c r="Z88" s="196"/>
      <c r="AA88" s="196"/>
      <c r="AB88" s="196"/>
      <c r="AC88" s="196"/>
      <c r="AD88" s="196"/>
      <c r="AE88" s="196"/>
      <c r="AF88" s="196"/>
      <c r="AG88" s="196"/>
      <c r="AH88" s="196"/>
      <c r="AI88" s="97">
        <f>'PEP Av. Fin.'!X59</f>
        <v>0</v>
      </c>
      <c r="AJ88" s="97">
        <f>'PEP Av. Fin.'!Y59</f>
        <v>0</v>
      </c>
      <c r="AK88" s="97">
        <f>'PEP Av. Fin.'!Z59</f>
        <v>0</v>
      </c>
      <c r="AL88" s="197">
        <f>'PEP Av. Fin.'!AA59</f>
        <v>0</v>
      </c>
      <c r="AM88" s="4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5"/>
      <c r="HA88" s="5"/>
      <c r="HB88" s="5"/>
      <c r="HC88" s="5"/>
      <c r="HD88" s="5"/>
      <c r="HE88" s="5"/>
      <c r="HF88" s="5"/>
      <c r="HG88" s="5"/>
      <c r="HH88" s="5"/>
      <c r="HI88" s="5"/>
      <c r="HJ88" s="5"/>
      <c r="HK88" s="5"/>
      <c r="HL88" s="5"/>
      <c r="HM88" s="5"/>
      <c r="HN88" s="5"/>
      <c r="HO88" s="5"/>
      <c r="HP88" s="5"/>
      <c r="HQ88" s="5"/>
      <c r="HR88" s="5"/>
      <c r="HS88" s="5"/>
      <c r="HT88" s="5"/>
      <c r="HU88" s="5"/>
      <c r="HV88" s="5"/>
      <c r="HW88" s="5"/>
      <c r="HX88" s="5"/>
      <c r="HY88" s="5"/>
      <c r="HZ88" s="5"/>
      <c r="IA88" s="5"/>
      <c r="IB88" s="5"/>
      <c r="IC88" s="5"/>
      <c r="ID88" s="5"/>
      <c r="IE88" s="5"/>
      <c r="IF88" s="5"/>
      <c r="IG88" s="5"/>
      <c r="IH88" s="5"/>
      <c r="II88" s="5"/>
      <c r="IJ88" s="5"/>
      <c r="IK88" s="5"/>
      <c r="IL88" s="5"/>
      <c r="IM88" s="5"/>
      <c r="IN88" s="5"/>
      <c r="IO88" s="5"/>
      <c r="IP88" s="5"/>
      <c r="IQ88" s="5"/>
      <c r="IR88" s="5"/>
      <c r="IS88" s="5"/>
      <c r="IT88" s="5"/>
      <c r="IU88" s="5"/>
      <c r="IV88" s="5"/>
      <c r="IW88" s="5"/>
      <c r="IX88" s="5"/>
      <c r="IY88" s="5"/>
      <c r="IZ88" s="5"/>
      <c r="JA88" s="5"/>
      <c r="JB88" s="5"/>
      <c r="JC88" s="5"/>
      <c r="JD88" s="5"/>
      <c r="JE88" s="5"/>
      <c r="JF88" s="5"/>
      <c r="JG88" s="5"/>
      <c r="JH88" s="5"/>
      <c r="JI88" s="5"/>
      <c r="JJ88" s="5"/>
      <c r="JK88" s="5"/>
      <c r="JL88" s="5"/>
      <c r="JM88" s="5"/>
      <c r="JN88" s="5"/>
      <c r="JO88" s="5"/>
      <c r="JP88" s="5"/>
      <c r="JQ88" s="5"/>
      <c r="JR88" s="5"/>
      <c r="JS88" s="5"/>
      <c r="JT88" s="5"/>
      <c r="JU88" s="5"/>
      <c r="JV88" s="5"/>
      <c r="JW88" s="5"/>
      <c r="JX88" s="5"/>
      <c r="JY88" s="5"/>
      <c r="JZ88" s="5"/>
      <c r="KA88" s="5"/>
      <c r="KB88" s="5"/>
      <c r="KC88" s="5"/>
      <c r="KD88" s="5"/>
      <c r="KE88" s="5"/>
      <c r="KF88" s="5"/>
      <c r="KG88" s="5"/>
      <c r="KH88" s="5"/>
      <c r="KI88" s="5"/>
      <c r="KJ88" s="5"/>
      <c r="KK88" s="5"/>
      <c r="KL88" s="5"/>
      <c r="KM88" s="5"/>
      <c r="KN88" s="5"/>
      <c r="KO88" s="5"/>
      <c r="KP88" s="5"/>
      <c r="KQ88" s="5"/>
      <c r="KR88" s="5"/>
      <c r="KS88" s="5"/>
      <c r="KT88" s="5"/>
      <c r="KU88" s="5"/>
      <c r="KV88" s="5"/>
      <c r="KW88" s="5"/>
      <c r="KX88" s="5"/>
      <c r="KY88" s="5"/>
      <c r="KZ88" s="5"/>
      <c r="LA88" s="5"/>
      <c r="LB88" s="5"/>
      <c r="LC88" s="5"/>
      <c r="LD88" s="5"/>
      <c r="LE88" s="5"/>
      <c r="LF88" s="5"/>
      <c r="LG88" s="5"/>
      <c r="LH88" s="5"/>
      <c r="LI88" s="5"/>
      <c r="LJ88" s="5"/>
      <c r="LK88" s="5"/>
      <c r="LL88" s="5"/>
      <c r="LM88" s="5"/>
      <c r="LN88" s="5"/>
      <c r="LO88" s="5"/>
      <c r="LP88" s="5"/>
      <c r="LQ88" s="5"/>
      <c r="LR88" s="5"/>
      <c r="LS88" s="5"/>
      <c r="LT88" s="5"/>
      <c r="LU88" s="5"/>
      <c r="LV88" s="5"/>
      <c r="LW88" s="5"/>
      <c r="LX88" s="5"/>
      <c r="LY88" s="5"/>
      <c r="LZ88" s="5"/>
      <c r="MA88" s="5"/>
      <c r="MB88" s="5"/>
      <c r="MC88" s="5"/>
      <c r="MD88" s="5"/>
      <c r="ME88" s="5"/>
      <c r="MF88" s="5"/>
      <c r="MG88" s="5"/>
      <c r="MH88" s="5"/>
      <c r="MI88" s="5"/>
      <c r="MJ88" s="5"/>
      <c r="MK88" s="5"/>
      <c r="ML88" s="5"/>
      <c r="MM88" s="5"/>
      <c r="MN88" s="5"/>
      <c r="MO88" s="5"/>
      <c r="MP88" s="5"/>
      <c r="MQ88" s="5"/>
      <c r="MR88" s="5"/>
      <c r="MS88" s="5"/>
      <c r="MT88" s="5"/>
      <c r="MU88" s="5"/>
      <c r="MV88" s="5"/>
      <c r="MW88" s="5"/>
      <c r="MX88" s="5"/>
      <c r="MY88" s="5"/>
      <c r="MZ88" s="5"/>
      <c r="NA88" s="5"/>
      <c r="NB88" s="5"/>
      <c r="NC88" s="5"/>
      <c r="ND88" s="5"/>
      <c r="NE88" s="5"/>
      <c r="NF88" s="5"/>
      <c r="NG88" s="5"/>
      <c r="NH88" s="5"/>
      <c r="NI88" s="5"/>
      <c r="NJ88" s="5"/>
      <c r="NK88" s="5"/>
      <c r="NL88" s="5"/>
      <c r="NM88" s="5"/>
      <c r="NN88" s="5"/>
      <c r="NO88" s="5"/>
      <c r="NP88" s="5"/>
      <c r="NQ88" s="5"/>
      <c r="NR88" s="5"/>
      <c r="NS88" s="5"/>
      <c r="NT88" s="5"/>
      <c r="NU88" s="5"/>
      <c r="NV88" s="5"/>
      <c r="NW88" s="5"/>
      <c r="NX88" s="5"/>
      <c r="NY88" s="5"/>
      <c r="NZ88" s="5"/>
      <c r="OA88" s="5"/>
      <c r="OB88" s="5"/>
      <c r="OC88" s="5"/>
      <c r="OD88" s="5"/>
      <c r="OE88" s="5"/>
      <c r="OF88" s="5"/>
      <c r="OG88" s="5"/>
      <c r="OH88" s="5"/>
      <c r="OI88" s="5"/>
      <c r="OJ88" s="5"/>
      <c r="OK88" s="5"/>
      <c r="OL88" s="5"/>
      <c r="OM88" s="5"/>
      <c r="ON88" s="5"/>
      <c r="OO88" s="5"/>
      <c r="OP88" s="5"/>
      <c r="OQ88" s="5"/>
      <c r="OR88" s="5"/>
      <c r="OS88" s="5"/>
      <c r="OT88" s="5"/>
      <c r="OU88" s="5"/>
      <c r="OV88" s="5"/>
      <c r="OW88" s="5"/>
      <c r="OX88" s="5"/>
      <c r="OY88" s="5"/>
      <c r="OZ88" s="5"/>
      <c r="PA88" s="5"/>
      <c r="PB88" s="5"/>
      <c r="PC88" s="5"/>
      <c r="PD88" s="5"/>
      <c r="PE88" s="5"/>
      <c r="PF88" s="5"/>
      <c r="PG88" s="5"/>
      <c r="PH88" s="5"/>
      <c r="PI88" s="5"/>
      <c r="PJ88" s="5"/>
      <c r="PK88" s="5"/>
      <c r="PL88" s="5"/>
      <c r="PM88" s="5"/>
      <c r="PN88" s="5"/>
      <c r="PO88" s="5"/>
      <c r="PP88" s="5"/>
      <c r="PQ88" s="5"/>
      <c r="PR88" s="5"/>
      <c r="PS88" s="5"/>
      <c r="PT88" s="5"/>
      <c r="PU88" s="5"/>
      <c r="PV88" s="5"/>
      <c r="PW88" s="5"/>
      <c r="PX88" s="5"/>
      <c r="PY88" s="5"/>
      <c r="PZ88" s="5"/>
      <c r="QA88" s="5"/>
      <c r="QB88" s="5"/>
      <c r="QC88" s="5"/>
      <c r="QD88" s="5"/>
      <c r="QE88" s="5"/>
      <c r="QF88" s="5"/>
      <c r="QG88" s="5"/>
      <c r="QH88" s="5"/>
      <c r="QI88" s="5"/>
      <c r="QJ88" s="5"/>
      <c r="QK88" s="5"/>
      <c r="QL88" s="5"/>
      <c r="QM88" s="5"/>
      <c r="QN88" s="5"/>
      <c r="QO88" s="5"/>
      <c r="QP88" s="5"/>
      <c r="QQ88" s="5"/>
      <c r="QR88" s="5"/>
      <c r="QS88" s="5"/>
      <c r="QT88" s="5"/>
      <c r="QU88" s="5"/>
      <c r="QV88" s="5"/>
      <c r="QW88" s="5"/>
      <c r="QX88" s="5"/>
      <c r="QY88" s="5"/>
      <c r="QZ88" s="5"/>
      <c r="RA88" s="5"/>
      <c r="RB88" s="5"/>
      <c r="RC88" s="5"/>
      <c r="RD88" s="5"/>
      <c r="RE88" s="5"/>
      <c r="RF88" s="5"/>
      <c r="RG88" s="5"/>
      <c r="RH88" s="5"/>
      <c r="RI88" s="5"/>
      <c r="RJ88" s="5"/>
      <c r="RK88" s="5"/>
      <c r="RL88" s="5"/>
      <c r="RM88" s="5"/>
      <c r="RN88" s="5"/>
      <c r="RO88" s="5"/>
      <c r="RP88" s="5"/>
      <c r="RQ88" s="5"/>
      <c r="RR88" s="5"/>
      <c r="RS88" s="5"/>
      <c r="RT88" s="5"/>
      <c r="RU88" s="5"/>
      <c r="RV88" s="5"/>
      <c r="RW88" s="5"/>
      <c r="RX88" s="5"/>
      <c r="RY88" s="5"/>
      <c r="RZ88" s="5"/>
      <c r="SA88" s="5"/>
      <c r="SB88" s="5"/>
      <c r="SC88" s="5"/>
      <c r="SD88" s="5"/>
      <c r="SE88" s="5"/>
      <c r="SF88" s="5"/>
      <c r="SG88" s="5"/>
      <c r="SH88" s="5"/>
      <c r="SI88" s="5"/>
      <c r="SJ88" s="5"/>
      <c r="SK88" s="5"/>
      <c r="SL88" s="5"/>
      <c r="SM88" s="5"/>
      <c r="SN88" s="5"/>
      <c r="SO88" s="5"/>
      <c r="SP88" s="5"/>
      <c r="SQ88" s="5"/>
      <c r="SR88" s="5"/>
      <c r="SS88" s="5"/>
    </row>
    <row r="89" spans="1:513" s="3" customFormat="1" ht="41.4" customHeight="1" x14ac:dyDescent="0.25">
      <c r="A89" s="213"/>
      <c r="B89" s="791" t="s">
        <v>118</v>
      </c>
      <c r="C89" s="792"/>
      <c r="D89" s="195"/>
      <c r="E89" s="195"/>
      <c r="F89" s="195"/>
      <c r="G89" s="204"/>
      <c r="H89" s="204"/>
      <c r="I89" s="204"/>
      <c r="J89" s="204"/>
      <c r="K89" s="293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99">
        <f>'PEP Av. Fin.'!X60</f>
        <v>0</v>
      </c>
      <c r="AJ89" s="99">
        <f>'PEP Av. Fin.'!Y60</f>
        <v>0</v>
      </c>
      <c r="AK89" s="103">
        <f>'PEP Av. Fin.'!Z60</f>
        <v>0</v>
      </c>
      <c r="AL89" s="205">
        <f>'PEP Av. Fin.'!AA60</f>
        <v>0</v>
      </c>
      <c r="AM89" s="7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</row>
    <row r="90" spans="1:513" s="3" customFormat="1" ht="41.4" customHeight="1" x14ac:dyDescent="0.25">
      <c r="A90" s="213"/>
      <c r="B90" s="791" t="s">
        <v>119</v>
      </c>
      <c r="C90" s="792"/>
      <c r="D90" s="195"/>
      <c r="E90" s="195"/>
      <c r="F90" s="195"/>
      <c r="G90" s="204"/>
      <c r="H90" s="204"/>
      <c r="I90" s="204"/>
      <c r="J90" s="204"/>
      <c r="K90" s="293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99">
        <f>'PEP Av. Fin.'!X61</f>
        <v>0</v>
      </c>
      <c r="AJ90" s="99">
        <f>'PEP Av. Fin.'!Y61</f>
        <v>0</v>
      </c>
      <c r="AK90" s="103">
        <f>'PEP Av. Fin.'!Z61</f>
        <v>0</v>
      </c>
      <c r="AL90" s="205">
        <f>'PEP Av. Fin.'!AA61</f>
        <v>0</v>
      </c>
      <c r="AM90" s="7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</row>
    <row r="91" spans="1:513" s="3" customFormat="1" ht="41.4" customHeight="1" x14ac:dyDescent="0.25">
      <c r="A91" s="213"/>
      <c r="B91" s="791" t="s">
        <v>120</v>
      </c>
      <c r="C91" s="792"/>
      <c r="D91" s="195"/>
      <c r="E91" s="195"/>
      <c r="F91" s="195"/>
      <c r="G91" s="204"/>
      <c r="H91" s="204"/>
      <c r="I91" s="204"/>
      <c r="J91" s="204"/>
      <c r="K91" s="293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99">
        <f>'PEP Av. Fin.'!X62</f>
        <v>0</v>
      </c>
      <c r="AJ91" s="99">
        <f>'PEP Av. Fin.'!Y62</f>
        <v>0</v>
      </c>
      <c r="AK91" s="103">
        <f>'PEP Av. Fin.'!Z62</f>
        <v>0</v>
      </c>
      <c r="AL91" s="205">
        <f>'PEP Av. Fin.'!AA62</f>
        <v>0</v>
      </c>
      <c r="AM91" s="7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</row>
    <row r="92" spans="1:513" s="3" customFormat="1" ht="41.4" customHeight="1" x14ac:dyDescent="0.25">
      <c r="A92" s="213"/>
      <c r="B92" s="791" t="s">
        <v>121</v>
      </c>
      <c r="C92" s="792"/>
      <c r="D92" s="195"/>
      <c r="E92" s="195"/>
      <c r="F92" s="195"/>
      <c r="G92" s="204"/>
      <c r="H92" s="204"/>
      <c r="I92" s="204"/>
      <c r="J92" s="204"/>
      <c r="K92" s="293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99">
        <f>'PEP Av. Fin.'!X63</f>
        <v>0</v>
      </c>
      <c r="AJ92" s="99">
        <f>'PEP Av. Fin.'!Y63</f>
        <v>0</v>
      </c>
      <c r="AK92" s="103">
        <f>'PEP Av. Fin.'!Z63</f>
        <v>0</v>
      </c>
      <c r="AL92" s="205">
        <f>'PEP Av. Fin.'!AA63</f>
        <v>0</v>
      </c>
      <c r="AM92" s="7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</row>
    <row r="93" spans="1:513" s="6" customFormat="1" ht="41.4" customHeight="1" x14ac:dyDescent="0.25">
      <c r="A93" s="795" t="s">
        <v>28</v>
      </c>
      <c r="B93" s="783"/>
      <c r="C93" s="784"/>
      <c r="D93" s="195"/>
      <c r="E93" s="195"/>
      <c r="F93" s="195"/>
      <c r="G93" s="196"/>
      <c r="H93" s="196"/>
      <c r="I93" s="196"/>
      <c r="J93" s="196"/>
      <c r="K93" s="290"/>
      <c r="L93" s="196"/>
      <c r="M93" s="196"/>
      <c r="N93" s="196"/>
      <c r="O93" s="196"/>
      <c r="P93" s="196"/>
      <c r="Q93" s="196"/>
      <c r="R93" s="196"/>
      <c r="S93" s="196"/>
      <c r="T93" s="196"/>
      <c r="U93" s="196"/>
      <c r="V93" s="196"/>
      <c r="W93" s="196"/>
      <c r="X93" s="196"/>
      <c r="Y93" s="196"/>
      <c r="Z93" s="196"/>
      <c r="AA93" s="196"/>
      <c r="AB93" s="196"/>
      <c r="AC93" s="196"/>
      <c r="AD93" s="196"/>
      <c r="AE93" s="196"/>
      <c r="AF93" s="196"/>
      <c r="AG93" s="196"/>
      <c r="AH93" s="196"/>
      <c r="AI93" s="97">
        <f>'PEP Av. Fin.'!X64</f>
        <v>0</v>
      </c>
      <c r="AJ93" s="97">
        <f>'PEP Av. Fin.'!Y64</f>
        <v>0</v>
      </c>
      <c r="AK93" s="97">
        <f>'PEP Av. Fin.'!Z64</f>
        <v>0</v>
      </c>
      <c r="AL93" s="197">
        <f>'PEP Av. Fin.'!AA64</f>
        <v>0</v>
      </c>
      <c r="AM93" s="4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5"/>
      <c r="IQ93" s="5"/>
      <c r="IR93" s="5"/>
      <c r="IS93" s="5"/>
      <c r="IT93" s="5"/>
      <c r="IU93" s="5"/>
      <c r="IV93" s="5"/>
      <c r="IW93" s="5"/>
      <c r="IX93" s="5"/>
      <c r="IY93" s="5"/>
      <c r="IZ93" s="5"/>
      <c r="JA93" s="5"/>
      <c r="JB93" s="5"/>
      <c r="JC93" s="5"/>
      <c r="JD93" s="5"/>
      <c r="JE93" s="5"/>
      <c r="JF93" s="5"/>
      <c r="JG93" s="5"/>
      <c r="JH93" s="5"/>
      <c r="JI93" s="5"/>
      <c r="JJ93" s="5"/>
      <c r="JK93" s="5"/>
      <c r="JL93" s="5"/>
      <c r="JM93" s="5"/>
      <c r="JN93" s="5"/>
      <c r="JO93" s="5"/>
      <c r="JP93" s="5"/>
      <c r="JQ93" s="5"/>
      <c r="JR93" s="5"/>
      <c r="JS93" s="5"/>
      <c r="JT93" s="5"/>
      <c r="JU93" s="5"/>
      <c r="JV93" s="5"/>
      <c r="JW93" s="5"/>
      <c r="JX93" s="5"/>
      <c r="JY93" s="5"/>
      <c r="JZ93" s="5"/>
      <c r="KA93" s="5"/>
      <c r="KB93" s="5"/>
      <c r="KC93" s="5"/>
      <c r="KD93" s="5"/>
      <c r="KE93" s="5"/>
      <c r="KF93" s="5"/>
      <c r="KG93" s="5"/>
      <c r="KH93" s="5"/>
      <c r="KI93" s="5"/>
      <c r="KJ93" s="5"/>
      <c r="KK93" s="5"/>
      <c r="KL93" s="5"/>
      <c r="KM93" s="5"/>
      <c r="KN93" s="5"/>
      <c r="KO93" s="5"/>
      <c r="KP93" s="5"/>
      <c r="KQ93" s="5"/>
      <c r="KR93" s="5"/>
      <c r="KS93" s="5"/>
      <c r="KT93" s="5"/>
      <c r="KU93" s="5"/>
      <c r="KV93" s="5"/>
      <c r="KW93" s="5"/>
      <c r="KX93" s="5"/>
      <c r="KY93" s="5"/>
      <c r="KZ93" s="5"/>
      <c r="LA93" s="5"/>
      <c r="LB93" s="5"/>
      <c r="LC93" s="5"/>
      <c r="LD93" s="5"/>
      <c r="LE93" s="5"/>
      <c r="LF93" s="5"/>
      <c r="LG93" s="5"/>
      <c r="LH93" s="5"/>
      <c r="LI93" s="5"/>
      <c r="LJ93" s="5"/>
      <c r="LK93" s="5"/>
      <c r="LL93" s="5"/>
      <c r="LM93" s="5"/>
      <c r="LN93" s="5"/>
      <c r="LO93" s="5"/>
      <c r="LP93" s="5"/>
      <c r="LQ93" s="5"/>
      <c r="LR93" s="5"/>
      <c r="LS93" s="5"/>
      <c r="LT93" s="5"/>
      <c r="LU93" s="5"/>
      <c r="LV93" s="5"/>
      <c r="LW93" s="5"/>
      <c r="LX93" s="5"/>
      <c r="LY93" s="5"/>
      <c r="LZ93" s="5"/>
      <c r="MA93" s="5"/>
      <c r="MB93" s="5"/>
      <c r="MC93" s="5"/>
      <c r="MD93" s="5"/>
      <c r="ME93" s="5"/>
      <c r="MF93" s="5"/>
      <c r="MG93" s="5"/>
      <c r="MH93" s="5"/>
      <c r="MI93" s="5"/>
      <c r="MJ93" s="5"/>
      <c r="MK93" s="5"/>
      <c r="ML93" s="5"/>
      <c r="MM93" s="5"/>
      <c r="MN93" s="5"/>
      <c r="MO93" s="5"/>
      <c r="MP93" s="5"/>
      <c r="MQ93" s="5"/>
      <c r="MR93" s="5"/>
      <c r="MS93" s="5"/>
      <c r="MT93" s="5"/>
      <c r="MU93" s="5"/>
      <c r="MV93" s="5"/>
      <c r="MW93" s="5"/>
      <c r="MX93" s="5"/>
      <c r="MY93" s="5"/>
      <c r="MZ93" s="5"/>
      <c r="NA93" s="5"/>
      <c r="NB93" s="5"/>
      <c r="NC93" s="5"/>
      <c r="ND93" s="5"/>
      <c r="NE93" s="5"/>
      <c r="NF93" s="5"/>
      <c r="NG93" s="5"/>
      <c r="NH93" s="5"/>
      <c r="NI93" s="5"/>
      <c r="NJ93" s="5"/>
      <c r="NK93" s="5"/>
      <c r="NL93" s="5"/>
      <c r="NM93" s="5"/>
      <c r="NN93" s="5"/>
      <c r="NO93" s="5"/>
      <c r="NP93" s="5"/>
      <c r="NQ93" s="5"/>
      <c r="NR93" s="5"/>
      <c r="NS93" s="5"/>
      <c r="NT93" s="5"/>
      <c r="NU93" s="5"/>
      <c r="NV93" s="5"/>
      <c r="NW93" s="5"/>
      <c r="NX93" s="5"/>
      <c r="NY93" s="5"/>
      <c r="NZ93" s="5"/>
      <c r="OA93" s="5"/>
      <c r="OB93" s="5"/>
      <c r="OC93" s="5"/>
      <c r="OD93" s="5"/>
      <c r="OE93" s="5"/>
      <c r="OF93" s="5"/>
      <c r="OG93" s="5"/>
      <c r="OH93" s="5"/>
      <c r="OI93" s="5"/>
      <c r="OJ93" s="5"/>
      <c r="OK93" s="5"/>
      <c r="OL93" s="5"/>
      <c r="OM93" s="5"/>
      <c r="ON93" s="5"/>
      <c r="OO93" s="5"/>
      <c r="OP93" s="5"/>
      <c r="OQ93" s="5"/>
      <c r="OR93" s="5"/>
      <c r="OS93" s="5"/>
      <c r="OT93" s="5"/>
      <c r="OU93" s="5"/>
      <c r="OV93" s="5"/>
      <c r="OW93" s="5"/>
      <c r="OX93" s="5"/>
      <c r="OY93" s="5"/>
      <c r="OZ93" s="5"/>
      <c r="PA93" s="5"/>
      <c r="PB93" s="5"/>
      <c r="PC93" s="5"/>
      <c r="PD93" s="5"/>
      <c r="PE93" s="5"/>
      <c r="PF93" s="5"/>
      <c r="PG93" s="5"/>
      <c r="PH93" s="5"/>
      <c r="PI93" s="5"/>
      <c r="PJ93" s="5"/>
      <c r="PK93" s="5"/>
      <c r="PL93" s="5"/>
      <c r="PM93" s="5"/>
      <c r="PN93" s="5"/>
      <c r="PO93" s="5"/>
      <c r="PP93" s="5"/>
      <c r="PQ93" s="5"/>
      <c r="PR93" s="5"/>
      <c r="PS93" s="5"/>
      <c r="PT93" s="5"/>
      <c r="PU93" s="5"/>
      <c r="PV93" s="5"/>
      <c r="PW93" s="5"/>
      <c r="PX93" s="5"/>
      <c r="PY93" s="5"/>
      <c r="PZ93" s="5"/>
      <c r="QA93" s="5"/>
      <c r="QB93" s="5"/>
      <c r="QC93" s="5"/>
      <c r="QD93" s="5"/>
      <c r="QE93" s="5"/>
      <c r="QF93" s="5"/>
      <c r="QG93" s="5"/>
      <c r="QH93" s="5"/>
      <c r="QI93" s="5"/>
      <c r="QJ93" s="5"/>
      <c r="QK93" s="5"/>
      <c r="QL93" s="5"/>
      <c r="QM93" s="5"/>
      <c r="QN93" s="5"/>
      <c r="QO93" s="5"/>
      <c r="QP93" s="5"/>
      <c r="QQ93" s="5"/>
      <c r="QR93" s="5"/>
      <c r="QS93" s="5"/>
      <c r="QT93" s="5"/>
      <c r="QU93" s="5"/>
      <c r="QV93" s="5"/>
      <c r="QW93" s="5"/>
      <c r="QX93" s="5"/>
      <c r="QY93" s="5"/>
      <c r="QZ93" s="5"/>
      <c r="RA93" s="5"/>
      <c r="RB93" s="5"/>
      <c r="RC93" s="5"/>
      <c r="RD93" s="5"/>
      <c r="RE93" s="5"/>
      <c r="RF93" s="5"/>
      <c r="RG93" s="5"/>
      <c r="RH93" s="5"/>
      <c r="RI93" s="5"/>
      <c r="RJ93" s="5"/>
      <c r="RK93" s="5"/>
      <c r="RL93" s="5"/>
      <c r="RM93" s="5"/>
      <c r="RN93" s="5"/>
      <c r="RO93" s="5"/>
      <c r="RP93" s="5"/>
      <c r="RQ93" s="5"/>
      <c r="RR93" s="5"/>
      <c r="RS93" s="5"/>
      <c r="RT93" s="5"/>
      <c r="RU93" s="5"/>
      <c r="RV93" s="5"/>
      <c r="RW93" s="5"/>
      <c r="RX93" s="5"/>
      <c r="RY93" s="5"/>
      <c r="RZ93" s="5"/>
      <c r="SA93" s="5"/>
      <c r="SB93" s="5"/>
      <c r="SC93" s="5"/>
      <c r="SD93" s="5"/>
      <c r="SE93" s="5"/>
      <c r="SF93" s="5"/>
      <c r="SG93" s="5"/>
      <c r="SH93" s="5"/>
      <c r="SI93" s="5"/>
      <c r="SJ93" s="5"/>
      <c r="SK93" s="5"/>
      <c r="SL93" s="5"/>
      <c r="SM93" s="5"/>
      <c r="SN93" s="5"/>
      <c r="SO93" s="5"/>
      <c r="SP93" s="5"/>
      <c r="SQ93" s="5"/>
      <c r="SR93" s="5"/>
      <c r="SS93" s="5"/>
    </row>
    <row r="94" spans="1:513" s="3" customFormat="1" ht="41.4" customHeight="1" x14ac:dyDescent="0.25">
      <c r="A94" s="213"/>
      <c r="B94" s="791" t="s">
        <v>122</v>
      </c>
      <c r="C94" s="792"/>
      <c r="D94" s="195"/>
      <c r="E94" s="195"/>
      <c r="F94" s="195"/>
      <c r="G94" s="204"/>
      <c r="H94" s="204"/>
      <c r="I94" s="204"/>
      <c r="J94" s="204"/>
      <c r="K94" s="293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99">
        <f>'PEP Av. Fin.'!X65</f>
        <v>0</v>
      </c>
      <c r="AJ94" s="99">
        <f>'PEP Av. Fin.'!Y65</f>
        <v>0</v>
      </c>
      <c r="AK94" s="103">
        <f>'PEP Av. Fin.'!Z65</f>
        <v>0</v>
      </c>
      <c r="AL94" s="205">
        <f>'PEP Av. Fin.'!AA65</f>
        <v>0</v>
      </c>
      <c r="AM94" s="7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</row>
    <row r="95" spans="1:513" s="3" customFormat="1" ht="41.4" customHeight="1" x14ac:dyDescent="0.25">
      <c r="A95" s="213"/>
      <c r="B95" s="791" t="s">
        <v>123</v>
      </c>
      <c r="C95" s="792"/>
      <c r="D95" s="195"/>
      <c r="E95" s="195"/>
      <c r="F95" s="195"/>
      <c r="G95" s="204"/>
      <c r="H95" s="204"/>
      <c r="I95" s="204"/>
      <c r="J95" s="204"/>
      <c r="K95" s="293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99">
        <f>'PEP Av. Fin.'!X66</f>
        <v>0</v>
      </c>
      <c r="AJ95" s="99">
        <f>'PEP Av. Fin.'!Y66</f>
        <v>0</v>
      </c>
      <c r="AK95" s="103">
        <f>'PEP Av. Fin.'!Z66</f>
        <v>0</v>
      </c>
      <c r="AL95" s="205">
        <f>'PEP Av. Fin.'!AA66</f>
        <v>0</v>
      </c>
      <c r="AM95" s="7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</row>
    <row r="96" spans="1:513" s="3" customFormat="1" ht="41.4" customHeight="1" x14ac:dyDescent="0.25">
      <c r="A96" s="213"/>
      <c r="B96" s="791" t="s">
        <v>124</v>
      </c>
      <c r="C96" s="792"/>
      <c r="D96" s="195"/>
      <c r="E96" s="195"/>
      <c r="F96" s="195"/>
      <c r="G96" s="204"/>
      <c r="H96" s="204"/>
      <c r="I96" s="204"/>
      <c r="J96" s="204"/>
      <c r="K96" s="293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99">
        <f>'PEP Av. Fin.'!X67</f>
        <v>0</v>
      </c>
      <c r="AJ96" s="99">
        <f>'PEP Av. Fin.'!Y67</f>
        <v>0</v>
      </c>
      <c r="AK96" s="103">
        <f>'PEP Av. Fin.'!Z67</f>
        <v>0</v>
      </c>
      <c r="AL96" s="205">
        <f>'PEP Av. Fin.'!AA67</f>
        <v>0</v>
      </c>
      <c r="AM96" s="7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</row>
    <row r="97" spans="1:513" s="3" customFormat="1" ht="41.4" customHeight="1" x14ac:dyDescent="0.25">
      <c r="A97" s="213"/>
      <c r="B97" s="791" t="s">
        <v>125</v>
      </c>
      <c r="C97" s="792"/>
      <c r="D97" s="195"/>
      <c r="E97" s="195"/>
      <c r="F97" s="195"/>
      <c r="G97" s="204"/>
      <c r="H97" s="204"/>
      <c r="I97" s="204"/>
      <c r="J97" s="204"/>
      <c r="K97" s="293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99">
        <f>'PEP Av. Fin.'!X68</f>
        <v>0</v>
      </c>
      <c r="AJ97" s="99">
        <f>'PEP Av. Fin.'!Y68</f>
        <v>0</v>
      </c>
      <c r="AK97" s="103">
        <f>'PEP Av. Fin.'!Z68</f>
        <v>0</v>
      </c>
      <c r="AL97" s="205">
        <f>'PEP Av. Fin.'!AA68</f>
        <v>0</v>
      </c>
      <c r="AM97" s="7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</row>
    <row r="98" spans="1:513" s="3" customFormat="1" ht="41.4" customHeight="1" x14ac:dyDescent="0.25">
      <c r="A98" s="213"/>
      <c r="B98" s="791" t="s">
        <v>126</v>
      </c>
      <c r="C98" s="792"/>
      <c r="D98" s="195"/>
      <c r="E98" s="195"/>
      <c r="F98" s="195"/>
      <c r="G98" s="204"/>
      <c r="H98" s="204"/>
      <c r="I98" s="204"/>
      <c r="J98" s="204"/>
      <c r="K98" s="293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99">
        <f>'PEP Av. Fin.'!X69</f>
        <v>0</v>
      </c>
      <c r="AJ98" s="99">
        <f>'PEP Av. Fin.'!Y69</f>
        <v>0</v>
      </c>
      <c r="AK98" s="103">
        <f>'PEP Av. Fin.'!Z69</f>
        <v>0</v>
      </c>
      <c r="AL98" s="205">
        <f>'PEP Av. Fin.'!AA69</f>
        <v>0</v>
      </c>
      <c r="AM98" s="7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</row>
    <row r="99" spans="1:513" s="3" customFormat="1" ht="41.4" customHeight="1" x14ac:dyDescent="0.25">
      <c r="A99" s="213"/>
      <c r="B99" s="791" t="s">
        <v>127</v>
      </c>
      <c r="C99" s="792"/>
      <c r="D99" s="195"/>
      <c r="E99" s="195"/>
      <c r="F99" s="195"/>
      <c r="G99" s="204"/>
      <c r="H99" s="204"/>
      <c r="I99" s="204"/>
      <c r="J99" s="204"/>
      <c r="K99" s="293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99">
        <f>'PEP Av. Fin.'!X70</f>
        <v>0</v>
      </c>
      <c r="AJ99" s="99">
        <f>'PEP Av. Fin.'!Y70</f>
        <v>0</v>
      </c>
      <c r="AK99" s="103">
        <f>'PEP Av. Fin.'!Z70</f>
        <v>0</v>
      </c>
      <c r="AL99" s="205">
        <f>'PEP Av. Fin.'!AA70</f>
        <v>0</v>
      </c>
      <c r="AM99" s="7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</row>
    <row r="100" spans="1:513" s="3" customFormat="1" ht="41.4" customHeight="1" x14ac:dyDescent="0.25">
      <c r="A100" s="213"/>
      <c r="B100" s="791" t="s">
        <v>128</v>
      </c>
      <c r="C100" s="792"/>
      <c r="D100" s="195"/>
      <c r="E100" s="195"/>
      <c r="F100" s="195"/>
      <c r="G100" s="204"/>
      <c r="H100" s="204"/>
      <c r="I100" s="204"/>
      <c r="J100" s="204"/>
      <c r="K100" s="293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99">
        <f>'PEP Av. Fin.'!X71</f>
        <v>0</v>
      </c>
      <c r="AJ100" s="99">
        <f>'PEP Av. Fin.'!Y71</f>
        <v>0</v>
      </c>
      <c r="AK100" s="103">
        <f>'PEP Av. Fin.'!Z71</f>
        <v>0</v>
      </c>
      <c r="AL100" s="205">
        <f>'PEP Av. Fin.'!AA71</f>
        <v>0</v>
      </c>
      <c r="AM100" s="7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</row>
    <row r="101" spans="1:513" s="6" customFormat="1" ht="41.4" customHeight="1" x14ac:dyDescent="0.25">
      <c r="A101" s="795" t="s">
        <v>29</v>
      </c>
      <c r="B101" s="783"/>
      <c r="C101" s="784"/>
      <c r="D101" s="195"/>
      <c r="E101" s="195"/>
      <c r="F101" s="195"/>
      <c r="G101" s="196"/>
      <c r="H101" s="196"/>
      <c r="I101" s="196"/>
      <c r="J101" s="196"/>
      <c r="K101" s="290"/>
      <c r="L101" s="196"/>
      <c r="M101" s="196"/>
      <c r="N101" s="196"/>
      <c r="O101" s="196"/>
      <c r="P101" s="196"/>
      <c r="Q101" s="196"/>
      <c r="R101" s="196"/>
      <c r="S101" s="196"/>
      <c r="T101" s="196"/>
      <c r="U101" s="196"/>
      <c r="V101" s="196"/>
      <c r="W101" s="196"/>
      <c r="X101" s="196"/>
      <c r="Y101" s="196"/>
      <c r="Z101" s="196"/>
      <c r="AA101" s="196"/>
      <c r="AB101" s="196"/>
      <c r="AC101" s="196"/>
      <c r="AD101" s="196"/>
      <c r="AE101" s="196"/>
      <c r="AF101" s="196"/>
      <c r="AG101" s="196"/>
      <c r="AH101" s="196"/>
      <c r="AI101" s="97">
        <f>'PEP Av. Fin.'!X72</f>
        <v>0</v>
      </c>
      <c r="AJ101" s="97">
        <f>'PEP Av. Fin.'!Y72</f>
        <v>0</v>
      </c>
      <c r="AK101" s="97">
        <f>'PEP Av. Fin.'!Z72</f>
        <v>0</v>
      </c>
      <c r="AL101" s="197">
        <f>'PEP Av. Fin.'!AA72</f>
        <v>0</v>
      </c>
      <c r="AM101" s="4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  <c r="HT101" s="5"/>
      <c r="HU101" s="5"/>
      <c r="HV101" s="5"/>
      <c r="HW101" s="5"/>
      <c r="HX101" s="5"/>
      <c r="HY101" s="5"/>
      <c r="HZ101" s="5"/>
      <c r="IA101" s="5"/>
      <c r="IB101" s="5"/>
      <c r="IC101" s="5"/>
      <c r="ID101" s="5"/>
      <c r="IE101" s="5"/>
      <c r="IF101" s="5"/>
      <c r="IG101" s="5"/>
      <c r="IH101" s="5"/>
      <c r="II101" s="5"/>
      <c r="IJ101" s="5"/>
      <c r="IK101" s="5"/>
      <c r="IL101" s="5"/>
      <c r="IM101" s="5"/>
      <c r="IN101" s="5"/>
      <c r="IO101" s="5"/>
      <c r="IP101" s="5"/>
      <c r="IQ101" s="5"/>
      <c r="IR101" s="5"/>
      <c r="IS101" s="5"/>
      <c r="IT101" s="5"/>
      <c r="IU101" s="5"/>
      <c r="IV101" s="5"/>
      <c r="IW101" s="5"/>
      <c r="IX101" s="5"/>
      <c r="IY101" s="5"/>
      <c r="IZ101" s="5"/>
      <c r="JA101" s="5"/>
      <c r="JB101" s="5"/>
      <c r="JC101" s="5"/>
      <c r="JD101" s="5"/>
      <c r="JE101" s="5"/>
      <c r="JF101" s="5"/>
      <c r="JG101" s="5"/>
      <c r="JH101" s="5"/>
      <c r="JI101" s="5"/>
      <c r="JJ101" s="5"/>
      <c r="JK101" s="5"/>
      <c r="JL101" s="5"/>
      <c r="JM101" s="5"/>
      <c r="JN101" s="5"/>
      <c r="JO101" s="5"/>
      <c r="JP101" s="5"/>
      <c r="JQ101" s="5"/>
      <c r="JR101" s="5"/>
      <c r="JS101" s="5"/>
      <c r="JT101" s="5"/>
      <c r="JU101" s="5"/>
      <c r="JV101" s="5"/>
      <c r="JW101" s="5"/>
      <c r="JX101" s="5"/>
      <c r="JY101" s="5"/>
      <c r="JZ101" s="5"/>
      <c r="KA101" s="5"/>
      <c r="KB101" s="5"/>
      <c r="KC101" s="5"/>
      <c r="KD101" s="5"/>
      <c r="KE101" s="5"/>
      <c r="KF101" s="5"/>
      <c r="KG101" s="5"/>
      <c r="KH101" s="5"/>
      <c r="KI101" s="5"/>
      <c r="KJ101" s="5"/>
      <c r="KK101" s="5"/>
      <c r="KL101" s="5"/>
      <c r="KM101" s="5"/>
      <c r="KN101" s="5"/>
      <c r="KO101" s="5"/>
      <c r="KP101" s="5"/>
      <c r="KQ101" s="5"/>
      <c r="KR101" s="5"/>
      <c r="KS101" s="5"/>
      <c r="KT101" s="5"/>
      <c r="KU101" s="5"/>
      <c r="KV101" s="5"/>
      <c r="KW101" s="5"/>
      <c r="KX101" s="5"/>
      <c r="KY101" s="5"/>
      <c r="KZ101" s="5"/>
      <c r="LA101" s="5"/>
      <c r="LB101" s="5"/>
      <c r="LC101" s="5"/>
      <c r="LD101" s="5"/>
      <c r="LE101" s="5"/>
      <c r="LF101" s="5"/>
      <c r="LG101" s="5"/>
      <c r="LH101" s="5"/>
      <c r="LI101" s="5"/>
      <c r="LJ101" s="5"/>
      <c r="LK101" s="5"/>
      <c r="LL101" s="5"/>
      <c r="LM101" s="5"/>
      <c r="LN101" s="5"/>
      <c r="LO101" s="5"/>
      <c r="LP101" s="5"/>
      <c r="LQ101" s="5"/>
      <c r="LR101" s="5"/>
      <c r="LS101" s="5"/>
      <c r="LT101" s="5"/>
      <c r="LU101" s="5"/>
      <c r="LV101" s="5"/>
      <c r="LW101" s="5"/>
      <c r="LX101" s="5"/>
      <c r="LY101" s="5"/>
      <c r="LZ101" s="5"/>
      <c r="MA101" s="5"/>
      <c r="MB101" s="5"/>
      <c r="MC101" s="5"/>
      <c r="MD101" s="5"/>
      <c r="ME101" s="5"/>
      <c r="MF101" s="5"/>
      <c r="MG101" s="5"/>
      <c r="MH101" s="5"/>
      <c r="MI101" s="5"/>
      <c r="MJ101" s="5"/>
      <c r="MK101" s="5"/>
      <c r="ML101" s="5"/>
      <c r="MM101" s="5"/>
      <c r="MN101" s="5"/>
      <c r="MO101" s="5"/>
      <c r="MP101" s="5"/>
      <c r="MQ101" s="5"/>
      <c r="MR101" s="5"/>
      <c r="MS101" s="5"/>
      <c r="MT101" s="5"/>
      <c r="MU101" s="5"/>
      <c r="MV101" s="5"/>
      <c r="MW101" s="5"/>
      <c r="MX101" s="5"/>
      <c r="MY101" s="5"/>
      <c r="MZ101" s="5"/>
      <c r="NA101" s="5"/>
      <c r="NB101" s="5"/>
      <c r="NC101" s="5"/>
      <c r="ND101" s="5"/>
      <c r="NE101" s="5"/>
      <c r="NF101" s="5"/>
      <c r="NG101" s="5"/>
      <c r="NH101" s="5"/>
      <c r="NI101" s="5"/>
      <c r="NJ101" s="5"/>
      <c r="NK101" s="5"/>
      <c r="NL101" s="5"/>
      <c r="NM101" s="5"/>
      <c r="NN101" s="5"/>
      <c r="NO101" s="5"/>
      <c r="NP101" s="5"/>
      <c r="NQ101" s="5"/>
      <c r="NR101" s="5"/>
      <c r="NS101" s="5"/>
      <c r="NT101" s="5"/>
      <c r="NU101" s="5"/>
      <c r="NV101" s="5"/>
      <c r="NW101" s="5"/>
      <c r="NX101" s="5"/>
      <c r="NY101" s="5"/>
      <c r="NZ101" s="5"/>
      <c r="OA101" s="5"/>
      <c r="OB101" s="5"/>
      <c r="OC101" s="5"/>
      <c r="OD101" s="5"/>
      <c r="OE101" s="5"/>
      <c r="OF101" s="5"/>
      <c r="OG101" s="5"/>
      <c r="OH101" s="5"/>
      <c r="OI101" s="5"/>
      <c r="OJ101" s="5"/>
      <c r="OK101" s="5"/>
      <c r="OL101" s="5"/>
      <c r="OM101" s="5"/>
      <c r="ON101" s="5"/>
      <c r="OO101" s="5"/>
      <c r="OP101" s="5"/>
      <c r="OQ101" s="5"/>
      <c r="OR101" s="5"/>
      <c r="OS101" s="5"/>
      <c r="OT101" s="5"/>
      <c r="OU101" s="5"/>
      <c r="OV101" s="5"/>
      <c r="OW101" s="5"/>
      <c r="OX101" s="5"/>
      <c r="OY101" s="5"/>
      <c r="OZ101" s="5"/>
      <c r="PA101" s="5"/>
      <c r="PB101" s="5"/>
      <c r="PC101" s="5"/>
      <c r="PD101" s="5"/>
      <c r="PE101" s="5"/>
      <c r="PF101" s="5"/>
      <c r="PG101" s="5"/>
      <c r="PH101" s="5"/>
      <c r="PI101" s="5"/>
      <c r="PJ101" s="5"/>
      <c r="PK101" s="5"/>
      <c r="PL101" s="5"/>
      <c r="PM101" s="5"/>
      <c r="PN101" s="5"/>
      <c r="PO101" s="5"/>
      <c r="PP101" s="5"/>
      <c r="PQ101" s="5"/>
      <c r="PR101" s="5"/>
      <c r="PS101" s="5"/>
      <c r="PT101" s="5"/>
      <c r="PU101" s="5"/>
      <c r="PV101" s="5"/>
      <c r="PW101" s="5"/>
      <c r="PX101" s="5"/>
      <c r="PY101" s="5"/>
      <c r="PZ101" s="5"/>
      <c r="QA101" s="5"/>
      <c r="QB101" s="5"/>
      <c r="QC101" s="5"/>
      <c r="QD101" s="5"/>
      <c r="QE101" s="5"/>
      <c r="QF101" s="5"/>
      <c r="QG101" s="5"/>
      <c r="QH101" s="5"/>
      <c r="QI101" s="5"/>
      <c r="QJ101" s="5"/>
      <c r="QK101" s="5"/>
      <c r="QL101" s="5"/>
      <c r="QM101" s="5"/>
      <c r="QN101" s="5"/>
      <c r="QO101" s="5"/>
      <c r="QP101" s="5"/>
      <c r="QQ101" s="5"/>
      <c r="QR101" s="5"/>
      <c r="QS101" s="5"/>
      <c r="QT101" s="5"/>
      <c r="QU101" s="5"/>
      <c r="QV101" s="5"/>
      <c r="QW101" s="5"/>
      <c r="QX101" s="5"/>
      <c r="QY101" s="5"/>
      <c r="QZ101" s="5"/>
      <c r="RA101" s="5"/>
      <c r="RB101" s="5"/>
      <c r="RC101" s="5"/>
      <c r="RD101" s="5"/>
      <c r="RE101" s="5"/>
      <c r="RF101" s="5"/>
      <c r="RG101" s="5"/>
      <c r="RH101" s="5"/>
      <c r="RI101" s="5"/>
      <c r="RJ101" s="5"/>
      <c r="RK101" s="5"/>
      <c r="RL101" s="5"/>
      <c r="RM101" s="5"/>
      <c r="RN101" s="5"/>
      <c r="RO101" s="5"/>
      <c r="RP101" s="5"/>
      <c r="RQ101" s="5"/>
      <c r="RR101" s="5"/>
      <c r="RS101" s="5"/>
      <c r="RT101" s="5"/>
      <c r="RU101" s="5"/>
      <c r="RV101" s="5"/>
      <c r="RW101" s="5"/>
      <c r="RX101" s="5"/>
      <c r="RY101" s="5"/>
      <c r="RZ101" s="5"/>
      <c r="SA101" s="5"/>
      <c r="SB101" s="5"/>
      <c r="SC101" s="5"/>
      <c r="SD101" s="5"/>
      <c r="SE101" s="5"/>
      <c r="SF101" s="5"/>
      <c r="SG101" s="5"/>
      <c r="SH101" s="5"/>
      <c r="SI101" s="5"/>
      <c r="SJ101" s="5"/>
      <c r="SK101" s="5"/>
      <c r="SL101" s="5"/>
      <c r="SM101" s="5"/>
      <c r="SN101" s="5"/>
      <c r="SO101" s="5"/>
      <c r="SP101" s="5"/>
      <c r="SQ101" s="5"/>
      <c r="SR101" s="5"/>
      <c r="SS101" s="5"/>
    </row>
    <row r="102" spans="1:513" s="3" customFormat="1" ht="41.4" customHeight="1" x14ac:dyDescent="0.25">
      <c r="A102" s="213"/>
      <c r="B102" s="791" t="s">
        <v>129</v>
      </c>
      <c r="C102" s="792"/>
      <c r="D102" s="195"/>
      <c r="E102" s="195"/>
      <c r="F102" s="195"/>
      <c r="G102" s="204"/>
      <c r="H102" s="204"/>
      <c r="I102" s="204"/>
      <c r="J102" s="204"/>
      <c r="K102" s="293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99">
        <f>'PEP Av. Fin.'!X73</f>
        <v>0</v>
      </c>
      <c r="AJ102" s="99">
        <f>'PEP Av. Fin.'!Y73</f>
        <v>0</v>
      </c>
      <c r="AK102" s="103">
        <f>'PEP Av. Fin.'!Z73</f>
        <v>0</v>
      </c>
      <c r="AL102" s="205">
        <f>'PEP Av. Fin.'!AA73</f>
        <v>0</v>
      </c>
      <c r="AM102" s="7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</row>
    <row r="103" spans="1:513" s="3" customFormat="1" ht="41.4" customHeight="1" x14ac:dyDescent="0.25">
      <c r="A103" s="213"/>
      <c r="B103" s="791" t="s">
        <v>130</v>
      </c>
      <c r="C103" s="792"/>
      <c r="D103" s="195"/>
      <c r="E103" s="195"/>
      <c r="F103" s="195"/>
      <c r="G103" s="204"/>
      <c r="H103" s="204"/>
      <c r="I103" s="204"/>
      <c r="J103" s="204"/>
      <c r="K103" s="293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99">
        <f>'PEP Av. Fin.'!X74</f>
        <v>0</v>
      </c>
      <c r="AJ103" s="99">
        <f>'PEP Av. Fin.'!Y74</f>
        <v>0</v>
      </c>
      <c r="AK103" s="103">
        <f>'PEP Av. Fin.'!Z74</f>
        <v>0</v>
      </c>
      <c r="AL103" s="205">
        <f>'PEP Av. Fin.'!AA74</f>
        <v>0</v>
      </c>
      <c r="AM103" s="7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</row>
    <row r="104" spans="1:513" s="3" customFormat="1" ht="41.4" customHeight="1" x14ac:dyDescent="0.25">
      <c r="A104" s="213"/>
      <c r="B104" s="791" t="s">
        <v>131</v>
      </c>
      <c r="C104" s="792"/>
      <c r="D104" s="195"/>
      <c r="E104" s="195"/>
      <c r="F104" s="195"/>
      <c r="G104" s="204"/>
      <c r="H104" s="204"/>
      <c r="I104" s="204"/>
      <c r="J104" s="204"/>
      <c r="K104" s="293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99">
        <f>'PEP Av. Fin.'!X75</f>
        <v>0</v>
      </c>
      <c r="AJ104" s="99">
        <f>'PEP Av. Fin.'!Y75</f>
        <v>0</v>
      </c>
      <c r="AK104" s="103">
        <f>'PEP Av. Fin.'!Z75</f>
        <v>0</v>
      </c>
      <c r="AL104" s="205">
        <f>'PEP Av. Fin.'!AA75</f>
        <v>0</v>
      </c>
      <c r="AM104" s="7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</row>
    <row r="105" spans="1:513" s="3" customFormat="1" ht="41.4" customHeight="1" x14ac:dyDescent="0.25">
      <c r="A105" s="213"/>
      <c r="B105" s="791" t="s">
        <v>132</v>
      </c>
      <c r="C105" s="792"/>
      <c r="D105" s="195"/>
      <c r="E105" s="195"/>
      <c r="F105" s="195"/>
      <c r="G105" s="204"/>
      <c r="H105" s="204"/>
      <c r="I105" s="204"/>
      <c r="J105" s="204"/>
      <c r="K105" s="293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99">
        <f>'PEP Av. Fin.'!X76</f>
        <v>0</v>
      </c>
      <c r="AJ105" s="99">
        <f>'PEP Av. Fin.'!Y76</f>
        <v>0</v>
      </c>
      <c r="AK105" s="103">
        <f>'PEP Av. Fin.'!Z76</f>
        <v>0</v>
      </c>
      <c r="AL105" s="205">
        <f>'PEP Av. Fin.'!AA76</f>
        <v>0</v>
      </c>
      <c r="AM105" s="7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</row>
    <row r="106" spans="1:513" s="6" customFormat="1" ht="41.4" customHeight="1" x14ac:dyDescent="0.25">
      <c r="A106" s="795" t="s">
        <v>30</v>
      </c>
      <c r="B106" s="783"/>
      <c r="C106" s="784"/>
      <c r="D106" s="195"/>
      <c r="E106" s="195"/>
      <c r="F106" s="195"/>
      <c r="G106" s="196"/>
      <c r="H106" s="196"/>
      <c r="I106" s="196"/>
      <c r="J106" s="196"/>
      <c r="K106" s="290"/>
      <c r="L106" s="196"/>
      <c r="M106" s="196"/>
      <c r="N106" s="196"/>
      <c r="O106" s="196"/>
      <c r="P106" s="196"/>
      <c r="Q106" s="196"/>
      <c r="R106" s="196"/>
      <c r="S106" s="196"/>
      <c r="T106" s="196"/>
      <c r="U106" s="196"/>
      <c r="V106" s="196"/>
      <c r="W106" s="196"/>
      <c r="X106" s="196"/>
      <c r="Y106" s="196"/>
      <c r="Z106" s="196"/>
      <c r="AA106" s="196"/>
      <c r="AB106" s="196"/>
      <c r="AC106" s="196"/>
      <c r="AD106" s="196"/>
      <c r="AE106" s="196"/>
      <c r="AF106" s="196"/>
      <c r="AG106" s="196"/>
      <c r="AH106" s="196"/>
      <c r="AI106" s="97">
        <f>'PEP Av. Fin.'!X77</f>
        <v>749583.5</v>
      </c>
      <c r="AJ106" s="97">
        <f>'PEP Av. Fin.'!Y77</f>
        <v>32500</v>
      </c>
      <c r="AK106" s="97">
        <f>'PEP Av. Fin.'!Z77</f>
        <v>782083.5</v>
      </c>
      <c r="AL106" s="197">
        <f>'PEP Av. Fin.'!AA77</f>
        <v>0.25</v>
      </c>
      <c r="AM106" s="4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5"/>
      <c r="FY106" s="5"/>
      <c r="FZ106" s="5"/>
      <c r="GA106" s="5"/>
      <c r="GB106" s="5"/>
      <c r="GC106" s="5"/>
      <c r="GD106" s="5"/>
      <c r="GE106" s="5"/>
      <c r="GF106" s="5"/>
      <c r="GG106" s="5"/>
      <c r="GH106" s="5"/>
      <c r="GI106" s="5"/>
      <c r="GJ106" s="5"/>
      <c r="GK106" s="5"/>
      <c r="GL106" s="5"/>
      <c r="GM106" s="5"/>
      <c r="GN106" s="5"/>
      <c r="GO106" s="5"/>
      <c r="GP106" s="5"/>
      <c r="GQ106" s="5"/>
      <c r="GR106" s="5"/>
      <c r="GS106" s="5"/>
      <c r="GT106" s="5"/>
      <c r="GU106" s="5"/>
      <c r="GV106" s="5"/>
      <c r="GW106" s="5"/>
      <c r="GX106" s="5"/>
      <c r="GY106" s="5"/>
      <c r="GZ106" s="5"/>
      <c r="HA106" s="5"/>
      <c r="HB106" s="5"/>
      <c r="HC106" s="5"/>
      <c r="HD106" s="5"/>
      <c r="HE106" s="5"/>
      <c r="HF106" s="5"/>
      <c r="HG106" s="5"/>
      <c r="HH106" s="5"/>
      <c r="HI106" s="5"/>
      <c r="HJ106" s="5"/>
      <c r="HK106" s="5"/>
      <c r="HL106" s="5"/>
      <c r="HM106" s="5"/>
      <c r="HN106" s="5"/>
      <c r="HO106" s="5"/>
      <c r="HP106" s="5"/>
      <c r="HQ106" s="5"/>
      <c r="HR106" s="5"/>
      <c r="HS106" s="5"/>
      <c r="HT106" s="5"/>
      <c r="HU106" s="5"/>
      <c r="HV106" s="5"/>
      <c r="HW106" s="5"/>
      <c r="HX106" s="5"/>
      <c r="HY106" s="5"/>
      <c r="HZ106" s="5"/>
      <c r="IA106" s="5"/>
      <c r="IB106" s="5"/>
      <c r="IC106" s="5"/>
      <c r="ID106" s="5"/>
      <c r="IE106" s="5"/>
      <c r="IF106" s="5"/>
      <c r="IG106" s="5"/>
      <c r="IH106" s="5"/>
      <c r="II106" s="5"/>
      <c r="IJ106" s="5"/>
      <c r="IK106" s="5"/>
      <c r="IL106" s="5"/>
      <c r="IM106" s="5"/>
      <c r="IN106" s="5"/>
      <c r="IO106" s="5"/>
      <c r="IP106" s="5"/>
      <c r="IQ106" s="5"/>
      <c r="IR106" s="5"/>
      <c r="IS106" s="5"/>
      <c r="IT106" s="5"/>
      <c r="IU106" s="5"/>
      <c r="IV106" s="5"/>
      <c r="IW106" s="5"/>
      <c r="IX106" s="5"/>
      <c r="IY106" s="5"/>
      <c r="IZ106" s="5"/>
      <c r="JA106" s="5"/>
      <c r="JB106" s="5"/>
      <c r="JC106" s="5"/>
      <c r="JD106" s="5"/>
      <c r="JE106" s="5"/>
      <c r="JF106" s="5"/>
      <c r="JG106" s="5"/>
      <c r="JH106" s="5"/>
      <c r="JI106" s="5"/>
      <c r="JJ106" s="5"/>
      <c r="JK106" s="5"/>
      <c r="JL106" s="5"/>
      <c r="JM106" s="5"/>
      <c r="JN106" s="5"/>
      <c r="JO106" s="5"/>
      <c r="JP106" s="5"/>
      <c r="JQ106" s="5"/>
      <c r="JR106" s="5"/>
      <c r="JS106" s="5"/>
      <c r="JT106" s="5"/>
      <c r="JU106" s="5"/>
      <c r="JV106" s="5"/>
      <c r="JW106" s="5"/>
      <c r="JX106" s="5"/>
      <c r="JY106" s="5"/>
      <c r="JZ106" s="5"/>
      <c r="KA106" s="5"/>
      <c r="KB106" s="5"/>
      <c r="KC106" s="5"/>
      <c r="KD106" s="5"/>
      <c r="KE106" s="5"/>
      <c r="KF106" s="5"/>
      <c r="KG106" s="5"/>
      <c r="KH106" s="5"/>
      <c r="KI106" s="5"/>
      <c r="KJ106" s="5"/>
      <c r="KK106" s="5"/>
      <c r="KL106" s="5"/>
      <c r="KM106" s="5"/>
      <c r="KN106" s="5"/>
      <c r="KO106" s="5"/>
      <c r="KP106" s="5"/>
      <c r="KQ106" s="5"/>
      <c r="KR106" s="5"/>
      <c r="KS106" s="5"/>
      <c r="KT106" s="5"/>
      <c r="KU106" s="5"/>
      <c r="KV106" s="5"/>
      <c r="KW106" s="5"/>
      <c r="KX106" s="5"/>
      <c r="KY106" s="5"/>
      <c r="KZ106" s="5"/>
      <c r="LA106" s="5"/>
      <c r="LB106" s="5"/>
      <c r="LC106" s="5"/>
      <c r="LD106" s="5"/>
      <c r="LE106" s="5"/>
      <c r="LF106" s="5"/>
      <c r="LG106" s="5"/>
      <c r="LH106" s="5"/>
      <c r="LI106" s="5"/>
      <c r="LJ106" s="5"/>
      <c r="LK106" s="5"/>
      <c r="LL106" s="5"/>
      <c r="LM106" s="5"/>
      <c r="LN106" s="5"/>
      <c r="LO106" s="5"/>
      <c r="LP106" s="5"/>
      <c r="LQ106" s="5"/>
      <c r="LR106" s="5"/>
      <c r="LS106" s="5"/>
      <c r="LT106" s="5"/>
      <c r="LU106" s="5"/>
      <c r="LV106" s="5"/>
      <c r="LW106" s="5"/>
      <c r="LX106" s="5"/>
      <c r="LY106" s="5"/>
      <c r="LZ106" s="5"/>
      <c r="MA106" s="5"/>
      <c r="MB106" s="5"/>
      <c r="MC106" s="5"/>
      <c r="MD106" s="5"/>
      <c r="ME106" s="5"/>
      <c r="MF106" s="5"/>
      <c r="MG106" s="5"/>
      <c r="MH106" s="5"/>
      <c r="MI106" s="5"/>
      <c r="MJ106" s="5"/>
      <c r="MK106" s="5"/>
      <c r="ML106" s="5"/>
      <c r="MM106" s="5"/>
      <c r="MN106" s="5"/>
      <c r="MO106" s="5"/>
      <c r="MP106" s="5"/>
      <c r="MQ106" s="5"/>
      <c r="MR106" s="5"/>
      <c r="MS106" s="5"/>
      <c r="MT106" s="5"/>
      <c r="MU106" s="5"/>
      <c r="MV106" s="5"/>
      <c r="MW106" s="5"/>
      <c r="MX106" s="5"/>
      <c r="MY106" s="5"/>
      <c r="MZ106" s="5"/>
      <c r="NA106" s="5"/>
      <c r="NB106" s="5"/>
      <c r="NC106" s="5"/>
      <c r="ND106" s="5"/>
      <c r="NE106" s="5"/>
      <c r="NF106" s="5"/>
      <c r="NG106" s="5"/>
      <c r="NH106" s="5"/>
      <c r="NI106" s="5"/>
      <c r="NJ106" s="5"/>
      <c r="NK106" s="5"/>
      <c r="NL106" s="5"/>
      <c r="NM106" s="5"/>
      <c r="NN106" s="5"/>
      <c r="NO106" s="5"/>
      <c r="NP106" s="5"/>
      <c r="NQ106" s="5"/>
      <c r="NR106" s="5"/>
      <c r="NS106" s="5"/>
      <c r="NT106" s="5"/>
      <c r="NU106" s="5"/>
      <c r="NV106" s="5"/>
      <c r="NW106" s="5"/>
      <c r="NX106" s="5"/>
      <c r="NY106" s="5"/>
      <c r="NZ106" s="5"/>
      <c r="OA106" s="5"/>
      <c r="OB106" s="5"/>
      <c r="OC106" s="5"/>
      <c r="OD106" s="5"/>
      <c r="OE106" s="5"/>
      <c r="OF106" s="5"/>
      <c r="OG106" s="5"/>
      <c r="OH106" s="5"/>
      <c r="OI106" s="5"/>
      <c r="OJ106" s="5"/>
      <c r="OK106" s="5"/>
      <c r="OL106" s="5"/>
      <c r="OM106" s="5"/>
      <c r="ON106" s="5"/>
      <c r="OO106" s="5"/>
      <c r="OP106" s="5"/>
      <c r="OQ106" s="5"/>
      <c r="OR106" s="5"/>
      <c r="OS106" s="5"/>
      <c r="OT106" s="5"/>
      <c r="OU106" s="5"/>
      <c r="OV106" s="5"/>
      <c r="OW106" s="5"/>
      <c r="OX106" s="5"/>
      <c r="OY106" s="5"/>
      <c r="OZ106" s="5"/>
      <c r="PA106" s="5"/>
      <c r="PB106" s="5"/>
      <c r="PC106" s="5"/>
      <c r="PD106" s="5"/>
      <c r="PE106" s="5"/>
      <c r="PF106" s="5"/>
      <c r="PG106" s="5"/>
      <c r="PH106" s="5"/>
      <c r="PI106" s="5"/>
      <c r="PJ106" s="5"/>
      <c r="PK106" s="5"/>
      <c r="PL106" s="5"/>
      <c r="PM106" s="5"/>
      <c r="PN106" s="5"/>
      <c r="PO106" s="5"/>
      <c r="PP106" s="5"/>
      <c r="PQ106" s="5"/>
      <c r="PR106" s="5"/>
      <c r="PS106" s="5"/>
      <c r="PT106" s="5"/>
      <c r="PU106" s="5"/>
      <c r="PV106" s="5"/>
      <c r="PW106" s="5"/>
      <c r="PX106" s="5"/>
      <c r="PY106" s="5"/>
      <c r="PZ106" s="5"/>
      <c r="QA106" s="5"/>
      <c r="QB106" s="5"/>
      <c r="QC106" s="5"/>
      <c r="QD106" s="5"/>
      <c r="QE106" s="5"/>
      <c r="QF106" s="5"/>
      <c r="QG106" s="5"/>
      <c r="QH106" s="5"/>
      <c r="QI106" s="5"/>
      <c r="QJ106" s="5"/>
      <c r="QK106" s="5"/>
      <c r="QL106" s="5"/>
      <c r="QM106" s="5"/>
      <c r="QN106" s="5"/>
      <c r="QO106" s="5"/>
      <c r="QP106" s="5"/>
      <c r="QQ106" s="5"/>
      <c r="QR106" s="5"/>
      <c r="QS106" s="5"/>
      <c r="QT106" s="5"/>
      <c r="QU106" s="5"/>
      <c r="QV106" s="5"/>
      <c r="QW106" s="5"/>
      <c r="QX106" s="5"/>
      <c r="QY106" s="5"/>
      <c r="QZ106" s="5"/>
      <c r="RA106" s="5"/>
      <c r="RB106" s="5"/>
      <c r="RC106" s="5"/>
      <c r="RD106" s="5"/>
      <c r="RE106" s="5"/>
      <c r="RF106" s="5"/>
      <c r="RG106" s="5"/>
      <c r="RH106" s="5"/>
      <c r="RI106" s="5"/>
      <c r="RJ106" s="5"/>
      <c r="RK106" s="5"/>
      <c r="RL106" s="5"/>
      <c r="RM106" s="5"/>
      <c r="RN106" s="5"/>
      <c r="RO106" s="5"/>
      <c r="RP106" s="5"/>
      <c r="RQ106" s="5"/>
      <c r="RR106" s="5"/>
      <c r="RS106" s="5"/>
      <c r="RT106" s="5"/>
      <c r="RU106" s="5"/>
      <c r="RV106" s="5"/>
      <c r="RW106" s="5"/>
      <c r="RX106" s="5"/>
      <c r="RY106" s="5"/>
      <c r="RZ106" s="5"/>
      <c r="SA106" s="5"/>
      <c r="SB106" s="5"/>
      <c r="SC106" s="5"/>
      <c r="SD106" s="5"/>
      <c r="SE106" s="5"/>
      <c r="SF106" s="5"/>
      <c r="SG106" s="5"/>
      <c r="SH106" s="5"/>
      <c r="SI106" s="5"/>
      <c r="SJ106" s="5"/>
      <c r="SK106" s="5"/>
      <c r="SL106" s="5"/>
      <c r="SM106" s="5"/>
      <c r="SN106" s="5"/>
      <c r="SO106" s="5"/>
      <c r="SP106" s="5"/>
      <c r="SQ106" s="5"/>
      <c r="SR106" s="5"/>
      <c r="SS106" s="5"/>
    </row>
    <row r="107" spans="1:513" s="3" customFormat="1" ht="41.4" customHeight="1" x14ac:dyDescent="0.25">
      <c r="A107" s="213"/>
      <c r="B107" s="791" t="s">
        <v>133</v>
      </c>
      <c r="C107" s="792"/>
      <c r="D107" s="195"/>
      <c r="E107" s="195"/>
      <c r="F107" s="195"/>
      <c r="G107" s="204"/>
      <c r="H107" s="204"/>
      <c r="I107" s="204"/>
      <c r="J107" s="204"/>
      <c r="K107" s="293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99">
        <f>'PEP Av. Fin.'!X78</f>
        <v>33333.25</v>
      </c>
      <c r="AJ107" s="99">
        <f>'PEP Av. Fin.'!Y78</f>
        <v>32500</v>
      </c>
      <c r="AK107" s="103">
        <f>'PEP Av. Fin.'!Z78</f>
        <v>65833.25</v>
      </c>
      <c r="AL107" s="205">
        <f>'PEP Av. Fin.'!AA78</f>
        <v>8.4176753505220345E-2</v>
      </c>
      <c r="AM107" s="7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</row>
    <row r="108" spans="1:513" s="3" customFormat="1" ht="41.4" customHeight="1" x14ac:dyDescent="0.25">
      <c r="A108" s="213"/>
      <c r="B108" s="791" t="s">
        <v>134</v>
      </c>
      <c r="C108" s="792"/>
      <c r="D108" s="195"/>
      <c r="E108" s="195"/>
      <c r="F108" s="195"/>
      <c r="G108" s="204"/>
      <c r="H108" s="204"/>
      <c r="I108" s="204"/>
      <c r="J108" s="204"/>
      <c r="K108" s="293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99">
        <f>'PEP Av. Fin.'!X79</f>
        <v>112500</v>
      </c>
      <c r="AJ108" s="99">
        <f>'PEP Av. Fin.'!Y79</f>
        <v>0</v>
      </c>
      <c r="AK108" s="103">
        <f>'PEP Av. Fin.'!Z79</f>
        <v>112500</v>
      </c>
      <c r="AL108" s="205">
        <f>'PEP Av. Fin.'!AA79</f>
        <v>0.14384653301086137</v>
      </c>
      <c r="AM108" s="7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</row>
    <row r="109" spans="1:513" s="3" customFormat="1" ht="41.4" customHeight="1" x14ac:dyDescent="0.25">
      <c r="A109" s="213"/>
      <c r="B109" s="791" t="s">
        <v>135</v>
      </c>
      <c r="C109" s="792"/>
      <c r="D109" s="195"/>
      <c r="E109" s="195"/>
      <c r="F109" s="195"/>
      <c r="G109" s="204"/>
      <c r="H109" s="204"/>
      <c r="I109" s="204"/>
      <c r="J109" s="204"/>
      <c r="K109" s="293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99">
        <f>'PEP Av. Fin.'!X80</f>
        <v>81666.75</v>
      </c>
      <c r="AJ109" s="99">
        <f>'PEP Av. Fin.'!Y80</f>
        <v>0</v>
      </c>
      <c r="AK109" s="103">
        <f>'PEP Av. Fin.'!Z80</f>
        <v>81666.75</v>
      </c>
      <c r="AL109" s="205">
        <f>'PEP Av. Fin.'!AA80</f>
        <v>0.10442203422013123</v>
      </c>
      <c r="AM109" s="7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</row>
    <row r="110" spans="1:513" s="3" customFormat="1" ht="41.4" customHeight="1" x14ac:dyDescent="0.25">
      <c r="A110" s="213"/>
      <c r="B110" s="791" t="s">
        <v>136</v>
      </c>
      <c r="C110" s="792"/>
      <c r="D110" s="195"/>
      <c r="E110" s="195"/>
      <c r="F110" s="195"/>
      <c r="G110" s="204"/>
      <c r="H110" s="204"/>
      <c r="I110" s="204"/>
      <c r="J110" s="204"/>
      <c r="K110" s="293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99">
        <f>'PEP Av. Fin.'!X81</f>
        <v>507500</v>
      </c>
      <c r="AJ110" s="99">
        <f>'PEP Av. Fin.'!Y81</f>
        <v>0</v>
      </c>
      <c r="AK110" s="103">
        <f>'PEP Av. Fin.'!Z81</f>
        <v>507500</v>
      </c>
      <c r="AL110" s="205">
        <f>'PEP Av. Fin.'!AA81</f>
        <v>0.64890769336010801</v>
      </c>
      <c r="AM110" s="7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</row>
    <row r="111" spans="1:513" s="6" customFormat="1" ht="41.4" customHeight="1" x14ac:dyDescent="0.25">
      <c r="A111" s="795" t="s">
        <v>31</v>
      </c>
      <c r="B111" s="783"/>
      <c r="C111" s="784"/>
      <c r="D111" s="195"/>
      <c r="E111" s="195"/>
      <c r="F111" s="195"/>
      <c r="G111" s="196"/>
      <c r="H111" s="196"/>
      <c r="I111" s="196"/>
      <c r="J111" s="196"/>
      <c r="K111" s="290"/>
      <c r="L111" s="196"/>
      <c r="M111" s="196"/>
      <c r="N111" s="196"/>
      <c r="O111" s="196"/>
      <c r="P111" s="196"/>
      <c r="Q111" s="196"/>
      <c r="R111" s="196"/>
      <c r="S111" s="196"/>
      <c r="T111" s="196"/>
      <c r="U111" s="196"/>
      <c r="V111" s="196"/>
      <c r="W111" s="196"/>
      <c r="X111" s="196"/>
      <c r="Y111" s="196"/>
      <c r="Z111" s="196"/>
      <c r="AA111" s="196"/>
      <c r="AB111" s="196"/>
      <c r="AC111" s="196"/>
      <c r="AD111" s="196"/>
      <c r="AE111" s="196"/>
      <c r="AF111" s="196"/>
      <c r="AG111" s="196"/>
      <c r="AH111" s="196"/>
      <c r="AI111" s="97">
        <f>'PEP Av. Fin.'!X83</f>
        <v>0</v>
      </c>
      <c r="AJ111" s="97">
        <f>'PEP Av. Fin.'!Y83</f>
        <v>0</v>
      </c>
      <c r="AK111" s="97">
        <f>'PEP Av. Fin.'!Z83</f>
        <v>0</v>
      </c>
      <c r="AL111" s="197">
        <f>'PEP Av. Fin.'!AA83</f>
        <v>0</v>
      </c>
      <c r="AM111" s="4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5"/>
      <c r="EA111" s="5"/>
      <c r="EB111" s="5"/>
      <c r="EC111" s="5"/>
      <c r="ED111" s="5"/>
      <c r="EE111" s="5"/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  <c r="FO111" s="5"/>
      <c r="FP111" s="5"/>
      <c r="FQ111" s="5"/>
      <c r="FR111" s="5"/>
      <c r="FS111" s="5"/>
      <c r="FT111" s="5"/>
      <c r="FU111" s="5"/>
      <c r="FV111" s="5"/>
      <c r="FW111" s="5"/>
      <c r="FX111" s="5"/>
      <c r="FY111" s="5"/>
      <c r="FZ111" s="5"/>
      <c r="GA111" s="5"/>
      <c r="GB111" s="5"/>
      <c r="GC111" s="5"/>
      <c r="GD111" s="5"/>
      <c r="GE111" s="5"/>
      <c r="GF111" s="5"/>
      <c r="GG111" s="5"/>
      <c r="GH111" s="5"/>
      <c r="GI111" s="5"/>
      <c r="GJ111" s="5"/>
      <c r="GK111" s="5"/>
      <c r="GL111" s="5"/>
      <c r="GM111" s="5"/>
      <c r="GN111" s="5"/>
      <c r="GO111" s="5"/>
      <c r="GP111" s="5"/>
      <c r="GQ111" s="5"/>
      <c r="GR111" s="5"/>
      <c r="GS111" s="5"/>
      <c r="GT111" s="5"/>
      <c r="GU111" s="5"/>
      <c r="GV111" s="5"/>
      <c r="GW111" s="5"/>
      <c r="GX111" s="5"/>
      <c r="GY111" s="5"/>
      <c r="GZ111" s="5"/>
      <c r="HA111" s="5"/>
      <c r="HB111" s="5"/>
      <c r="HC111" s="5"/>
      <c r="HD111" s="5"/>
      <c r="HE111" s="5"/>
      <c r="HF111" s="5"/>
      <c r="HG111" s="5"/>
      <c r="HH111" s="5"/>
      <c r="HI111" s="5"/>
      <c r="HJ111" s="5"/>
      <c r="HK111" s="5"/>
      <c r="HL111" s="5"/>
      <c r="HM111" s="5"/>
      <c r="HN111" s="5"/>
      <c r="HO111" s="5"/>
      <c r="HP111" s="5"/>
      <c r="HQ111" s="5"/>
      <c r="HR111" s="5"/>
      <c r="HS111" s="5"/>
      <c r="HT111" s="5"/>
      <c r="HU111" s="5"/>
      <c r="HV111" s="5"/>
      <c r="HW111" s="5"/>
      <c r="HX111" s="5"/>
      <c r="HY111" s="5"/>
      <c r="HZ111" s="5"/>
      <c r="IA111" s="5"/>
      <c r="IB111" s="5"/>
      <c r="IC111" s="5"/>
      <c r="ID111" s="5"/>
      <c r="IE111" s="5"/>
      <c r="IF111" s="5"/>
      <c r="IG111" s="5"/>
      <c r="IH111" s="5"/>
      <c r="II111" s="5"/>
      <c r="IJ111" s="5"/>
      <c r="IK111" s="5"/>
      <c r="IL111" s="5"/>
      <c r="IM111" s="5"/>
      <c r="IN111" s="5"/>
      <c r="IO111" s="5"/>
      <c r="IP111" s="5"/>
      <c r="IQ111" s="5"/>
      <c r="IR111" s="5"/>
      <c r="IS111" s="5"/>
      <c r="IT111" s="5"/>
      <c r="IU111" s="5"/>
      <c r="IV111" s="5"/>
      <c r="IW111" s="5"/>
      <c r="IX111" s="5"/>
      <c r="IY111" s="5"/>
      <c r="IZ111" s="5"/>
      <c r="JA111" s="5"/>
      <c r="JB111" s="5"/>
      <c r="JC111" s="5"/>
      <c r="JD111" s="5"/>
      <c r="JE111" s="5"/>
      <c r="JF111" s="5"/>
      <c r="JG111" s="5"/>
      <c r="JH111" s="5"/>
      <c r="JI111" s="5"/>
      <c r="JJ111" s="5"/>
      <c r="JK111" s="5"/>
      <c r="JL111" s="5"/>
      <c r="JM111" s="5"/>
      <c r="JN111" s="5"/>
      <c r="JO111" s="5"/>
      <c r="JP111" s="5"/>
      <c r="JQ111" s="5"/>
      <c r="JR111" s="5"/>
      <c r="JS111" s="5"/>
      <c r="JT111" s="5"/>
      <c r="JU111" s="5"/>
      <c r="JV111" s="5"/>
      <c r="JW111" s="5"/>
      <c r="JX111" s="5"/>
      <c r="JY111" s="5"/>
      <c r="JZ111" s="5"/>
      <c r="KA111" s="5"/>
      <c r="KB111" s="5"/>
      <c r="KC111" s="5"/>
      <c r="KD111" s="5"/>
      <c r="KE111" s="5"/>
      <c r="KF111" s="5"/>
      <c r="KG111" s="5"/>
      <c r="KH111" s="5"/>
      <c r="KI111" s="5"/>
      <c r="KJ111" s="5"/>
      <c r="KK111" s="5"/>
      <c r="KL111" s="5"/>
      <c r="KM111" s="5"/>
      <c r="KN111" s="5"/>
      <c r="KO111" s="5"/>
      <c r="KP111" s="5"/>
      <c r="KQ111" s="5"/>
      <c r="KR111" s="5"/>
      <c r="KS111" s="5"/>
      <c r="KT111" s="5"/>
      <c r="KU111" s="5"/>
      <c r="KV111" s="5"/>
      <c r="KW111" s="5"/>
      <c r="KX111" s="5"/>
      <c r="KY111" s="5"/>
      <c r="KZ111" s="5"/>
      <c r="LA111" s="5"/>
      <c r="LB111" s="5"/>
      <c r="LC111" s="5"/>
      <c r="LD111" s="5"/>
      <c r="LE111" s="5"/>
      <c r="LF111" s="5"/>
      <c r="LG111" s="5"/>
      <c r="LH111" s="5"/>
      <c r="LI111" s="5"/>
      <c r="LJ111" s="5"/>
      <c r="LK111" s="5"/>
      <c r="LL111" s="5"/>
      <c r="LM111" s="5"/>
      <c r="LN111" s="5"/>
      <c r="LO111" s="5"/>
      <c r="LP111" s="5"/>
      <c r="LQ111" s="5"/>
      <c r="LR111" s="5"/>
      <c r="LS111" s="5"/>
      <c r="LT111" s="5"/>
      <c r="LU111" s="5"/>
      <c r="LV111" s="5"/>
      <c r="LW111" s="5"/>
      <c r="LX111" s="5"/>
      <c r="LY111" s="5"/>
      <c r="LZ111" s="5"/>
      <c r="MA111" s="5"/>
      <c r="MB111" s="5"/>
      <c r="MC111" s="5"/>
      <c r="MD111" s="5"/>
      <c r="ME111" s="5"/>
      <c r="MF111" s="5"/>
      <c r="MG111" s="5"/>
      <c r="MH111" s="5"/>
      <c r="MI111" s="5"/>
      <c r="MJ111" s="5"/>
      <c r="MK111" s="5"/>
      <c r="ML111" s="5"/>
      <c r="MM111" s="5"/>
      <c r="MN111" s="5"/>
      <c r="MO111" s="5"/>
      <c r="MP111" s="5"/>
      <c r="MQ111" s="5"/>
      <c r="MR111" s="5"/>
      <c r="MS111" s="5"/>
      <c r="MT111" s="5"/>
      <c r="MU111" s="5"/>
      <c r="MV111" s="5"/>
      <c r="MW111" s="5"/>
      <c r="MX111" s="5"/>
      <c r="MY111" s="5"/>
      <c r="MZ111" s="5"/>
      <c r="NA111" s="5"/>
      <c r="NB111" s="5"/>
      <c r="NC111" s="5"/>
      <c r="ND111" s="5"/>
      <c r="NE111" s="5"/>
      <c r="NF111" s="5"/>
      <c r="NG111" s="5"/>
      <c r="NH111" s="5"/>
      <c r="NI111" s="5"/>
      <c r="NJ111" s="5"/>
      <c r="NK111" s="5"/>
      <c r="NL111" s="5"/>
      <c r="NM111" s="5"/>
      <c r="NN111" s="5"/>
      <c r="NO111" s="5"/>
      <c r="NP111" s="5"/>
      <c r="NQ111" s="5"/>
      <c r="NR111" s="5"/>
      <c r="NS111" s="5"/>
      <c r="NT111" s="5"/>
      <c r="NU111" s="5"/>
      <c r="NV111" s="5"/>
      <c r="NW111" s="5"/>
      <c r="NX111" s="5"/>
      <c r="NY111" s="5"/>
      <c r="NZ111" s="5"/>
      <c r="OA111" s="5"/>
      <c r="OB111" s="5"/>
      <c r="OC111" s="5"/>
      <c r="OD111" s="5"/>
      <c r="OE111" s="5"/>
      <c r="OF111" s="5"/>
      <c r="OG111" s="5"/>
      <c r="OH111" s="5"/>
      <c r="OI111" s="5"/>
      <c r="OJ111" s="5"/>
      <c r="OK111" s="5"/>
      <c r="OL111" s="5"/>
      <c r="OM111" s="5"/>
      <c r="ON111" s="5"/>
      <c r="OO111" s="5"/>
      <c r="OP111" s="5"/>
      <c r="OQ111" s="5"/>
      <c r="OR111" s="5"/>
      <c r="OS111" s="5"/>
      <c r="OT111" s="5"/>
      <c r="OU111" s="5"/>
      <c r="OV111" s="5"/>
      <c r="OW111" s="5"/>
      <c r="OX111" s="5"/>
      <c r="OY111" s="5"/>
      <c r="OZ111" s="5"/>
      <c r="PA111" s="5"/>
      <c r="PB111" s="5"/>
      <c r="PC111" s="5"/>
      <c r="PD111" s="5"/>
      <c r="PE111" s="5"/>
      <c r="PF111" s="5"/>
      <c r="PG111" s="5"/>
      <c r="PH111" s="5"/>
      <c r="PI111" s="5"/>
      <c r="PJ111" s="5"/>
      <c r="PK111" s="5"/>
      <c r="PL111" s="5"/>
      <c r="PM111" s="5"/>
      <c r="PN111" s="5"/>
      <c r="PO111" s="5"/>
      <c r="PP111" s="5"/>
      <c r="PQ111" s="5"/>
      <c r="PR111" s="5"/>
      <c r="PS111" s="5"/>
      <c r="PT111" s="5"/>
      <c r="PU111" s="5"/>
      <c r="PV111" s="5"/>
      <c r="PW111" s="5"/>
      <c r="PX111" s="5"/>
      <c r="PY111" s="5"/>
      <c r="PZ111" s="5"/>
      <c r="QA111" s="5"/>
      <c r="QB111" s="5"/>
      <c r="QC111" s="5"/>
      <c r="QD111" s="5"/>
      <c r="QE111" s="5"/>
      <c r="QF111" s="5"/>
      <c r="QG111" s="5"/>
      <c r="QH111" s="5"/>
      <c r="QI111" s="5"/>
      <c r="QJ111" s="5"/>
      <c r="QK111" s="5"/>
      <c r="QL111" s="5"/>
      <c r="QM111" s="5"/>
      <c r="QN111" s="5"/>
      <c r="QO111" s="5"/>
      <c r="QP111" s="5"/>
      <c r="QQ111" s="5"/>
      <c r="QR111" s="5"/>
      <c r="QS111" s="5"/>
      <c r="QT111" s="5"/>
      <c r="QU111" s="5"/>
      <c r="QV111" s="5"/>
      <c r="QW111" s="5"/>
      <c r="QX111" s="5"/>
      <c r="QY111" s="5"/>
      <c r="QZ111" s="5"/>
      <c r="RA111" s="5"/>
      <c r="RB111" s="5"/>
      <c r="RC111" s="5"/>
      <c r="RD111" s="5"/>
      <c r="RE111" s="5"/>
      <c r="RF111" s="5"/>
      <c r="RG111" s="5"/>
      <c r="RH111" s="5"/>
      <c r="RI111" s="5"/>
      <c r="RJ111" s="5"/>
      <c r="RK111" s="5"/>
      <c r="RL111" s="5"/>
      <c r="RM111" s="5"/>
      <c r="RN111" s="5"/>
      <c r="RO111" s="5"/>
      <c r="RP111" s="5"/>
      <c r="RQ111" s="5"/>
      <c r="RR111" s="5"/>
      <c r="RS111" s="5"/>
      <c r="RT111" s="5"/>
      <c r="RU111" s="5"/>
      <c r="RV111" s="5"/>
      <c r="RW111" s="5"/>
      <c r="RX111" s="5"/>
      <c r="RY111" s="5"/>
      <c r="RZ111" s="5"/>
      <c r="SA111" s="5"/>
      <c r="SB111" s="5"/>
      <c r="SC111" s="5"/>
      <c r="SD111" s="5"/>
      <c r="SE111" s="5"/>
      <c r="SF111" s="5"/>
      <c r="SG111" s="5"/>
      <c r="SH111" s="5"/>
      <c r="SI111" s="5"/>
      <c r="SJ111" s="5"/>
      <c r="SK111" s="5"/>
      <c r="SL111" s="5"/>
      <c r="SM111" s="5"/>
      <c r="SN111" s="5"/>
      <c r="SO111" s="5"/>
      <c r="SP111" s="5"/>
      <c r="SQ111" s="5"/>
      <c r="SR111" s="5"/>
      <c r="SS111" s="5"/>
    </row>
    <row r="112" spans="1:513" s="3" customFormat="1" ht="41.4" customHeight="1" x14ac:dyDescent="0.25">
      <c r="A112" s="213"/>
      <c r="B112" s="791" t="s">
        <v>137</v>
      </c>
      <c r="C112" s="792"/>
      <c r="D112" s="195"/>
      <c r="E112" s="195"/>
      <c r="F112" s="195"/>
      <c r="G112" s="204"/>
      <c r="H112" s="204"/>
      <c r="I112" s="204"/>
      <c r="J112" s="204"/>
      <c r="K112" s="293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99">
        <f>'PEP Av. Fin.'!X84</f>
        <v>0</v>
      </c>
      <c r="AJ112" s="99">
        <f>'PEP Av. Fin.'!Y84</f>
        <v>0</v>
      </c>
      <c r="AK112" s="103">
        <f>'PEP Av. Fin.'!Z84</f>
        <v>0</v>
      </c>
      <c r="AL112" s="205">
        <f>'PEP Av. Fin.'!AA84</f>
        <v>0</v>
      </c>
      <c r="AM112" s="7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</row>
    <row r="113" spans="1:513" s="3" customFormat="1" ht="41.4" customHeight="1" x14ac:dyDescent="0.25">
      <c r="A113" s="213"/>
      <c r="B113" s="791" t="s">
        <v>138</v>
      </c>
      <c r="C113" s="792"/>
      <c r="D113" s="195"/>
      <c r="E113" s="195"/>
      <c r="F113" s="195"/>
      <c r="G113" s="204"/>
      <c r="H113" s="204"/>
      <c r="I113" s="204"/>
      <c r="J113" s="204"/>
      <c r="K113" s="293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99">
        <f>'PEP Av. Fin.'!X85</f>
        <v>0</v>
      </c>
      <c r="AJ113" s="99">
        <f>'PEP Av. Fin.'!Y85</f>
        <v>0</v>
      </c>
      <c r="AK113" s="103">
        <f>'PEP Av. Fin.'!Z85</f>
        <v>0</v>
      </c>
      <c r="AL113" s="205">
        <f>'PEP Av. Fin.'!AA85</f>
        <v>0</v>
      </c>
      <c r="AM113" s="7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</row>
    <row r="114" spans="1:513" s="3" customFormat="1" ht="41.4" customHeight="1" x14ac:dyDescent="0.25">
      <c r="A114" s="213"/>
      <c r="B114" s="791" t="s">
        <v>139</v>
      </c>
      <c r="C114" s="792"/>
      <c r="D114" s="195"/>
      <c r="E114" s="195"/>
      <c r="F114" s="195"/>
      <c r="G114" s="204"/>
      <c r="H114" s="204"/>
      <c r="I114" s="204"/>
      <c r="J114" s="204"/>
      <c r="K114" s="293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99">
        <f>'PEP Av. Fin.'!X86</f>
        <v>0</v>
      </c>
      <c r="AJ114" s="99">
        <f>'PEP Av. Fin.'!Y86</f>
        <v>0</v>
      </c>
      <c r="AK114" s="103">
        <f>'PEP Av. Fin.'!Z86</f>
        <v>0</v>
      </c>
      <c r="AL114" s="205">
        <f>'PEP Av. Fin.'!AA86</f>
        <v>0</v>
      </c>
      <c r="AM114" s="7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</row>
    <row r="115" spans="1:513" s="3" customFormat="1" ht="41.4" customHeight="1" x14ac:dyDescent="0.25">
      <c r="A115" s="213"/>
      <c r="B115" s="793" t="s">
        <v>140</v>
      </c>
      <c r="C115" s="794"/>
      <c r="D115" s="195"/>
      <c r="E115" s="195"/>
      <c r="F115" s="195"/>
      <c r="G115" s="204"/>
      <c r="H115" s="204"/>
      <c r="I115" s="204"/>
      <c r="J115" s="204"/>
      <c r="K115" s="293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99">
        <f>'PEP Av. Fin.'!X87</f>
        <v>0</v>
      </c>
      <c r="AJ115" s="99">
        <f>'PEP Av. Fin.'!Y87</f>
        <v>0</v>
      </c>
      <c r="AK115" s="103">
        <f>'PEP Av. Fin.'!Z87</f>
        <v>0</v>
      </c>
      <c r="AL115" s="205">
        <f>'PEP Av. Fin.'!AA87</f>
        <v>0</v>
      </c>
      <c r="AM115" s="7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</row>
    <row r="116" spans="1:513" s="6" customFormat="1" ht="41.4" customHeight="1" x14ac:dyDescent="0.25">
      <c r="A116" s="795" t="s">
        <v>32</v>
      </c>
      <c r="B116" s="783"/>
      <c r="C116" s="784"/>
      <c r="D116" s="195"/>
      <c r="E116" s="195"/>
      <c r="F116" s="195"/>
      <c r="G116" s="196"/>
      <c r="H116" s="196"/>
      <c r="I116" s="196"/>
      <c r="J116" s="196"/>
      <c r="K116" s="290"/>
      <c r="L116" s="196"/>
      <c r="M116" s="196"/>
      <c r="N116" s="196"/>
      <c r="O116" s="196"/>
      <c r="P116" s="196"/>
      <c r="Q116" s="196"/>
      <c r="R116" s="196"/>
      <c r="S116" s="196"/>
      <c r="T116" s="196"/>
      <c r="U116" s="196"/>
      <c r="V116" s="196"/>
      <c r="W116" s="196"/>
      <c r="X116" s="196"/>
      <c r="Y116" s="196"/>
      <c r="Z116" s="196"/>
      <c r="AA116" s="196"/>
      <c r="AB116" s="196"/>
      <c r="AC116" s="196"/>
      <c r="AD116" s="196"/>
      <c r="AE116" s="196"/>
      <c r="AF116" s="196"/>
      <c r="AG116" s="196"/>
      <c r="AH116" s="196"/>
      <c r="AI116" s="97" t="e">
        <f>'PEP Av. Fin.'!#REF!</f>
        <v>#REF!</v>
      </c>
      <c r="AJ116" s="97" t="e">
        <f>'PEP Av. Fin.'!#REF!</f>
        <v>#REF!</v>
      </c>
      <c r="AK116" s="97" t="e">
        <f>'PEP Av. Fin.'!#REF!</f>
        <v>#REF!</v>
      </c>
      <c r="AL116" s="197" t="e">
        <f>'PEP Av. Fin.'!#REF!</f>
        <v>#REF!</v>
      </c>
      <c r="AM116" s="4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5"/>
      <c r="FX116" s="5"/>
      <c r="FY116" s="5"/>
      <c r="FZ116" s="5"/>
      <c r="GA116" s="5"/>
      <c r="GB116" s="5"/>
      <c r="GC116" s="5"/>
      <c r="GD116" s="5"/>
      <c r="GE116" s="5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5"/>
      <c r="GR116" s="5"/>
      <c r="GS116" s="5"/>
      <c r="GT116" s="5"/>
      <c r="GU116" s="5"/>
      <c r="GV116" s="5"/>
      <c r="GW116" s="5"/>
      <c r="GX116" s="5"/>
      <c r="GY116" s="5"/>
      <c r="GZ116" s="5"/>
      <c r="HA116" s="5"/>
      <c r="HB116" s="5"/>
      <c r="HC116" s="5"/>
      <c r="HD116" s="5"/>
      <c r="HE116" s="5"/>
      <c r="HF116" s="5"/>
      <c r="HG116" s="5"/>
      <c r="HH116" s="5"/>
      <c r="HI116" s="5"/>
      <c r="HJ116" s="5"/>
      <c r="HK116" s="5"/>
      <c r="HL116" s="5"/>
      <c r="HM116" s="5"/>
      <c r="HN116" s="5"/>
      <c r="HO116" s="5"/>
      <c r="HP116" s="5"/>
      <c r="HQ116" s="5"/>
      <c r="HR116" s="5"/>
      <c r="HS116" s="5"/>
      <c r="HT116" s="5"/>
      <c r="HU116" s="5"/>
      <c r="HV116" s="5"/>
      <c r="HW116" s="5"/>
      <c r="HX116" s="5"/>
      <c r="HY116" s="5"/>
      <c r="HZ116" s="5"/>
      <c r="IA116" s="5"/>
      <c r="IB116" s="5"/>
      <c r="IC116" s="5"/>
      <c r="ID116" s="5"/>
      <c r="IE116" s="5"/>
      <c r="IF116" s="5"/>
      <c r="IG116" s="5"/>
      <c r="IH116" s="5"/>
      <c r="II116" s="5"/>
      <c r="IJ116" s="5"/>
      <c r="IK116" s="5"/>
      <c r="IL116" s="5"/>
      <c r="IM116" s="5"/>
      <c r="IN116" s="5"/>
      <c r="IO116" s="5"/>
      <c r="IP116" s="5"/>
      <c r="IQ116" s="5"/>
      <c r="IR116" s="5"/>
      <c r="IS116" s="5"/>
      <c r="IT116" s="5"/>
      <c r="IU116" s="5"/>
      <c r="IV116" s="5"/>
      <c r="IW116" s="5"/>
      <c r="IX116" s="5"/>
      <c r="IY116" s="5"/>
      <c r="IZ116" s="5"/>
      <c r="JA116" s="5"/>
      <c r="JB116" s="5"/>
      <c r="JC116" s="5"/>
      <c r="JD116" s="5"/>
      <c r="JE116" s="5"/>
      <c r="JF116" s="5"/>
      <c r="JG116" s="5"/>
      <c r="JH116" s="5"/>
      <c r="JI116" s="5"/>
      <c r="JJ116" s="5"/>
      <c r="JK116" s="5"/>
      <c r="JL116" s="5"/>
      <c r="JM116" s="5"/>
      <c r="JN116" s="5"/>
      <c r="JO116" s="5"/>
      <c r="JP116" s="5"/>
      <c r="JQ116" s="5"/>
      <c r="JR116" s="5"/>
      <c r="JS116" s="5"/>
      <c r="JT116" s="5"/>
      <c r="JU116" s="5"/>
      <c r="JV116" s="5"/>
      <c r="JW116" s="5"/>
      <c r="JX116" s="5"/>
      <c r="JY116" s="5"/>
      <c r="JZ116" s="5"/>
      <c r="KA116" s="5"/>
      <c r="KB116" s="5"/>
      <c r="KC116" s="5"/>
      <c r="KD116" s="5"/>
      <c r="KE116" s="5"/>
      <c r="KF116" s="5"/>
      <c r="KG116" s="5"/>
      <c r="KH116" s="5"/>
      <c r="KI116" s="5"/>
      <c r="KJ116" s="5"/>
      <c r="KK116" s="5"/>
      <c r="KL116" s="5"/>
      <c r="KM116" s="5"/>
      <c r="KN116" s="5"/>
      <c r="KO116" s="5"/>
      <c r="KP116" s="5"/>
      <c r="KQ116" s="5"/>
      <c r="KR116" s="5"/>
      <c r="KS116" s="5"/>
      <c r="KT116" s="5"/>
      <c r="KU116" s="5"/>
      <c r="KV116" s="5"/>
      <c r="KW116" s="5"/>
      <c r="KX116" s="5"/>
      <c r="KY116" s="5"/>
      <c r="KZ116" s="5"/>
      <c r="LA116" s="5"/>
      <c r="LB116" s="5"/>
      <c r="LC116" s="5"/>
      <c r="LD116" s="5"/>
      <c r="LE116" s="5"/>
      <c r="LF116" s="5"/>
      <c r="LG116" s="5"/>
      <c r="LH116" s="5"/>
      <c r="LI116" s="5"/>
      <c r="LJ116" s="5"/>
      <c r="LK116" s="5"/>
      <c r="LL116" s="5"/>
      <c r="LM116" s="5"/>
      <c r="LN116" s="5"/>
      <c r="LO116" s="5"/>
      <c r="LP116" s="5"/>
      <c r="LQ116" s="5"/>
      <c r="LR116" s="5"/>
      <c r="LS116" s="5"/>
      <c r="LT116" s="5"/>
      <c r="LU116" s="5"/>
      <c r="LV116" s="5"/>
      <c r="LW116" s="5"/>
      <c r="LX116" s="5"/>
      <c r="LY116" s="5"/>
      <c r="LZ116" s="5"/>
      <c r="MA116" s="5"/>
      <c r="MB116" s="5"/>
      <c r="MC116" s="5"/>
      <c r="MD116" s="5"/>
      <c r="ME116" s="5"/>
      <c r="MF116" s="5"/>
      <c r="MG116" s="5"/>
      <c r="MH116" s="5"/>
      <c r="MI116" s="5"/>
      <c r="MJ116" s="5"/>
      <c r="MK116" s="5"/>
      <c r="ML116" s="5"/>
      <c r="MM116" s="5"/>
      <c r="MN116" s="5"/>
      <c r="MO116" s="5"/>
      <c r="MP116" s="5"/>
      <c r="MQ116" s="5"/>
      <c r="MR116" s="5"/>
      <c r="MS116" s="5"/>
      <c r="MT116" s="5"/>
      <c r="MU116" s="5"/>
      <c r="MV116" s="5"/>
      <c r="MW116" s="5"/>
      <c r="MX116" s="5"/>
      <c r="MY116" s="5"/>
      <c r="MZ116" s="5"/>
      <c r="NA116" s="5"/>
      <c r="NB116" s="5"/>
      <c r="NC116" s="5"/>
      <c r="ND116" s="5"/>
      <c r="NE116" s="5"/>
      <c r="NF116" s="5"/>
      <c r="NG116" s="5"/>
      <c r="NH116" s="5"/>
      <c r="NI116" s="5"/>
      <c r="NJ116" s="5"/>
      <c r="NK116" s="5"/>
      <c r="NL116" s="5"/>
      <c r="NM116" s="5"/>
      <c r="NN116" s="5"/>
      <c r="NO116" s="5"/>
      <c r="NP116" s="5"/>
      <c r="NQ116" s="5"/>
      <c r="NR116" s="5"/>
      <c r="NS116" s="5"/>
      <c r="NT116" s="5"/>
      <c r="NU116" s="5"/>
      <c r="NV116" s="5"/>
      <c r="NW116" s="5"/>
      <c r="NX116" s="5"/>
      <c r="NY116" s="5"/>
      <c r="NZ116" s="5"/>
      <c r="OA116" s="5"/>
      <c r="OB116" s="5"/>
      <c r="OC116" s="5"/>
      <c r="OD116" s="5"/>
      <c r="OE116" s="5"/>
      <c r="OF116" s="5"/>
      <c r="OG116" s="5"/>
      <c r="OH116" s="5"/>
      <c r="OI116" s="5"/>
      <c r="OJ116" s="5"/>
      <c r="OK116" s="5"/>
      <c r="OL116" s="5"/>
      <c r="OM116" s="5"/>
      <c r="ON116" s="5"/>
      <c r="OO116" s="5"/>
      <c r="OP116" s="5"/>
      <c r="OQ116" s="5"/>
      <c r="OR116" s="5"/>
      <c r="OS116" s="5"/>
      <c r="OT116" s="5"/>
      <c r="OU116" s="5"/>
      <c r="OV116" s="5"/>
      <c r="OW116" s="5"/>
      <c r="OX116" s="5"/>
      <c r="OY116" s="5"/>
      <c r="OZ116" s="5"/>
      <c r="PA116" s="5"/>
      <c r="PB116" s="5"/>
      <c r="PC116" s="5"/>
      <c r="PD116" s="5"/>
      <c r="PE116" s="5"/>
      <c r="PF116" s="5"/>
      <c r="PG116" s="5"/>
      <c r="PH116" s="5"/>
      <c r="PI116" s="5"/>
      <c r="PJ116" s="5"/>
      <c r="PK116" s="5"/>
      <c r="PL116" s="5"/>
      <c r="PM116" s="5"/>
      <c r="PN116" s="5"/>
      <c r="PO116" s="5"/>
      <c r="PP116" s="5"/>
      <c r="PQ116" s="5"/>
      <c r="PR116" s="5"/>
      <c r="PS116" s="5"/>
      <c r="PT116" s="5"/>
      <c r="PU116" s="5"/>
      <c r="PV116" s="5"/>
      <c r="PW116" s="5"/>
      <c r="PX116" s="5"/>
      <c r="PY116" s="5"/>
      <c r="PZ116" s="5"/>
      <c r="QA116" s="5"/>
      <c r="QB116" s="5"/>
      <c r="QC116" s="5"/>
      <c r="QD116" s="5"/>
      <c r="QE116" s="5"/>
      <c r="QF116" s="5"/>
      <c r="QG116" s="5"/>
      <c r="QH116" s="5"/>
      <c r="QI116" s="5"/>
      <c r="QJ116" s="5"/>
      <c r="QK116" s="5"/>
      <c r="QL116" s="5"/>
      <c r="QM116" s="5"/>
      <c r="QN116" s="5"/>
      <c r="QO116" s="5"/>
      <c r="QP116" s="5"/>
      <c r="QQ116" s="5"/>
      <c r="QR116" s="5"/>
      <c r="QS116" s="5"/>
      <c r="QT116" s="5"/>
      <c r="QU116" s="5"/>
      <c r="QV116" s="5"/>
      <c r="QW116" s="5"/>
      <c r="QX116" s="5"/>
      <c r="QY116" s="5"/>
      <c r="QZ116" s="5"/>
      <c r="RA116" s="5"/>
      <c r="RB116" s="5"/>
      <c r="RC116" s="5"/>
      <c r="RD116" s="5"/>
      <c r="RE116" s="5"/>
      <c r="RF116" s="5"/>
      <c r="RG116" s="5"/>
      <c r="RH116" s="5"/>
      <c r="RI116" s="5"/>
      <c r="RJ116" s="5"/>
      <c r="RK116" s="5"/>
      <c r="RL116" s="5"/>
      <c r="RM116" s="5"/>
      <c r="RN116" s="5"/>
      <c r="RO116" s="5"/>
      <c r="RP116" s="5"/>
      <c r="RQ116" s="5"/>
      <c r="RR116" s="5"/>
      <c r="RS116" s="5"/>
      <c r="RT116" s="5"/>
      <c r="RU116" s="5"/>
      <c r="RV116" s="5"/>
      <c r="RW116" s="5"/>
      <c r="RX116" s="5"/>
      <c r="RY116" s="5"/>
      <c r="RZ116" s="5"/>
      <c r="SA116" s="5"/>
      <c r="SB116" s="5"/>
      <c r="SC116" s="5"/>
      <c r="SD116" s="5"/>
      <c r="SE116" s="5"/>
      <c r="SF116" s="5"/>
      <c r="SG116" s="5"/>
      <c r="SH116" s="5"/>
      <c r="SI116" s="5"/>
      <c r="SJ116" s="5"/>
      <c r="SK116" s="5"/>
      <c r="SL116" s="5"/>
      <c r="SM116" s="5"/>
      <c r="SN116" s="5"/>
      <c r="SO116" s="5"/>
      <c r="SP116" s="5"/>
      <c r="SQ116" s="5"/>
      <c r="SR116" s="5"/>
      <c r="SS116" s="5"/>
    </row>
    <row r="117" spans="1:513" s="3" customFormat="1" ht="41.4" customHeight="1" x14ac:dyDescent="0.25">
      <c r="A117" s="213"/>
      <c r="B117" s="791" t="s">
        <v>141</v>
      </c>
      <c r="C117" s="792"/>
      <c r="D117" s="195"/>
      <c r="E117" s="195"/>
      <c r="F117" s="195"/>
      <c r="G117" s="204"/>
      <c r="H117" s="204"/>
      <c r="I117" s="204"/>
      <c r="J117" s="204"/>
      <c r="K117" s="293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99">
        <f>'PEP Av. Fin.'!X82</f>
        <v>14583.5</v>
      </c>
      <c r="AJ117" s="99">
        <f>'PEP Av. Fin.'!Y82</f>
        <v>0</v>
      </c>
      <c r="AK117" s="103">
        <f>'PEP Av. Fin.'!Z82</f>
        <v>14583.5</v>
      </c>
      <c r="AL117" s="205">
        <f>'PEP Av. Fin.'!AA82</f>
        <v>1.8646985903679084E-2</v>
      </c>
      <c r="AM117" s="7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</row>
    <row r="118" spans="1:513" s="83" customFormat="1" ht="41.4" customHeight="1" x14ac:dyDescent="0.25">
      <c r="A118" s="780" t="s">
        <v>10</v>
      </c>
      <c r="B118" s="781"/>
      <c r="C118" s="781"/>
      <c r="D118" s="781"/>
      <c r="E118" s="781"/>
      <c r="F118" s="781"/>
      <c r="G118" s="781"/>
      <c r="H118" s="781"/>
      <c r="I118" s="781"/>
      <c r="J118" s="782"/>
      <c r="K118" s="300"/>
      <c r="L118" s="300"/>
      <c r="M118" s="300"/>
      <c r="N118" s="300"/>
      <c r="O118" s="300"/>
      <c r="P118" s="300"/>
      <c r="Q118" s="300"/>
      <c r="R118" s="300"/>
      <c r="S118" s="300"/>
      <c r="T118" s="300"/>
      <c r="U118" s="300"/>
      <c r="V118" s="300"/>
      <c r="W118" s="300"/>
      <c r="X118" s="300"/>
      <c r="Y118" s="300"/>
      <c r="Z118" s="300"/>
      <c r="AA118" s="300"/>
      <c r="AB118" s="300"/>
      <c r="AC118" s="300"/>
      <c r="AD118" s="300"/>
      <c r="AE118" s="300"/>
      <c r="AF118" s="300"/>
      <c r="AG118" s="300"/>
      <c r="AH118" s="300"/>
      <c r="AI118" s="118">
        <f>'PEP Av. Fin.'!X88</f>
        <v>88550</v>
      </c>
      <c r="AJ118" s="118">
        <f>'PEP Av. Fin.'!Y88</f>
        <v>0</v>
      </c>
      <c r="AK118" s="118">
        <f>'PEP Av. Fin.'!Z88</f>
        <v>88550</v>
      </c>
      <c r="AL118" s="208">
        <f>'PEP Av. Fin.'!AA88</f>
        <v>0.17465483234714005</v>
      </c>
      <c r="AM118" s="81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  <c r="DK118" s="82"/>
      <c r="DL118" s="82"/>
      <c r="DM118" s="82"/>
      <c r="DN118" s="82"/>
      <c r="DO118" s="82"/>
      <c r="DP118" s="82"/>
      <c r="DQ118" s="82"/>
      <c r="DR118" s="82"/>
      <c r="DS118" s="82"/>
      <c r="DT118" s="82"/>
      <c r="DU118" s="82"/>
      <c r="DV118" s="82"/>
      <c r="DW118" s="82"/>
      <c r="DX118" s="82"/>
      <c r="DY118" s="82"/>
      <c r="DZ118" s="82"/>
      <c r="EA118" s="82"/>
      <c r="EB118" s="82"/>
      <c r="EC118" s="82"/>
      <c r="ED118" s="82"/>
      <c r="EE118" s="82"/>
      <c r="EF118" s="82"/>
      <c r="EG118" s="82"/>
      <c r="EH118" s="82"/>
      <c r="EI118" s="82"/>
      <c r="EJ118" s="82"/>
      <c r="EK118" s="82"/>
      <c r="EL118" s="82"/>
      <c r="EM118" s="82"/>
      <c r="EN118" s="82"/>
      <c r="EO118" s="82"/>
      <c r="EP118" s="82"/>
      <c r="EQ118" s="82"/>
      <c r="ER118" s="82"/>
      <c r="ES118" s="82"/>
      <c r="ET118" s="82"/>
      <c r="EU118" s="82"/>
      <c r="EV118" s="82"/>
      <c r="EW118" s="82"/>
      <c r="EX118" s="82"/>
      <c r="EY118" s="82"/>
      <c r="EZ118" s="82"/>
      <c r="FA118" s="82"/>
      <c r="FB118" s="82"/>
      <c r="FC118" s="82"/>
      <c r="FD118" s="82"/>
      <c r="FE118" s="82"/>
      <c r="FF118" s="82"/>
      <c r="FG118" s="82"/>
      <c r="FH118" s="82"/>
      <c r="FI118" s="82"/>
      <c r="FJ118" s="82"/>
      <c r="FK118" s="82"/>
      <c r="FL118" s="82"/>
      <c r="FM118" s="82"/>
      <c r="FN118" s="82"/>
      <c r="FO118" s="82"/>
      <c r="FP118" s="82"/>
      <c r="FQ118" s="82"/>
      <c r="FR118" s="82"/>
      <c r="FS118" s="82"/>
      <c r="FT118" s="82"/>
      <c r="FU118" s="82"/>
      <c r="FV118" s="82"/>
      <c r="FW118" s="82"/>
      <c r="FX118" s="82"/>
      <c r="FY118" s="82"/>
      <c r="FZ118" s="82"/>
      <c r="GA118" s="82"/>
      <c r="GB118" s="82"/>
      <c r="GC118" s="82"/>
      <c r="GD118" s="82"/>
      <c r="GE118" s="82"/>
      <c r="GF118" s="82"/>
      <c r="GG118" s="82"/>
      <c r="GH118" s="82"/>
      <c r="GI118" s="82"/>
      <c r="GJ118" s="82"/>
      <c r="GK118" s="82"/>
      <c r="GL118" s="82"/>
      <c r="GM118" s="82"/>
      <c r="GN118" s="82"/>
      <c r="GO118" s="82"/>
      <c r="GP118" s="82"/>
      <c r="GQ118" s="82"/>
      <c r="GR118" s="82"/>
      <c r="GS118" s="82"/>
      <c r="GT118" s="82"/>
      <c r="GU118" s="82"/>
      <c r="GV118" s="82"/>
      <c r="GW118" s="82"/>
      <c r="GX118" s="82"/>
      <c r="GY118" s="82"/>
      <c r="GZ118" s="82"/>
      <c r="HA118" s="82"/>
      <c r="HB118" s="82"/>
      <c r="HC118" s="82"/>
      <c r="HD118" s="82"/>
      <c r="HE118" s="82"/>
      <c r="HF118" s="82"/>
      <c r="HG118" s="82"/>
      <c r="HH118" s="82"/>
      <c r="HI118" s="82"/>
      <c r="HJ118" s="82"/>
      <c r="HK118" s="82"/>
      <c r="HL118" s="82"/>
      <c r="HM118" s="82"/>
      <c r="HN118" s="82"/>
      <c r="HO118" s="82"/>
      <c r="HP118" s="82"/>
      <c r="HQ118" s="82"/>
      <c r="HR118" s="82"/>
      <c r="HS118" s="82"/>
      <c r="HT118" s="82"/>
      <c r="HU118" s="82"/>
      <c r="HV118" s="82"/>
      <c r="HW118" s="82"/>
      <c r="HX118" s="82"/>
      <c r="HY118" s="82"/>
      <c r="HZ118" s="82"/>
      <c r="IA118" s="82"/>
      <c r="IB118" s="82"/>
      <c r="IC118" s="82"/>
      <c r="ID118" s="82"/>
      <c r="IE118" s="82"/>
      <c r="IF118" s="82"/>
      <c r="IG118" s="82"/>
      <c r="IH118" s="82"/>
      <c r="II118" s="82"/>
      <c r="IJ118" s="82"/>
      <c r="IK118" s="82"/>
      <c r="IL118" s="82"/>
      <c r="IM118" s="82"/>
      <c r="IN118" s="82"/>
      <c r="IO118" s="82"/>
      <c r="IP118" s="82"/>
      <c r="IQ118" s="82"/>
      <c r="IR118" s="82"/>
      <c r="IS118" s="82"/>
      <c r="IT118" s="82"/>
      <c r="IU118" s="82"/>
      <c r="IV118" s="82"/>
      <c r="IW118" s="82"/>
      <c r="IX118" s="82"/>
      <c r="IY118" s="82"/>
      <c r="IZ118" s="82"/>
      <c r="JA118" s="82"/>
      <c r="JB118" s="82"/>
      <c r="JC118" s="82"/>
      <c r="JD118" s="82"/>
      <c r="JE118" s="82"/>
      <c r="JF118" s="82"/>
      <c r="JG118" s="82"/>
      <c r="JH118" s="82"/>
      <c r="JI118" s="82"/>
      <c r="JJ118" s="82"/>
      <c r="JK118" s="82"/>
      <c r="JL118" s="82"/>
      <c r="JM118" s="82"/>
      <c r="JN118" s="82"/>
      <c r="JO118" s="82"/>
      <c r="JP118" s="82"/>
      <c r="JQ118" s="82"/>
      <c r="JR118" s="82"/>
      <c r="JS118" s="82"/>
      <c r="JT118" s="82"/>
      <c r="JU118" s="82"/>
      <c r="JV118" s="82"/>
      <c r="JW118" s="82"/>
      <c r="JX118" s="82"/>
      <c r="JY118" s="82"/>
      <c r="JZ118" s="82"/>
      <c r="KA118" s="82"/>
      <c r="KB118" s="82"/>
      <c r="KC118" s="82"/>
      <c r="KD118" s="82"/>
      <c r="KE118" s="82"/>
      <c r="KF118" s="82"/>
      <c r="KG118" s="82"/>
      <c r="KH118" s="82"/>
      <c r="KI118" s="82"/>
      <c r="KJ118" s="82"/>
      <c r="KK118" s="82"/>
      <c r="KL118" s="82"/>
      <c r="KM118" s="82"/>
      <c r="KN118" s="82"/>
      <c r="KO118" s="82"/>
      <c r="KP118" s="82"/>
      <c r="KQ118" s="82"/>
      <c r="KR118" s="82"/>
      <c r="KS118" s="82"/>
      <c r="KT118" s="82"/>
      <c r="KU118" s="82"/>
      <c r="KV118" s="82"/>
      <c r="KW118" s="82"/>
      <c r="KX118" s="82"/>
      <c r="KY118" s="82"/>
      <c r="KZ118" s="82"/>
      <c r="LA118" s="82"/>
      <c r="LB118" s="82"/>
      <c r="LC118" s="82"/>
      <c r="LD118" s="82"/>
      <c r="LE118" s="82"/>
      <c r="LF118" s="82"/>
      <c r="LG118" s="82"/>
      <c r="LH118" s="82"/>
      <c r="LI118" s="82"/>
      <c r="LJ118" s="82"/>
      <c r="LK118" s="82"/>
      <c r="LL118" s="82"/>
      <c r="LM118" s="82"/>
      <c r="LN118" s="82"/>
      <c r="LO118" s="82"/>
      <c r="LP118" s="82"/>
      <c r="LQ118" s="82"/>
      <c r="LR118" s="82"/>
      <c r="LS118" s="82"/>
      <c r="LT118" s="82"/>
      <c r="LU118" s="82"/>
      <c r="LV118" s="82"/>
      <c r="LW118" s="82"/>
      <c r="LX118" s="82"/>
      <c r="LY118" s="82"/>
      <c r="LZ118" s="82"/>
      <c r="MA118" s="82"/>
      <c r="MB118" s="82"/>
      <c r="MC118" s="82"/>
      <c r="MD118" s="82"/>
      <c r="ME118" s="82"/>
      <c r="MF118" s="82"/>
      <c r="MG118" s="82"/>
      <c r="MH118" s="82"/>
      <c r="MI118" s="82"/>
      <c r="MJ118" s="82"/>
      <c r="MK118" s="82"/>
      <c r="ML118" s="82"/>
      <c r="MM118" s="82"/>
      <c r="MN118" s="82"/>
      <c r="MO118" s="82"/>
      <c r="MP118" s="82"/>
      <c r="MQ118" s="82"/>
      <c r="MR118" s="82"/>
      <c r="MS118" s="82"/>
      <c r="MT118" s="82"/>
      <c r="MU118" s="82"/>
      <c r="MV118" s="82"/>
      <c r="MW118" s="82"/>
      <c r="MX118" s="82"/>
      <c r="MY118" s="82"/>
      <c r="MZ118" s="82"/>
      <c r="NA118" s="82"/>
      <c r="NB118" s="82"/>
      <c r="NC118" s="82"/>
      <c r="ND118" s="82"/>
      <c r="NE118" s="82"/>
      <c r="NF118" s="82"/>
      <c r="NG118" s="82"/>
      <c r="NH118" s="82"/>
      <c r="NI118" s="82"/>
      <c r="NJ118" s="82"/>
      <c r="NK118" s="82"/>
      <c r="NL118" s="82"/>
      <c r="NM118" s="82"/>
      <c r="NN118" s="82"/>
      <c r="NO118" s="82"/>
      <c r="NP118" s="82"/>
      <c r="NQ118" s="82"/>
      <c r="NR118" s="82"/>
      <c r="NS118" s="82"/>
      <c r="NT118" s="82"/>
      <c r="NU118" s="82"/>
      <c r="NV118" s="82"/>
      <c r="NW118" s="82"/>
      <c r="NX118" s="82"/>
      <c r="NY118" s="82"/>
      <c r="NZ118" s="82"/>
      <c r="OA118" s="82"/>
      <c r="OB118" s="82"/>
      <c r="OC118" s="82"/>
      <c r="OD118" s="82"/>
      <c r="OE118" s="82"/>
      <c r="OF118" s="82"/>
      <c r="OG118" s="82"/>
      <c r="OH118" s="82"/>
      <c r="OI118" s="82"/>
      <c r="OJ118" s="82"/>
      <c r="OK118" s="82"/>
      <c r="OL118" s="82"/>
      <c r="OM118" s="82"/>
      <c r="ON118" s="82"/>
      <c r="OO118" s="82"/>
      <c r="OP118" s="82"/>
      <c r="OQ118" s="82"/>
      <c r="OR118" s="82"/>
      <c r="OS118" s="82"/>
      <c r="OT118" s="82"/>
      <c r="OU118" s="82"/>
      <c r="OV118" s="82"/>
      <c r="OW118" s="82"/>
      <c r="OX118" s="82"/>
      <c r="OY118" s="82"/>
      <c r="OZ118" s="82"/>
      <c r="PA118" s="82"/>
      <c r="PB118" s="82"/>
      <c r="PC118" s="82"/>
      <c r="PD118" s="82"/>
      <c r="PE118" s="82"/>
      <c r="PF118" s="82"/>
      <c r="PG118" s="82"/>
      <c r="PH118" s="82"/>
      <c r="PI118" s="82"/>
      <c r="PJ118" s="82"/>
      <c r="PK118" s="82"/>
      <c r="PL118" s="82"/>
      <c r="PM118" s="82"/>
      <c r="PN118" s="82"/>
      <c r="PO118" s="82"/>
      <c r="PP118" s="82"/>
      <c r="PQ118" s="82"/>
      <c r="PR118" s="82"/>
      <c r="PS118" s="82"/>
      <c r="PT118" s="82"/>
      <c r="PU118" s="82"/>
      <c r="PV118" s="82"/>
      <c r="PW118" s="82"/>
      <c r="PX118" s="82"/>
      <c r="PY118" s="82"/>
      <c r="PZ118" s="82"/>
      <c r="QA118" s="82"/>
      <c r="QB118" s="82"/>
      <c r="QC118" s="82"/>
      <c r="QD118" s="82"/>
      <c r="QE118" s="82"/>
      <c r="QF118" s="82"/>
      <c r="QG118" s="82"/>
      <c r="QH118" s="82"/>
      <c r="QI118" s="82"/>
      <c r="QJ118" s="82"/>
      <c r="QK118" s="82"/>
      <c r="QL118" s="82"/>
      <c r="QM118" s="82"/>
      <c r="QN118" s="82"/>
      <c r="QO118" s="82"/>
      <c r="QP118" s="82"/>
      <c r="QQ118" s="82"/>
      <c r="QR118" s="82"/>
      <c r="QS118" s="82"/>
      <c r="QT118" s="82"/>
      <c r="QU118" s="82"/>
      <c r="QV118" s="82"/>
      <c r="QW118" s="82"/>
      <c r="QX118" s="82"/>
      <c r="QY118" s="82"/>
      <c r="QZ118" s="82"/>
      <c r="RA118" s="82"/>
      <c r="RB118" s="82"/>
      <c r="RC118" s="82"/>
      <c r="RD118" s="82"/>
      <c r="RE118" s="82"/>
      <c r="RF118" s="82"/>
      <c r="RG118" s="82"/>
      <c r="RH118" s="82"/>
      <c r="RI118" s="82"/>
      <c r="RJ118" s="82"/>
      <c r="RK118" s="82"/>
      <c r="RL118" s="82"/>
      <c r="RM118" s="82"/>
      <c r="RN118" s="82"/>
      <c r="RO118" s="82"/>
      <c r="RP118" s="82"/>
      <c r="RQ118" s="82"/>
      <c r="RR118" s="82"/>
      <c r="RS118" s="82"/>
      <c r="RT118" s="82"/>
      <c r="RU118" s="82"/>
      <c r="RV118" s="82"/>
      <c r="RW118" s="82"/>
      <c r="RX118" s="82"/>
      <c r="RY118" s="82"/>
      <c r="RZ118" s="82"/>
      <c r="SA118" s="82"/>
      <c r="SB118" s="82"/>
      <c r="SC118" s="82"/>
      <c r="SD118" s="82"/>
      <c r="SE118" s="82"/>
      <c r="SF118" s="82"/>
      <c r="SG118" s="82"/>
      <c r="SH118" s="82"/>
      <c r="SI118" s="82"/>
      <c r="SJ118" s="82"/>
      <c r="SK118" s="82"/>
      <c r="SL118" s="82"/>
      <c r="SM118" s="82"/>
      <c r="SN118" s="82"/>
      <c r="SO118" s="82"/>
      <c r="SP118" s="82"/>
      <c r="SQ118" s="82"/>
      <c r="SR118" s="82"/>
      <c r="SS118" s="82"/>
    </row>
    <row r="119" spans="1:513" s="6" customFormat="1" ht="41.4" customHeight="1" x14ac:dyDescent="0.25">
      <c r="A119" s="214"/>
      <c r="B119" s="783" t="s">
        <v>11</v>
      </c>
      <c r="C119" s="784"/>
      <c r="D119" s="195"/>
      <c r="E119" s="195"/>
      <c r="F119" s="195"/>
      <c r="G119" s="196"/>
      <c r="H119" s="196"/>
      <c r="I119" s="196"/>
      <c r="J119" s="196"/>
      <c r="K119" s="290"/>
      <c r="L119" s="196"/>
      <c r="M119" s="196"/>
      <c r="N119" s="196"/>
      <c r="O119" s="196"/>
      <c r="P119" s="196"/>
      <c r="Q119" s="196"/>
      <c r="R119" s="196"/>
      <c r="S119" s="196"/>
      <c r="T119" s="196"/>
      <c r="U119" s="196"/>
      <c r="V119" s="196"/>
      <c r="W119" s="196"/>
      <c r="X119" s="196"/>
      <c r="Y119" s="196"/>
      <c r="Z119" s="196"/>
      <c r="AA119" s="196"/>
      <c r="AB119" s="196"/>
      <c r="AC119" s="196"/>
      <c r="AD119" s="196"/>
      <c r="AE119" s="196"/>
      <c r="AF119" s="196"/>
      <c r="AG119" s="196"/>
      <c r="AH119" s="196"/>
      <c r="AI119" s="97">
        <f>'PEP Av. Fin.'!X89</f>
        <v>38550</v>
      </c>
      <c r="AJ119" s="97">
        <f>'PEP Av. Fin.'!Y89</f>
        <v>0</v>
      </c>
      <c r="AK119" s="97">
        <f>'PEP Av. Fin.'!Z89</f>
        <v>38550</v>
      </c>
      <c r="AL119" s="197">
        <f>'PEP Av. Fin.'!AA89</f>
        <v>0.15</v>
      </c>
      <c r="AM119" s="4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5"/>
      <c r="FX119" s="5"/>
      <c r="FY119" s="5"/>
      <c r="FZ119" s="5"/>
      <c r="GA119" s="5"/>
      <c r="GB119" s="5"/>
      <c r="GC119" s="5"/>
      <c r="GD119" s="5"/>
      <c r="GE119" s="5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5"/>
      <c r="GR119" s="5"/>
      <c r="GS119" s="5"/>
      <c r="GT119" s="5"/>
      <c r="GU119" s="5"/>
      <c r="GV119" s="5"/>
      <c r="GW119" s="5"/>
      <c r="GX119" s="5"/>
      <c r="GY119" s="5"/>
      <c r="GZ119" s="5"/>
      <c r="HA119" s="5"/>
      <c r="HB119" s="5"/>
      <c r="HC119" s="5"/>
      <c r="HD119" s="5"/>
      <c r="HE119" s="5"/>
      <c r="HF119" s="5"/>
      <c r="HG119" s="5"/>
      <c r="HH119" s="5"/>
      <c r="HI119" s="5"/>
      <c r="HJ119" s="5"/>
      <c r="HK119" s="5"/>
      <c r="HL119" s="5"/>
      <c r="HM119" s="5"/>
      <c r="HN119" s="5"/>
      <c r="HO119" s="5"/>
      <c r="HP119" s="5"/>
      <c r="HQ119" s="5"/>
      <c r="HR119" s="5"/>
      <c r="HS119" s="5"/>
      <c r="HT119" s="5"/>
      <c r="HU119" s="5"/>
      <c r="HV119" s="5"/>
      <c r="HW119" s="5"/>
      <c r="HX119" s="5"/>
      <c r="HY119" s="5"/>
      <c r="HZ119" s="5"/>
      <c r="IA119" s="5"/>
      <c r="IB119" s="5"/>
      <c r="IC119" s="5"/>
      <c r="ID119" s="5"/>
      <c r="IE119" s="5"/>
      <c r="IF119" s="5"/>
      <c r="IG119" s="5"/>
      <c r="IH119" s="5"/>
      <c r="II119" s="5"/>
      <c r="IJ119" s="5"/>
      <c r="IK119" s="5"/>
      <c r="IL119" s="5"/>
      <c r="IM119" s="5"/>
      <c r="IN119" s="5"/>
      <c r="IO119" s="5"/>
      <c r="IP119" s="5"/>
      <c r="IQ119" s="5"/>
      <c r="IR119" s="5"/>
      <c r="IS119" s="5"/>
      <c r="IT119" s="5"/>
      <c r="IU119" s="5"/>
      <c r="IV119" s="5"/>
      <c r="IW119" s="5"/>
      <c r="IX119" s="5"/>
      <c r="IY119" s="5"/>
      <c r="IZ119" s="5"/>
      <c r="JA119" s="5"/>
      <c r="JB119" s="5"/>
      <c r="JC119" s="5"/>
      <c r="JD119" s="5"/>
      <c r="JE119" s="5"/>
      <c r="JF119" s="5"/>
      <c r="JG119" s="5"/>
      <c r="JH119" s="5"/>
      <c r="JI119" s="5"/>
      <c r="JJ119" s="5"/>
      <c r="JK119" s="5"/>
      <c r="JL119" s="5"/>
      <c r="JM119" s="5"/>
      <c r="JN119" s="5"/>
      <c r="JO119" s="5"/>
      <c r="JP119" s="5"/>
      <c r="JQ119" s="5"/>
      <c r="JR119" s="5"/>
      <c r="JS119" s="5"/>
      <c r="JT119" s="5"/>
      <c r="JU119" s="5"/>
      <c r="JV119" s="5"/>
      <c r="JW119" s="5"/>
      <c r="JX119" s="5"/>
      <c r="JY119" s="5"/>
      <c r="JZ119" s="5"/>
      <c r="KA119" s="5"/>
      <c r="KB119" s="5"/>
      <c r="KC119" s="5"/>
      <c r="KD119" s="5"/>
      <c r="KE119" s="5"/>
      <c r="KF119" s="5"/>
      <c r="KG119" s="5"/>
      <c r="KH119" s="5"/>
      <c r="KI119" s="5"/>
      <c r="KJ119" s="5"/>
      <c r="KK119" s="5"/>
      <c r="KL119" s="5"/>
      <c r="KM119" s="5"/>
      <c r="KN119" s="5"/>
      <c r="KO119" s="5"/>
      <c r="KP119" s="5"/>
      <c r="KQ119" s="5"/>
      <c r="KR119" s="5"/>
      <c r="KS119" s="5"/>
      <c r="KT119" s="5"/>
      <c r="KU119" s="5"/>
      <c r="KV119" s="5"/>
      <c r="KW119" s="5"/>
      <c r="KX119" s="5"/>
      <c r="KY119" s="5"/>
      <c r="KZ119" s="5"/>
      <c r="LA119" s="5"/>
      <c r="LB119" s="5"/>
      <c r="LC119" s="5"/>
      <c r="LD119" s="5"/>
      <c r="LE119" s="5"/>
      <c r="LF119" s="5"/>
      <c r="LG119" s="5"/>
      <c r="LH119" s="5"/>
      <c r="LI119" s="5"/>
      <c r="LJ119" s="5"/>
      <c r="LK119" s="5"/>
      <c r="LL119" s="5"/>
      <c r="LM119" s="5"/>
      <c r="LN119" s="5"/>
      <c r="LO119" s="5"/>
      <c r="LP119" s="5"/>
      <c r="LQ119" s="5"/>
      <c r="LR119" s="5"/>
      <c r="LS119" s="5"/>
      <c r="LT119" s="5"/>
      <c r="LU119" s="5"/>
      <c r="LV119" s="5"/>
      <c r="LW119" s="5"/>
      <c r="LX119" s="5"/>
      <c r="LY119" s="5"/>
      <c r="LZ119" s="5"/>
      <c r="MA119" s="5"/>
      <c r="MB119" s="5"/>
      <c r="MC119" s="5"/>
      <c r="MD119" s="5"/>
      <c r="ME119" s="5"/>
      <c r="MF119" s="5"/>
      <c r="MG119" s="5"/>
      <c r="MH119" s="5"/>
      <c r="MI119" s="5"/>
      <c r="MJ119" s="5"/>
      <c r="MK119" s="5"/>
      <c r="ML119" s="5"/>
      <c r="MM119" s="5"/>
      <c r="MN119" s="5"/>
      <c r="MO119" s="5"/>
      <c r="MP119" s="5"/>
      <c r="MQ119" s="5"/>
      <c r="MR119" s="5"/>
      <c r="MS119" s="5"/>
      <c r="MT119" s="5"/>
      <c r="MU119" s="5"/>
      <c r="MV119" s="5"/>
      <c r="MW119" s="5"/>
      <c r="MX119" s="5"/>
      <c r="MY119" s="5"/>
      <c r="MZ119" s="5"/>
      <c r="NA119" s="5"/>
      <c r="NB119" s="5"/>
      <c r="NC119" s="5"/>
      <c r="ND119" s="5"/>
      <c r="NE119" s="5"/>
      <c r="NF119" s="5"/>
      <c r="NG119" s="5"/>
      <c r="NH119" s="5"/>
      <c r="NI119" s="5"/>
      <c r="NJ119" s="5"/>
      <c r="NK119" s="5"/>
      <c r="NL119" s="5"/>
      <c r="NM119" s="5"/>
      <c r="NN119" s="5"/>
      <c r="NO119" s="5"/>
      <c r="NP119" s="5"/>
      <c r="NQ119" s="5"/>
      <c r="NR119" s="5"/>
      <c r="NS119" s="5"/>
      <c r="NT119" s="5"/>
      <c r="NU119" s="5"/>
      <c r="NV119" s="5"/>
      <c r="NW119" s="5"/>
      <c r="NX119" s="5"/>
      <c r="NY119" s="5"/>
      <c r="NZ119" s="5"/>
      <c r="OA119" s="5"/>
      <c r="OB119" s="5"/>
      <c r="OC119" s="5"/>
      <c r="OD119" s="5"/>
      <c r="OE119" s="5"/>
      <c r="OF119" s="5"/>
      <c r="OG119" s="5"/>
      <c r="OH119" s="5"/>
      <c r="OI119" s="5"/>
      <c r="OJ119" s="5"/>
      <c r="OK119" s="5"/>
      <c r="OL119" s="5"/>
      <c r="OM119" s="5"/>
      <c r="ON119" s="5"/>
      <c r="OO119" s="5"/>
      <c r="OP119" s="5"/>
      <c r="OQ119" s="5"/>
      <c r="OR119" s="5"/>
      <c r="OS119" s="5"/>
      <c r="OT119" s="5"/>
      <c r="OU119" s="5"/>
      <c r="OV119" s="5"/>
      <c r="OW119" s="5"/>
      <c r="OX119" s="5"/>
      <c r="OY119" s="5"/>
      <c r="OZ119" s="5"/>
      <c r="PA119" s="5"/>
      <c r="PB119" s="5"/>
      <c r="PC119" s="5"/>
      <c r="PD119" s="5"/>
      <c r="PE119" s="5"/>
      <c r="PF119" s="5"/>
      <c r="PG119" s="5"/>
      <c r="PH119" s="5"/>
      <c r="PI119" s="5"/>
      <c r="PJ119" s="5"/>
      <c r="PK119" s="5"/>
      <c r="PL119" s="5"/>
      <c r="PM119" s="5"/>
      <c r="PN119" s="5"/>
      <c r="PO119" s="5"/>
      <c r="PP119" s="5"/>
      <c r="PQ119" s="5"/>
      <c r="PR119" s="5"/>
      <c r="PS119" s="5"/>
      <c r="PT119" s="5"/>
      <c r="PU119" s="5"/>
      <c r="PV119" s="5"/>
      <c r="PW119" s="5"/>
      <c r="PX119" s="5"/>
      <c r="PY119" s="5"/>
      <c r="PZ119" s="5"/>
      <c r="QA119" s="5"/>
      <c r="QB119" s="5"/>
      <c r="QC119" s="5"/>
      <c r="QD119" s="5"/>
      <c r="QE119" s="5"/>
      <c r="QF119" s="5"/>
      <c r="QG119" s="5"/>
      <c r="QH119" s="5"/>
      <c r="QI119" s="5"/>
      <c r="QJ119" s="5"/>
      <c r="QK119" s="5"/>
      <c r="QL119" s="5"/>
      <c r="QM119" s="5"/>
      <c r="QN119" s="5"/>
      <c r="QO119" s="5"/>
      <c r="QP119" s="5"/>
      <c r="QQ119" s="5"/>
      <c r="QR119" s="5"/>
      <c r="QS119" s="5"/>
      <c r="QT119" s="5"/>
      <c r="QU119" s="5"/>
      <c r="QV119" s="5"/>
      <c r="QW119" s="5"/>
      <c r="QX119" s="5"/>
      <c r="QY119" s="5"/>
      <c r="QZ119" s="5"/>
      <c r="RA119" s="5"/>
      <c r="RB119" s="5"/>
      <c r="RC119" s="5"/>
      <c r="RD119" s="5"/>
      <c r="RE119" s="5"/>
      <c r="RF119" s="5"/>
      <c r="RG119" s="5"/>
      <c r="RH119" s="5"/>
      <c r="RI119" s="5"/>
      <c r="RJ119" s="5"/>
      <c r="RK119" s="5"/>
      <c r="RL119" s="5"/>
      <c r="RM119" s="5"/>
      <c r="RN119" s="5"/>
      <c r="RO119" s="5"/>
      <c r="RP119" s="5"/>
      <c r="RQ119" s="5"/>
      <c r="RR119" s="5"/>
      <c r="RS119" s="5"/>
      <c r="RT119" s="5"/>
      <c r="RU119" s="5"/>
      <c r="RV119" s="5"/>
      <c r="RW119" s="5"/>
      <c r="RX119" s="5"/>
      <c r="RY119" s="5"/>
      <c r="RZ119" s="5"/>
      <c r="SA119" s="5"/>
      <c r="SB119" s="5"/>
      <c r="SC119" s="5"/>
      <c r="SD119" s="5"/>
      <c r="SE119" s="5"/>
      <c r="SF119" s="5"/>
      <c r="SG119" s="5"/>
      <c r="SH119" s="5"/>
      <c r="SI119" s="5"/>
      <c r="SJ119" s="5"/>
      <c r="SK119" s="5"/>
      <c r="SL119" s="5"/>
      <c r="SM119" s="5"/>
      <c r="SN119" s="5"/>
      <c r="SO119" s="5"/>
      <c r="SP119" s="5"/>
      <c r="SQ119" s="5"/>
      <c r="SR119" s="5"/>
      <c r="SS119" s="5"/>
    </row>
    <row r="120" spans="1:513" ht="41.4" customHeight="1" x14ac:dyDescent="0.25">
      <c r="A120" s="211"/>
      <c r="B120" s="212"/>
      <c r="C120" s="296" t="s">
        <v>142</v>
      </c>
      <c r="D120" s="195"/>
      <c r="E120" s="195"/>
      <c r="F120" s="195"/>
      <c r="G120" s="194"/>
      <c r="H120" s="194"/>
      <c r="I120" s="194"/>
      <c r="J120" s="194"/>
      <c r="K120" s="296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4"/>
      <c r="Y120" s="194"/>
      <c r="Z120" s="194"/>
      <c r="AA120" s="194"/>
      <c r="AB120" s="194"/>
      <c r="AC120" s="194"/>
      <c r="AD120" s="194"/>
      <c r="AE120" s="194"/>
      <c r="AF120" s="194"/>
      <c r="AG120" s="194"/>
      <c r="AH120" s="194"/>
      <c r="AI120" s="117">
        <f>'PEP Av. Fin.'!X90</f>
        <v>38550</v>
      </c>
      <c r="AJ120" s="117">
        <f>'PEP Av. Fin.'!Y90</f>
        <v>0</v>
      </c>
      <c r="AK120" s="114">
        <f>'PEP Av. Fin.'!Z90</f>
        <v>38550</v>
      </c>
      <c r="AL120" s="202">
        <f>'PEP Av. Fin.'!AA90</f>
        <v>1</v>
      </c>
      <c r="AM120" s="85"/>
    </row>
    <row r="121" spans="1:513" s="6" customFormat="1" ht="41.4" customHeight="1" x14ac:dyDescent="0.25">
      <c r="A121" s="214"/>
      <c r="B121" s="783" t="s">
        <v>12</v>
      </c>
      <c r="C121" s="784"/>
      <c r="D121" s="195"/>
      <c r="E121" s="195"/>
      <c r="F121" s="195"/>
      <c r="G121" s="196"/>
      <c r="H121" s="196"/>
      <c r="I121" s="196"/>
      <c r="J121" s="196"/>
      <c r="K121" s="290"/>
      <c r="L121" s="196"/>
      <c r="M121" s="196"/>
      <c r="N121" s="196"/>
      <c r="O121" s="196"/>
      <c r="P121" s="196"/>
      <c r="Q121" s="196"/>
      <c r="R121" s="196"/>
      <c r="S121" s="196"/>
      <c r="T121" s="196"/>
      <c r="U121" s="196"/>
      <c r="V121" s="196"/>
      <c r="W121" s="196"/>
      <c r="X121" s="196"/>
      <c r="Y121" s="196"/>
      <c r="Z121" s="196"/>
      <c r="AA121" s="196"/>
      <c r="AB121" s="196"/>
      <c r="AC121" s="196"/>
      <c r="AD121" s="196"/>
      <c r="AE121" s="196"/>
      <c r="AF121" s="196"/>
      <c r="AG121" s="196"/>
      <c r="AH121" s="196"/>
      <c r="AI121" s="97">
        <f>'PEP Av. Fin.'!X91</f>
        <v>50000</v>
      </c>
      <c r="AJ121" s="97">
        <f>'PEP Av. Fin.'!Y91</f>
        <v>0</v>
      </c>
      <c r="AK121" s="97">
        <f>'PEP Av. Fin.'!Z91</f>
        <v>50000</v>
      </c>
      <c r="AL121" s="197">
        <f>'PEP Av. Fin.'!AA91</f>
        <v>0.2</v>
      </c>
      <c r="AM121" s="4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5"/>
      <c r="EY121" s="5"/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5"/>
      <c r="GR121" s="5"/>
      <c r="GS121" s="5"/>
      <c r="GT121" s="5"/>
      <c r="GU121" s="5"/>
      <c r="GV121" s="5"/>
      <c r="GW121" s="5"/>
      <c r="GX121" s="5"/>
      <c r="GY121" s="5"/>
      <c r="GZ121" s="5"/>
      <c r="HA121" s="5"/>
      <c r="HB121" s="5"/>
      <c r="HC121" s="5"/>
      <c r="HD121" s="5"/>
      <c r="HE121" s="5"/>
      <c r="HF121" s="5"/>
      <c r="HG121" s="5"/>
      <c r="HH121" s="5"/>
      <c r="HI121" s="5"/>
      <c r="HJ121" s="5"/>
      <c r="HK121" s="5"/>
      <c r="HL121" s="5"/>
      <c r="HM121" s="5"/>
      <c r="HN121" s="5"/>
      <c r="HO121" s="5"/>
      <c r="HP121" s="5"/>
      <c r="HQ121" s="5"/>
      <c r="HR121" s="5"/>
      <c r="HS121" s="5"/>
      <c r="HT121" s="5"/>
      <c r="HU121" s="5"/>
      <c r="HV121" s="5"/>
      <c r="HW121" s="5"/>
      <c r="HX121" s="5"/>
      <c r="HY121" s="5"/>
      <c r="HZ121" s="5"/>
      <c r="IA121" s="5"/>
      <c r="IB121" s="5"/>
      <c r="IC121" s="5"/>
      <c r="ID121" s="5"/>
      <c r="IE121" s="5"/>
      <c r="IF121" s="5"/>
      <c r="IG121" s="5"/>
      <c r="IH121" s="5"/>
      <c r="II121" s="5"/>
      <c r="IJ121" s="5"/>
      <c r="IK121" s="5"/>
      <c r="IL121" s="5"/>
      <c r="IM121" s="5"/>
      <c r="IN121" s="5"/>
      <c r="IO121" s="5"/>
      <c r="IP121" s="5"/>
      <c r="IQ121" s="5"/>
      <c r="IR121" s="5"/>
      <c r="IS121" s="5"/>
      <c r="IT121" s="5"/>
      <c r="IU121" s="5"/>
      <c r="IV121" s="5"/>
      <c r="IW121" s="5"/>
      <c r="IX121" s="5"/>
      <c r="IY121" s="5"/>
      <c r="IZ121" s="5"/>
      <c r="JA121" s="5"/>
      <c r="JB121" s="5"/>
      <c r="JC121" s="5"/>
      <c r="JD121" s="5"/>
      <c r="JE121" s="5"/>
      <c r="JF121" s="5"/>
      <c r="JG121" s="5"/>
      <c r="JH121" s="5"/>
      <c r="JI121" s="5"/>
      <c r="JJ121" s="5"/>
      <c r="JK121" s="5"/>
      <c r="JL121" s="5"/>
      <c r="JM121" s="5"/>
      <c r="JN121" s="5"/>
      <c r="JO121" s="5"/>
      <c r="JP121" s="5"/>
      <c r="JQ121" s="5"/>
      <c r="JR121" s="5"/>
      <c r="JS121" s="5"/>
      <c r="JT121" s="5"/>
      <c r="JU121" s="5"/>
      <c r="JV121" s="5"/>
      <c r="JW121" s="5"/>
      <c r="JX121" s="5"/>
      <c r="JY121" s="5"/>
      <c r="JZ121" s="5"/>
      <c r="KA121" s="5"/>
      <c r="KB121" s="5"/>
      <c r="KC121" s="5"/>
      <c r="KD121" s="5"/>
      <c r="KE121" s="5"/>
      <c r="KF121" s="5"/>
      <c r="KG121" s="5"/>
      <c r="KH121" s="5"/>
      <c r="KI121" s="5"/>
      <c r="KJ121" s="5"/>
      <c r="KK121" s="5"/>
      <c r="KL121" s="5"/>
      <c r="KM121" s="5"/>
      <c r="KN121" s="5"/>
      <c r="KO121" s="5"/>
      <c r="KP121" s="5"/>
      <c r="KQ121" s="5"/>
      <c r="KR121" s="5"/>
      <c r="KS121" s="5"/>
      <c r="KT121" s="5"/>
      <c r="KU121" s="5"/>
      <c r="KV121" s="5"/>
      <c r="KW121" s="5"/>
      <c r="KX121" s="5"/>
      <c r="KY121" s="5"/>
      <c r="KZ121" s="5"/>
      <c r="LA121" s="5"/>
      <c r="LB121" s="5"/>
      <c r="LC121" s="5"/>
      <c r="LD121" s="5"/>
      <c r="LE121" s="5"/>
      <c r="LF121" s="5"/>
      <c r="LG121" s="5"/>
      <c r="LH121" s="5"/>
      <c r="LI121" s="5"/>
      <c r="LJ121" s="5"/>
      <c r="LK121" s="5"/>
      <c r="LL121" s="5"/>
      <c r="LM121" s="5"/>
      <c r="LN121" s="5"/>
      <c r="LO121" s="5"/>
      <c r="LP121" s="5"/>
      <c r="LQ121" s="5"/>
      <c r="LR121" s="5"/>
      <c r="LS121" s="5"/>
      <c r="LT121" s="5"/>
      <c r="LU121" s="5"/>
      <c r="LV121" s="5"/>
      <c r="LW121" s="5"/>
      <c r="LX121" s="5"/>
      <c r="LY121" s="5"/>
      <c r="LZ121" s="5"/>
      <c r="MA121" s="5"/>
      <c r="MB121" s="5"/>
      <c r="MC121" s="5"/>
      <c r="MD121" s="5"/>
      <c r="ME121" s="5"/>
      <c r="MF121" s="5"/>
      <c r="MG121" s="5"/>
      <c r="MH121" s="5"/>
      <c r="MI121" s="5"/>
      <c r="MJ121" s="5"/>
      <c r="MK121" s="5"/>
      <c r="ML121" s="5"/>
      <c r="MM121" s="5"/>
      <c r="MN121" s="5"/>
      <c r="MO121" s="5"/>
      <c r="MP121" s="5"/>
      <c r="MQ121" s="5"/>
      <c r="MR121" s="5"/>
      <c r="MS121" s="5"/>
      <c r="MT121" s="5"/>
      <c r="MU121" s="5"/>
      <c r="MV121" s="5"/>
      <c r="MW121" s="5"/>
      <c r="MX121" s="5"/>
      <c r="MY121" s="5"/>
      <c r="MZ121" s="5"/>
      <c r="NA121" s="5"/>
      <c r="NB121" s="5"/>
      <c r="NC121" s="5"/>
      <c r="ND121" s="5"/>
      <c r="NE121" s="5"/>
      <c r="NF121" s="5"/>
      <c r="NG121" s="5"/>
      <c r="NH121" s="5"/>
      <c r="NI121" s="5"/>
      <c r="NJ121" s="5"/>
      <c r="NK121" s="5"/>
      <c r="NL121" s="5"/>
      <c r="NM121" s="5"/>
      <c r="NN121" s="5"/>
      <c r="NO121" s="5"/>
      <c r="NP121" s="5"/>
      <c r="NQ121" s="5"/>
      <c r="NR121" s="5"/>
      <c r="NS121" s="5"/>
      <c r="NT121" s="5"/>
      <c r="NU121" s="5"/>
      <c r="NV121" s="5"/>
      <c r="NW121" s="5"/>
      <c r="NX121" s="5"/>
      <c r="NY121" s="5"/>
      <c r="NZ121" s="5"/>
      <c r="OA121" s="5"/>
      <c r="OB121" s="5"/>
      <c r="OC121" s="5"/>
      <c r="OD121" s="5"/>
      <c r="OE121" s="5"/>
      <c r="OF121" s="5"/>
      <c r="OG121" s="5"/>
      <c r="OH121" s="5"/>
      <c r="OI121" s="5"/>
      <c r="OJ121" s="5"/>
      <c r="OK121" s="5"/>
      <c r="OL121" s="5"/>
      <c r="OM121" s="5"/>
      <c r="ON121" s="5"/>
      <c r="OO121" s="5"/>
      <c r="OP121" s="5"/>
      <c r="OQ121" s="5"/>
      <c r="OR121" s="5"/>
      <c r="OS121" s="5"/>
      <c r="OT121" s="5"/>
      <c r="OU121" s="5"/>
      <c r="OV121" s="5"/>
      <c r="OW121" s="5"/>
      <c r="OX121" s="5"/>
      <c r="OY121" s="5"/>
      <c r="OZ121" s="5"/>
      <c r="PA121" s="5"/>
      <c r="PB121" s="5"/>
      <c r="PC121" s="5"/>
      <c r="PD121" s="5"/>
      <c r="PE121" s="5"/>
      <c r="PF121" s="5"/>
      <c r="PG121" s="5"/>
      <c r="PH121" s="5"/>
      <c r="PI121" s="5"/>
      <c r="PJ121" s="5"/>
      <c r="PK121" s="5"/>
      <c r="PL121" s="5"/>
      <c r="PM121" s="5"/>
      <c r="PN121" s="5"/>
      <c r="PO121" s="5"/>
      <c r="PP121" s="5"/>
      <c r="PQ121" s="5"/>
      <c r="PR121" s="5"/>
      <c r="PS121" s="5"/>
      <c r="PT121" s="5"/>
      <c r="PU121" s="5"/>
      <c r="PV121" s="5"/>
      <c r="PW121" s="5"/>
      <c r="PX121" s="5"/>
      <c r="PY121" s="5"/>
      <c r="PZ121" s="5"/>
      <c r="QA121" s="5"/>
      <c r="QB121" s="5"/>
      <c r="QC121" s="5"/>
      <c r="QD121" s="5"/>
      <c r="QE121" s="5"/>
      <c r="QF121" s="5"/>
      <c r="QG121" s="5"/>
      <c r="QH121" s="5"/>
      <c r="QI121" s="5"/>
      <c r="QJ121" s="5"/>
      <c r="QK121" s="5"/>
      <c r="QL121" s="5"/>
      <c r="QM121" s="5"/>
      <c r="QN121" s="5"/>
      <c r="QO121" s="5"/>
      <c r="QP121" s="5"/>
      <c r="QQ121" s="5"/>
      <c r="QR121" s="5"/>
      <c r="QS121" s="5"/>
      <c r="QT121" s="5"/>
      <c r="QU121" s="5"/>
      <c r="QV121" s="5"/>
      <c r="QW121" s="5"/>
      <c r="QX121" s="5"/>
      <c r="QY121" s="5"/>
      <c r="QZ121" s="5"/>
      <c r="RA121" s="5"/>
      <c r="RB121" s="5"/>
      <c r="RC121" s="5"/>
      <c r="RD121" s="5"/>
      <c r="RE121" s="5"/>
      <c r="RF121" s="5"/>
      <c r="RG121" s="5"/>
      <c r="RH121" s="5"/>
      <c r="RI121" s="5"/>
      <c r="RJ121" s="5"/>
      <c r="RK121" s="5"/>
      <c r="RL121" s="5"/>
      <c r="RM121" s="5"/>
      <c r="RN121" s="5"/>
      <c r="RO121" s="5"/>
      <c r="RP121" s="5"/>
      <c r="RQ121" s="5"/>
      <c r="RR121" s="5"/>
      <c r="RS121" s="5"/>
      <c r="RT121" s="5"/>
      <c r="RU121" s="5"/>
      <c r="RV121" s="5"/>
      <c r="RW121" s="5"/>
      <c r="RX121" s="5"/>
      <c r="RY121" s="5"/>
      <c r="RZ121" s="5"/>
      <c r="SA121" s="5"/>
      <c r="SB121" s="5"/>
      <c r="SC121" s="5"/>
      <c r="SD121" s="5"/>
      <c r="SE121" s="5"/>
      <c r="SF121" s="5"/>
      <c r="SG121" s="5"/>
      <c r="SH121" s="5"/>
      <c r="SI121" s="5"/>
      <c r="SJ121" s="5"/>
      <c r="SK121" s="5"/>
      <c r="SL121" s="5"/>
      <c r="SM121" s="5"/>
      <c r="SN121" s="5"/>
      <c r="SO121" s="5"/>
      <c r="SP121" s="5"/>
      <c r="SQ121" s="5"/>
      <c r="SR121" s="5"/>
      <c r="SS121" s="5"/>
    </row>
    <row r="122" spans="1:513" s="3" customFormat="1" ht="41.4" customHeight="1" x14ac:dyDescent="0.25">
      <c r="A122" s="213"/>
      <c r="B122" s="217"/>
      <c r="C122" s="293" t="s">
        <v>143</v>
      </c>
      <c r="D122" s="195"/>
      <c r="E122" s="195"/>
      <c r="F122" s="195"/>
      <c r="G122" s="204"/>
      <c r="H122" s="204"/>
      <c r="I122" s="204"/>
      <c r="J122" s="204"/>
      <c r="K122" s="293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99">
        <f>'PEP Av. Fin.'!X92</f>
        <v>50000</v>
      </c>
      <c r="AJ122" s="99">
        <f>'PEP Av. Fin.'!Y92</f>
        <v>0</v>
      </c>
      <c r="AK122" s="103">
        <f>'PEP Av. Fin.'!Z92</f>
        <v>50000</v>
      </c>
      <c r="AL122" s="205">
        <f>'PEP Av. Fin.'!AA92</f>
        <v>0</v>
      </c>
      <c r="AM122" s="7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</row>
    <row r="123" spans="1:513" s="6" customFormat="1" ht="41.4" customHeight="1" x14ac:dyDescent="0.25">
      <c r="A123" s="785" t="s">
        <v>8</v>
      </c>
      <c r="B123" s="786"/>
      <c r="C123" s="786"/>
      <c r="D123" s="786"/>
      <c r="E123" s="786"/>
      <c r="F123" s="786"/>
      <c r="G123" s="786"/>
      <c r="H123" s="786"/>
      <c r="I123" s="786"/>
      <c r="J123" s="787"/>
      <c r="K123" s="298"/>
      <c r="L123" s="298"/>
      <c r="M123" s="298"/>
      <c r="N123" s="298"/>
      <c r="O123" s="298"/>
      <c r="P123" s="298"/>
      <c r="Q123" s="298"/>
      <c r="R123" s="298"/>
      <c r="S123" s="298"/>
      <c r="T123" s="298"/>
      <c r="U123" s="298"/>
      <c r="V123" s="298"/>
      <c r="W123" s="298"/>
      <c r="X123" s="298"/>
      <c r="Y123" s="298"/>
      <c r="Z123" s="298"/>
      <c r="AA123" s="298"/>
      <c r="AB123" s="298"/>
      <c r="AC123" s="298"/>
      <c r="AD123" s="298"/>
      <c r="AE123" s="298"/>
      <c r="AF123" s="298"/>
      <c r="AG123" s="298"/>
      <c r="AH123" s="298"/>
      <c r="AI123" s="96">
        <f>'PEP Av. Fin.'!X93</f>
        <v>200000</v>
      </c>
      <c r="AJ123" s="94">
        <f>'PEP Av. Fin.'!Y93</f>
        <v>0</v>
      </c>
      <c r="AK123" s="119">
        <f>'PEP Av. Fin.'!Z93</f>
        <v>200000</v>
      </c>
      <c r="AL123" s="95">
        <f>'PEP Av. Fin.'!AA93</f>
        <v>0.2</v>
      </c>
      <c r="AM123" s="4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5"/>
      <c r="GR123" s="5"/>
      <c r="GS123" s="5"/>
      <c r="GT123" s="5"/>
      <c r="GU123" s="5"/>
      <c r="GV123" s="5"/>
      <c r="GW123" s="5"/>
      <c r="GX123" s="5"/>
      <c r="GY123" s="5"/>
      <c r="GZ123" s="5"/>
      <c r="HA123" s="5"/>
      <c r="HB123" s="5"/>
      <c r="HC123" s="5"/>
      <c r="HD123" s="5"/>
      <c r="HE123" s="5"/>
      <c r="HF123" s="5"/>
      <c r="HG123" s="5"/>
      <c r="HH123" s="5"/>
      <c r="HI123" s="5"/>
      <c r="HJ123" s="5"/>
      <c r="HK123" s="5"/>
      <c r="HL123" s="5"/>
      <c r="HM123" s="5"/>
      <c r="HN123" s="5"/>
      <c r="HO123" s="5"/>
      <c r="HP123" s="5"/>
      <c r="HQ123" s="5"/>
      <c r="HR123" s="5"/>
      <c r="HS123" s="5"/>
      <c r="HT123" s="5"/>
      <c r="HU123" s="5"/>
      <c r="HV123" s="5"/>
      <c r="HW123" s="5"/>
      <c r="HX123" s="5"/>
      <c r="HY123" s="5"/>
      <c r="HZ123" s="5"/>
      <c r="IA123" s="5"/>
      <c r="IB123" s="5"/>
      <c r="IC123" s="5"/>
      <c r="ID123" s="5"/>
      <c r="IE123" s="5"/>
      <c r="IF123" s="5"/>
      <c r="IG123" s="5"/>
      <c r="IH123" s="5"/>
      <c r="II123" s="5"/>
      <c r="IJ123" s="5"/>
      <c r="IK123" s="5"/>
      <c r="IL123" s="5"/>
      <c r="IM123" s="5"/>
      <c r="IN123" s="5"/>
      <c r="IO123" s="5"/>
      <c r="IP123" s="5"/>
      <c r="IQ123" s="5"/>
      <c r="IR123" s="5"/>
      <c r="IS123" s="5"/>
      <c r="IT123" s="5"/>
      <c r="IU123" s="5"/>
      <c r="IV123" s="5"/>
      <c r="IW123" s="5"/>
      <c r="IX123" s="5"/>
      <c r="IY123" s="5"/>
      <c r="IZ123" s="5"/>
      <c r="JA123" s="5"/>
      <c r="JB123" s="5"/>
      <c r="JC123" s="5"/>
      <c r="JD123" s="5"/>
      <c r="JE123" s="5"/>
      <c r="JF123" s="5"/>
      <c r="JG123" s="5"/>
      <c r="JH123" s="5"/>
      <c r="JI123" s="5"/>
      <c r="JJ123" s="5"/>
      <c r="JK123" s="5"/>
      <c r="JL123" s="5"/>
      <c r="JM123" s="5"/>
      <c r="JN123" s="5"/>
      <c r="JO123" s="5"/>
      <c r="JP123" s="5"/>
      <c r="JQ123" s="5"/>
      <c r="JR123" s="5"/>
      <c r="JS123" s="5"/>
      <c r="JT123" s="5"/>
      <c r="JU123" s="5"/>
      <c r="JV123" s="5"/>
      <c r="JW123" s="5"/>
      <c r="JX123" s="5"/>
      <c r="JY123" s="5"/>
      <c r="JZ123" s="5"/>
      <c r="KA123" s="5"/>
      <c r="KB123" s="5"/>
      <c r="KC123" s="5"/>
      <c r="KD123" s="5"/>
      <c r="KE123" s="5"/>
      <c r="KF123" s="5"/>
      <c r="KG123" s="5"/>
      <c r="KH123" s="5"/>
      <c r="KI123" s="5"/>
      <c r="KJ123" s="5"/>
      <c r="KK123" s="5"/>
      <c r="KL123" s="5"/>
      <c r="KM123" s="5"/>
      <c r="KN123" s="5"/>
      <c r="KO123" s="5"/>
      <c r="KP123" s="5"/>
      <c r="KQ123" s="5"/>
      <c r="KR123" s="5"/>
      <c r="KS123" s="5"/>
      <c r="KT123" s="5"/>
      <c r="KU123" s="5"/>
      <c r="KV123" s="5"/>
      <c r="KW123" s="5"/>
      <c r="KX123" s="5"/>
      <c r="KY123" s="5"/>
      <c r="KZ123" s="5"/>
      <c r="LA123" s="5"/>
      <c r="LB123" s="5"/>
      <c r="LC123" s="5"/>
      <c r="LD123" s="5"/>
      <c r="LE123" s="5"/>
      <c r="LF123" s="5"/>
      <c r="LG123" s="5"/>
      <c r="LH123" s="5"/>
      <c r="LI123" s="5"/>
      <c r="LJ123" s="5"/>
      <c r="LK123" s="5"/>
      <c r="LL123" s="5"/>
      <c r="LM123" s="5"/>
      <c r="LN123" s="5"/>
      <c r="LO123" s="5"/>
      <c r="LP123" s="5"/>
      <c r="LQ123" s="5"/>
      <c r="LR123" s="5"/>
      <c r="LS123" s="5"/>
      <c r="LT123" s="5"/>
      <c r="LU123" s="5"/>
      <c r="LV123" s="5"/>
      <c r="LW123" s="5"/>
      <c r="LX123" s="5"/>
      <c r="LY123" s="5"/>
      <c r="LZ123" s="5"/>
      <c r="MA123" s="5"/>
      <c r="MB123" s="5"/>
      <c r="MC123" s="5"/>
      <c r="MD123" s="5"/>
      <c r="ME123" s="5"/>
      <c r="MF123" s="5"/>
      <c r="MG123" s="5"/>
      <c r="MH123" s="5"/>
      <c r="MI123" s="5"/>
      <c r="MJ123" s="5"/>
      <c r="MK123" s="5"/>
      <c r="ML123" s="5"/>
      <c r="MM123" s="5"/>
      <c r="MN123" s="5"/>
      <c r="MO123" s="5"/>
      <c r="MP123" s="5"/>
      <c r="MQ123" s="5"/>
      <c r="MR123" s="5"/>
      <c r="MS123" s="5"/>
      <c r="MT123" s="5"/>
      <c r="MU123" s="5"/>
      <c r="MV123" s="5"/>
      <c r="MW123" s="5"/>
      <c r="MX123" s="5"/>
      <c r="MY123" s="5"/>
      <c r="MZ123" s="5"/>
      <c r="NA123" s="5"/>
      <c r="NB123" s="5"/>
      <c r="NC123" s="5"/>
      <c r="ND123" s="5"/>
      <c r="NE123" s="5"/>
      <c r="NF123" s="5"/>
      <c r="NG123" s="5"/>
      <c r="NH123" s="5"/>
      <c r="NI123" s="5"/>
      <c r="NJ123" s="5"/>
      <c r="NK123" s="5"/>
      <c r="NL123" s="5"/>
      <c r="NM123" s="5"/>
      <c r="NN123" s="5"/>
      <c r="NO123" s="5"/>
      <c r="NP123" s="5"/>
      <c r="NQ123" s="5"/>
      <c r="NR123" s="5"/>
      <c r="NS123" s="5"/>
      <c r="NT123" s="5"/>
      <c r="NU123" s="5"/>
      <c r="NV123" s="5"/>
      <c r="NW123" s="5"/>
      <c r="NX123" s="5"/>
      <c r="NY123" s="5"/>
      <c r="NZ123" s="5"/>
      <c r="OA123" s="5"/>
      <c r="OB123" s="5"/>
      <c r="OC123" s="5"/>
      <c r="OD123" s="5"/>
      <c r="OE123" s="5"/>
      <c r="OF123" s="5"/>
      <c r="OG123" s="5"/>
      <c r="OH123" s="5"/>
      <c r="OI123" s="5"/>
      <c r="OJ123" s="5"/>
      <c r="OK123" s="5"/>
      <c r="OL123" s="5"/>
      <c r="OM123" s="5"/>
      <c r="ON123" s="5"/>
      <c r="OO123" s="5"/>
      <c r="OP123" s="5"/>
      <c r="OQ123" s="5"/>
      <c r="OR123" s="5"/>
      <c r="OS123" s="5"/>
      <c r="OT123" s="5"/>
      <c r="OU123" s="5"/>
      <c r="OV123" s="5"/>
      <c r="OW123" s="5"/>
      <c r="OX123" s="5"/>
      <c r="OY123" s="5"/>
      <c r="OZ123" s="5"/>
      <c r="PA123" s="5"/>
      <c r="PB123" s="5"/>
      <c r="PC123" s="5"/>
      <c r="PD123" s="5"/>
      <c r="PE123" s="5"/>
      <c r="PF123" s="5"/>
      <c r="PG123" s="5"/>
      <c r="PH123" s="5"/>
      <c r="PI123" s="5"/>
      <c r="PJ123" s="5"/>
      <c r="PK123" s="5"/>
      <c r="PL123" s="5"/>
      <c r="PM123" s="5"/>
      <c r="PN123" s="5"/>
      <c r="PO123" s="5"/>
      <c r="PP123" s="5"/>
      <c r="PQ123" s="5"/>
      <c r="PR123" s="5"/>
      <c r="PS123" s="5"/>
      <c r="PT123" s="5"/>
      <c r="PU123" s="5"/>
      <c r="PV123" s="5"/>
      <c r="PW123" s="5"/>
      <c r="PX123" s="5"/>
      <c r="PY123" s="5"/>
      <c r="PZ123" s="5"/>
      <c r="QA123" s="5"/>
      <c r="QB123" s="5"/>
      <c r="QC123" s="5"/>
      <c r="QD123" s="5"/>
      <c r="QE123" s="5"/>
      <c r="QF123" s="5"/>
      <c r="QG123" s="5"/>
      <c r="QH123" s="5"/>
      <c r="QI123" s="5"/>
      <c r="QJ123" s="5"/>
      <c r="QK123" s="5"/>
      <c r="QL123" s="5"/>
      <c r="QM123" s="5"/>
      <c r="QN123" s="5"/>
      <c r="QO123" s="5"/>
      <c r="QP123" s="5"/>
      <c r="QQ123" s="5"/>
      <c r="QR123" s="5"/>
      <c r="QS123" s="5"/>
      <c r="QT123" s="5"/>
      <c r="QU123" s="5"/>
      <c r="QV123" s="5"/>
      <c r="QW123" s="5"/>
      <c r="QX123" s="5"/>
      <c r="QY123" s="5"/>
      <c r="QZ123" s="5"/>
      <c r="RA123" s="5"/>
      <c r="RB123" s="5"/>
      <c r="RC123" s="5"/>
      <c r="RD123" s="5"/>
      <c r="RE123" s="5"/>
      <c r="RF123" s="5"/>
      <c r="RG123" s="5"/>
      <c r="RH123" s="5"/>
      <c r="RI123" s="5"/>
      <c r="RJ123" s="5"/>
      <c r="RK123" s="5"/>
      <c r="RL123" s="5"/>
      <c r="RM123" s="5"/>
      <c r="RN123" s="5"/>
      <c r="RO123" s="5"/>
      <c r="RP123" s="5"/>
      <c r="RQ123" s="5"/>
      <c r="RR123" s="5"/>
      <c r="RS123" s="5"/>
      <c r="RT123" s="5"/>
      <c r="RU123" s="5"/>
      <c r="RV123" s="5"/>
      <c r="RW123" s="5"/>
      <c r="RX123" s="5"/>
      <c r="RY123" s="5"/>
      <c r="RZ123" s="5"/>
      <c r="SA123" s="5"/>
      <c r="SB123" s="5"/>
      <c r="SC123" s="5"/>
      <c r="SD123" s="5"/>
      <c r="SE123" s="5"/>
      <c r="SF123" s="5"/>
      <c r="SG123" s="5"/>
      <c r="SH123" s="5"/>
      <c r="SI123" s="5"/>
      <c r="SJ123" s="5"/>
      <c r="SK123" s="5"/>
      <c r="SL123" s="5"/>
      <c r="SM123" s="5"/>
      <c r="SN123" s="5"/>
      <c r="SO123" s="5"/>
      <c r="SP123" s="5"/>
      <c r="SQ123" s="5"/>
      <c r="SR123" s="5"/>
      <c r="SS123" s="5"/>
    </row>
    <row r="124" spans="1:513" ht="41.4" customHeight="1" x14ac:dyDescent="0.25">
      <c r="A124" s="788" t="s">
        <v>170</v>
      </c>
      <c r="B124" s="789"/>
      <c r="C124" s="789"/>
      <c r="D124" s="789"/>
      <c r="E124" s="789"/>
      <c r="F124" s="789"/>
      <c r="G124" s="789"/>
      <c r="H124" s="789"/>
      <c r="I124" s="789"/>
      <c r="J124" s="790"/>
      <c r="K124" s="299"/>
      <c r="L124" s="299"/>
      <c r="M124" s="299"/>
      <c r="N124" s="299"/>
      <c r="O124" s="299"/>
      <c r="P124" s="299"/>
      <c r="Q124" s="299"/>
      <c r="R124" s="299"/>
      <c r="S124" s="299"/>
      <c r="T124" s="299"/>
      <c r="U124" s="299"/>
      <c r="V124" s="299"/>
      <c r="W124" s="299"/>
      <c r="X124" s="299"/>
      <c r="Y124" s="299"/>
      <c r="Z124" s="299"/>
      <c r="AA124" s="299"/>
      <c r="AB124" s="299"/>
      <c r="AC124" s="299"/>
      <c r="AD124" s="299"/>
      <c r="AE124" s="299"/>
      <c r="AF124" s="299"/>
      <c r="AG124" s="299"/>
      <c r="AH124" s="299"/>
      <c r="AI124" s="209">
        <f>'PEP Av. Fin.'!X94</f>
        <v>8256969.9520531688</v>
      </c>
      <c r="AJ124" s="209">
        <f>'PEP Av. Fin.'!Y94</f>
        <v>863650.09168123698</v>
      </c>
      <c r="AK124" s="209">
        <f>'PEP Av. Fin.'!Z94</f>
        <v>9120620.0437344052</v>
      </c>
      <c r="AL124" s="210">
        <f>'PEP Av. Fin.'!AA94</f>
        <v>0.18241240086106406</v>
      </c>
      <c r="AM124" s="85"/>
    </row>
    <row r="125" spans="1:513" s="175" customFormat="1" x14ac:dyDescent="0.25">
      <c r="A125" s="173"/>
      <c r="B125" s="173"/>
      <c r="C125" s="173"/>
      <c r="D125" s="178"/>
      <c r="E125" s="178"/>
      <c r="F125" s="178"/>
      <c r="G125" s="173"/>
      <c r="H125" s="173"/>
      <c r="I125" s="173"/>
      <c r="J125" s="173"/>
      <c r="K125" s="173"/>
      <c r="L125" s="173"/>
      <c r="M125" s="173"/>
      <c r="N125" s="173"/>
      <c r="O125" s="173"/>
      <c r="P125" s="173"/>
      <c r="Q125" s="173"/>
      <c r="R125" s="173"/>
      <c r="S125" s="173"/>
      <c r="T125" s="173"/>
      <c r="U125" s="173"/>
      <c r="V125" s="173"/>
      <c r="W125" s="173"/>
      <c r="X125" s="173"/>
      <c r="Y125" s="173"/>
      <c r="Z125" s="173"/>
      <c r="AA125" s="173"/>
      <c r="AB125" s="173"/>
      <c r="AC125" s="173"/>
      <c r="AD125" s="173"/>
      <c r="AE125" s="173"/>
      <c r="AF125" s="173"/>
      <c r="AG125" s="173"/>
      <c r="AH125" s="173"/>
      <c r="AI125" s="173"/>
      <c r="AJ125" s="173"/>
      <c r="AK125" s="173"/>
      <c r="AL125" s="174"/>
      <c r="AM125" s="86"/>
      <c r="AN125" s="86"/>
      <c r="AO125" s="86"/>
      <c r="AP125" s="86"/>
      <c r="AQ125" s="86"/>
      <c r="AR125" s="86"/>
      <c r="AS125" s="86"/>
      <c r="AT125" s="86"/>
      <c r="AU125" s="86"/>
      <c r="AV125" s="86"/>
      <c r="AW125" s="86"/>
      <c r="AX125" s="86"/>
      <c r="AY125" s="86"/>
      <c r="AZ125" s="86"/>
      <c r="BA125" s="86"/>
      <c r="BB125" s="86"/>
      <c r="BC125" s="86"/>
      <c r="BD125" s="86"/>
      <c r="BE125" s="86"/>
      <c r="BF125" s="86"/>
      <c r="BG125" s="86"/>
      <c r="BH125" s="86"/>
      <c r="BI125" s="86"/>
      <c r="BJ125" s="86"/>
      <c r="BK125" s="86"/>
      <c r="BL125" s="86"/>
      <c r="BM125" s="86"/>
      <c r="BN125" s="86"/>
      <c r="BO125" s="86"/>
      <c r="BP125" s="86"/>
      <c r="BQ125" s="86"/>
      <c r="BR125" s="86"/>
      <c r="BS125" s="86"/>
      <c r="BT125" s="86"/>
      <c r="BU125" s="86"/>
      <c r="BV125" s="86"/>
      <c r="BW125" s="86"/>
      <c r="BX125" s="86"/>
      <c r="BY125" s="86"/>
      <c r="BZ125" s="86"/>
      <c r="CA125" s="86"/>
      <c r="CB125" s="86"/>
      <c r="CC125" s="86"/>
      <c r="CD125" s="86"/>
      <c r="CE125" s="86"/>
      <c r="CF125" s="86"/>
      <c r="CG125" s="86"/>
      <c r="CH125" s="86"/>
      <c r="CI125" s="86"/>
      <c r="CJ125" s="86"/>
      <c r="CK125" s="86"/>
      <c r="CL125" s="86"/>
      <c r="CM125" s="86"/>
      <c r="CN125" s="86"/>
      <c r="CO125" s="86"/>
      <c r="CP125" s="86"/>
      <c r="CQ125" s="86"/>
      <c r="CR125" s="86"/>
      <c r="CS125" s="86"/>
      <c r="CT125" s="86"/>
      <c r="CU125" s="86"/>
      <c r="CV125" s="86"/>
      <c r="CW125" s="86"/>
      <c r="CX125" s="86"/>
      <c r="CY125" s="86"/>
      <c r="CZ125" s="86"/>
      <c r="DA125" s="86"/>
      <c r="DB125" s="86"/>
      <c r="DC125" s="86"/>
      <c r="DD125" s="86"/>
      <c r="DE125" s="86"/>
      <c r="DF125" s="86"/>
      <c r="DG125" s="86"/>
      <c r="DH125" s="86"/>
      <c r="DI125" s="86"/>
      <c r="DJ125" s="86"/>
      <c r="DK125" s="86"/>
      <c r="DL125" s="86"/>
      <c r="DM125" s="86"/>
      <c r="DN125" s="86"/>
      <c r="DO125" s="86"/>
      <c r="DP125" s="86"/>
      <c r="DQ125" s="86"/>
      <c r="DR125" s="86"/>
      <c r="DS125" s="86"/>
      <c r="DT125" s="86"/>
      <c r="DU125" s="86"/>
      <c r="DV125" s="86"/>
      <c r="DW125" s="86"/>
      <c r="DX125" s="86"/>
      <c r="DY125" s="86"/>
      <c r="DZ125" s="86"/>
      <c r="EA125" s="86"/>
      <c r="EB125" s="86"/>
      <c r="EC125" s="86"/>
      <c r="ED125" s="86"/>
      <c r="EE125" s="86"/>
      <c r="EF125" s="86"/>
      <c r="EG125" s="86"/>
      <c r="EH125" s="86"/>
      <c r="EI125" s="86"/>
      <c r="EJ125" s="86"/>
      <c r="EK125" s="86"/>
      <c r="EL125" s="86"/>
      <c r="EM125" s="86"/>
      <c r="EN125" s="86"/>
      <c r="EO125" s="86"/>
      <c r="EP125" s="86"/>
      <c r="EQ125" s="86"/>
      <c r="ER125" s="86"/>
      <c r="ES125" s="86"/>
      <c r="ET125" s="86"/>
      <c r="EU125" s="86"/>
      <c r="EV125" s="86"/>
      <c r="EW125" s="86"/>
      <c r="EX125" s="86"/>
      <c r="EY125" s="86"/>
      <c r="EZ125" s="86"/>
      <c r="FA125" s="86"/>
      <c r="FB125" s="86"/>
      <c r="FC125" s="86"/>
      <c r="FD125" s="86"/>
      <c r="FE125" s="86"/>
      <c r="FF125" s="86"/>
      <c r="FG125" s="86"/>
      <c r="FH125" s="86"/>
      <c r="FI125" s="86"/>
      <c r="FJ125" s="86"/>
      <c r="FK125" s="86"/>
      <c r="FL125" s="86"/>
      <c r="FM125" s="86"/>
      <c r="FN125" s="86"/>
      <c r="FO125" s="86"/>
      <c r="FP125" s="86"/>
      <c r="FQ125" s="86"/>
      <c r="FR125" s="86"/>
      <c r="FS125" s="86"/>
      <c r="FT125" s="86"/>
      <c r="FU125" s="86"/>
      <c r="FV125" s="86"/>
      <c r="FW125" s="86"/>
      <c r="FX125" s="86"/>
      <c r="FY125" s="86"/>
      <c r="FZ125" s="86"/>
      <c r="GA125" s="86"/>
      <c r="GB125" s="86"/>
      <c r="GC125" s="86"/>
      <c r="GD125" s="86"/>
      <c r="GE125" s="86"/>
      <c r="GF125" s="86"/>
      <c r="GG125" s="86"/>
      <c r="GH125" s="86"/>
      <c r="GI125" s="86"/>
      <c r="GJ125" s="86"/>
      <c r="GK125" s="86"/>
      <c r="GL125" s="86"/>
      <c r="GM125" s="86"/>
      <c r="GN125" s="86"/>
      <c r="GO125" s="86"/>
      <c r="GP125" s="86"/>
      <c r="GQ125" s="86"/>
      <c r="GR125" s="86"/>
      <c r="GS125" s="86"/>
      <c r="GT125" s="86"/>
      <c r="GU125" s="86"/>
      <c r="GV125" s="86"/>
      <c r="GW125" s="86"/>
      <c r="GX125" s="86"/>
      <c r="GY125" s="86"/>
      <c r="GZ125" s="86"/>
      <c r="HA125" s="86"/>
      <c r="HB125" s="86"/>
      <c r="HC125" s="86"/>
      <c r="HD125" s="86"/>
      <c r="HE125" s="86"/>
      <c r="HF125" s="86"/>
      <c r="HG125" s="86"/>
      <c r="HH125" s="86"/>
      <c r="HI125" s="86"/>
      <c r="HJ125" s="86"/>
      <c r="HK125" s="86"/>
      <c r="HL125" s="86"/>
      <c r="HM125" s="86"/>
      <c r="HN125" s="86"/>
      <c r="HO125" s="86"/>
      <c r="HP125" s="86"/>
      <c r="HQ125" s="86"/>
      <c r="HR125" s="86"/>
      <c r="HS125" s="86"/>
      <c r="HT125" s="86"/>
      <c r="HU125" s="86"/>
      <c r="HV125" s="86"/>
      <c r="HW125" s="86"/>
      <c r="HX125" s="86"/>
      <c r="HY125" s="86"/>
      <c r="HZ125" s="86"/>
      <c r="IA125" s="86"/>
      <c r="IB125" s="86"/>
      <c r="IC125" s="86"/>
      <c r="ID125" s="86"/>
      <c r="IE125" s="86"/>
      <c r="IF125" s="86"/>
      <c r="IG125" s="86"/>
      <c r="IH125" s="86"/>
      <c r="II125" s="86"/>
      <c r="IJ125" s="86"/>
      <c r="IK125" s="86"/>
      <c r="IL125" s="86"/>
      <c r="IM125" s="86"/>
      <c r="IN125" s="86"/>
      <c r="IO125" s="86"/>
      <c r="IP125" s="86"/>
      <c r="IQ125" s="86"/>
      <c r="IR125" s="86"/>
      <c r="IS125" s="86"/>
      <c r="IT125" s="86"/>
      <c r="IU125" s="86"/>
      <c r="IV125" s="86"/>
      <c r="IW125" s="86"/>
      <c r="IX125" s="86"/>
      <c r="IY125" s="86"/>
      <c r="IZ125" s="86"/>
      <c r="JA125" s="86"/>
      <c r="JB125" s="86"/>
      <c r="JC125" s="86"/>
      <c r="JD125" s="86"/>
      <c r="JE125" s="86"/>
      <c r="JF125" s="86"/>
      <c r="JG125" s="86"/>
      <c r="JH125" s="86"/>
      <c r="JI125" s="86"/>
      <c r="JJ125" s="86"/>
      <c r="JK125" s="86"/>
      <c r="JL125" s="86"/>
      <c r="JM125" s="86"/>
      <c r="JN125" s="86"/>
      <c r="JO125" s="86"/>
      <c r="JP125" s="86"/>
      <c r="JQ125" s="86"/>
      <c r="JR125" s="86"/>
      <c r="JS125" s="86"/>
      <c r="JT125" s="86"/>
      <c r="JU125" s="86"/>
      <c r="JV125" s="86"/>
      <c r="JW125" s="86"/>
      <c r="JX125" s="86"/>
      <c r="JY125" s="86"/>
      <c r="JZ125" s="86"/>
      <c r="KA125" s="86"/>
      <c r="KB125" s="86"/>
      <c r="KC125" s="86"/>
      <c r="KD125" s="86"/>
      <c r="KE125" s="86"/>
      <c r="KF125" s="86"/>
      <c r="KG125" s="86"/>
      <c r="KH125" s="86"/>
      <c r="KI125" s="86"/>
      <c r="KJ125" s="86"/>
      <c r="KK125" s="86"/>
      <c r="KL125" s="86"/>
      <c r="KM125" s="86"/>
      <c r="KN125" s="86"/>
      <c r="KO125" s="86"/>
      <c r="KP125" s="86"/>
      <c r="KQ125" s="86"/>
      <c r="KR125" s="86"/>
      <c r="KS125" s="86"/>
      <c r="KT125" s="86"/>
      <c r="KU125" s="86"/>
      <c r="KV125" s="86"/>
      <c r="KW125" s="86"/>
      <c r="KX125" s="86"/>
      <c r="KY125" s="86"/>
      <c r="KZ125" s="86"/>
      <c r="LA125" s="86"/>
      <c r="LB125" s="86"/>
      <c r="LC125" s="86"/>
      <c r="LD125" s="86"/>
      <c r="LE125" s="86"/>
      <c r="LF125" s="86"/>
      <c r="LG125" s="86"/>
      <c r="LH125" s="86"/>
      <c r="LI125" s="86"/>
      <c r="LJ125" s="86"/>
      <c r="LK125" s="86"/>
      <c r="LL125" s="86"/>
      <c r="LM125" s="86"/>
      <c r="LN125" s="86"/>
      <c r="LO125" s="86"/>
      <c r="LP125" s="86"/>
      <c r="LQ125" s="86"/>
      <c r="LR125" s="86"/>
      <c r="LS125" s="86"/>
      <c r="LT125" s="86"/>
      <c r="LU125" s="86"/>
      <c r="LV125" s="86"/>
      <c r="LW125" s="86"/>
      <c r="LX125" s="86"/>
      <c r="LY125" s="86"/>
      <c r="LZ125" s="86"/>
      <c r="MA125" s="86"/>
      <c r="MB125" s="86"/>
      <c r="MC125" s="86"/>
      <c r="MD125" s="86"/>
      <c r="ME125" s="86"/>
      <c r="MF125" s="86"/>
      <c r="MG125" s="86"/>
      <c r="MH125" s="86"/>
      <c r="MI125" s="86"/>
      <c r="MJ125" s="86"/>
      <c r="MK125" s="86"/>
      <c r="ML125" s="86"/>
      <c r="MM125" s="86"/>
      <c r="MN125" s="86"/>
      <c r="MO125" s="86"/>
      <c r="MP125" s="86"/>
      <c r="MQ125" s="86"/>
      <c r="MR125" s="86"/>
      <c r="MS125" s="86"/>
      <c r="MT125" s="86"/>
      <c r="MU125" s="86"/>
      <c r="MV125" s="86"/>
      <c r="MW125" s="86"/>
      <c r="MX125" s="86"/>
      <c r="MY125" s="86"/>
      <c r="MZ125" s="86"/>
      <c r="NA125" s="86"/>
      <c r="NB125" s="86"/>
      <c r="NC125" s="86"/>
      <c r="ND125" s="86"/>
      <c r="NE125" s="86"/>
      <c r="NF125" s="86"/>
      <c r="NG125" s="86"/>
      <c r="NH125" s="86"/>
      <c r="NI125" s="86"/>
      <c r="NJ125" s="86"/>
      <c r="NK125" s="86"/>
      <c r="NL125" s="86"/>
      <c r="NM125" s="86"/>
      <c r="NN125" s="86"/>
      <c r="NO125" s="86"/>
      <c r="NP125" s="86"/>
      <c r="NQ125" s="86"/>
      <c r="NR125" s="86"/>
      <c r="NS125" s="86"/>
      <c r="NT125" s="86"/>
      <c r="NU125" s="86"/>
      <c r="NV125" s="86"/>
      <c r="NW125" s="86"/>
      <c r="NX125" s="86"/>
      <c r="NY125" s="86"/>
      <c r="NZ125" s="86"/>
      <c r="OA125" s="86"/>
      <c r="OB125" s="86"/>
      <c r="OC125" s="86"/>
      <c r="OD125" s="86"/>
      <c r="OE125" s="86"/>
      <c r="OF125" s="86"/>
      <c r="OG125" s="86"/>
      <c r="OH125" s="86"/>
      <c r="OI125" s="86"/>
      <c r="OJ125" s="86"/>
      <c r="OK125" s="86"/>
      <c r="OL125" s="86"/>
      <c r="OM125" s="86"/>
      <c r="ON125" s="86"/>
      <c r="OO125" s="86"/>
      <c r="OP125" s="86"/>
      <c r="OQ125" s="86"/>
      <c r="OR125" s="86"/>
      <c r="OS125" s="86"/>
      <c r="OT125" s="86"/>
      <c r="OU125" s="86"/>
      <c r="OV125" s="86"/>
      <c r="OW125" s="86"/>
      <c r="OX125" s="86"/>
      <c r="OY125" s="86"/>
      <c r="OZ125" s="86"/>
      <c r="PA125" s="86"/>
      <c r="PB125" s="86"/>
      <c r="PC125" s="86"/>
      <c r="PD125" s="86"/>
      <c r="PE125" s="86"/>
      <c r="PF125" s="86"/>
      <c r="PG125" s="86"/>
      <c r="PH125" s="86"/>
      <c r="PI125" s="86"/>
      <c r="PJ125" s="86"/>
      <c r="PK125" s="86"/>
      <c r="PL125" s="86"/>
      <c r="PM125" s="86"/>
      <c r="PN125" s="86"/>
      <c r="PO125" s="86"/>
      <c r="PP125" s="86"/>
      <c r="PQ125" s="86"/>
      <c r="PR125" s="86"/>
      <c r="PS125" s="86"/>
      <c r="PT125" s="86"/>
      <c r="PU125" s="86"/>
      <c r="PV125" s="86"/>
      <c r="PW125" s="86"/>
      <c r="PX125" s="86"/>
      <c r="PY125" s="86"/>
      <c r="PZ125" s="86"/>
      <c r="QA125" s="86"/>
      <c r="QB125" s="86"/>
      <c r="QC125" s="86"/>
      <c r="QD125" s="86"/>
      <c r="QE125" s="86"/>
      <c r="QF125" s="86"/>
      <c r="QG125" s="86"/>
      <c r="QH125" s="86"/>
      <c r="QI125" s="86"/>
      <c r="QJ125" s="86"/>
      <c r="QK125" s="86"/>
      <c r="QL125" s="86"/>
      <c r="QM125" s="86"/>
      <c r="QN125" s="86"/>
      <c r="QO125" s="86"/>
      <c r="QP125" s="86"/>
      <c r="QQ125" s="86"/>
      <c r="QR125" s="86"/>
      <c r="QS125" s="86"/>
      <c r="QT125" s="86"/>
      <c r="QU125" s="86"/>
      <c r="QV125" s="86"/>
      <c r="QW125" s="86"/>
      <c r="QX125" s="86"/>
      <c r="QY125" s="86"/>
      <c r="QZ125" s="86"/>
      <c r="RA125" s="86"/>
      <c r="RB125" s="86"/>
      <c r="RC125" s="86"/>
      <c r="RD125" s="86"/>
      <c r="RE125" s="86"/>
      <c r="RF125" s="86"/>
      <c r="RG125" s="86"/>
      <c r="RH125" s="86"/>
      <c r="RI125" s="86"/>
      <c r="RJ125" s="86"/>
      <c r="RK125" s="86"/>
      <c r="RL125" s="86"/>
      <c r="RM125" s="86"/>
      <c r="RN125" s="86"/>
      <c r="RO125" s="86"/>
      <c r="RP125" s="86"/>
      <c r="RQ125" s="86"/>
      <c r="RR125" s="86"/>
      <c r="RS125" s="86"/>
      <c r="RT125" s="86"/>
      <c r="RU125" s="86"/>
      <c r="RV125" s="86"/>
      <c r="RW125" s="86"/>
      <c r="RX125" s="86"/>
      <c r="RY125" s="86"/>
      <c r="RZ125" s="86"/>
      <c r="SA125" s="86"/>
      <c r="SB125" s="86"/>
      <c r="SC125" s="86"/>
      <c r="SD125" s="86"/>
      <c r="SE125" s="86"/>
      <c r="SF125" s="86"/>
      <c r="SG125" s="86"/>
      <c r="SH125" s="86"/>
      <c r="SI125" s="86"/>
      <c r="SJ125" s="86"/>
      <c r="SK125" s="86"/>
      <c r="SL125" s="86"/>
      <c r="SM125" s="86"/>
      <c r="SN125" s="86"/>
      <c r="SO125" s="86"/>
      <c r="SP125" s="86"/>
      <c r="SQ125" s="86"/>
      <c r="SR125" s="86"/>
      <c r="SS125" s="86"/>
    </row>
    <row r="126" spans="1:513" s="86" customFormat="1" x14ac:dyDescent="0.25">
      <c r="D126" s="179"/>
      <c r="E126" s="179"/>
      <c r="F126" s="179"/>
      <c r="AL126" s="176"/>
    </row>
    <row r="127" spans="1:513" s="86" customFormat="1" x14ac:dyDescent="0.25">
      <c r="D127" s="179"/>
      <c r="E127" s="179"/>
      <c r="F127" s="179"/>
      <c r="AL127" s="176"/>
    </row>
    <row r="128" spans="1:513" s="86" customFormat="1" x14ac:dyDescent="0.25">
      <c r="D128" s="179"/>
      <c r="E128" s="179"/>
      <c r="F128" s="179"/>
      <c r="AL128" s="176"/>
    </row>
    <row r="129" spans="4:38" s="86" customFormat="1" x14ac:dyDescent="0.25">
      <c r="D129" s="179"/>
      <c r="E129" s="179"/>
      <c r="F129" s="179"/>
      <c r="AL129" s="176"/>
    </row>
    <row r="130" spans="4:38" s="86" customFormat="1" x14ac:dyDescent="0.25">
      <c r="D130" s="179"/>
      <c r="E130" s="179"/>
      <c r="F130" s="179"/>
      <c r="AL130" s="176"/>
    </row>
    <row r="131" spans="4:38" s="86" customFormat="1" x14ac:dyDescent="0.25">
      <c r="D131" s="179"/>
      <c r="E131" s="179"/>
      <c r="F131" s="179"/>
      <c r="AL131" s="176"/>
    </row>
    <row r="132" spans="4:38" s="86" customFormat="1" x14ac:dyDescent="0.25">
      <c r="D132" s="179"/>
      <c r="E132" s="179"/>
      <c r="F132" s="179"/>
      <c r="AL132" s="176"/>
    </row>
    <row r="133" spans="4:38" s="86" customFormat="1" x14ac:dyDescent="0.25">
      <c r="D133" s="179"/>
      <c r="E133" s="179"/>
      <c r="F133" s="179"/>
      <c r="AL133" s="176"/>
    </row>
    <row r="134" spans="4:38" s="86" customFormat="1" x14ac:dyDescent="0.25">
      <c r="D134" s="179"/>
      <c r="E134" s="179"/>
      <c r="F134" s="179"/>
      <c r="AL134" s="176"/>
    </row>
    <row r="135" spans="4:38" s="86" customFormat="1" x14ac:dyDescent="0.25">
      <c r="D135" s="179"/>
      <c r="E135" s="179"/>
      <c r="F135" s="179"/>
      <c r="AL135" s="176"/>
    </row>
    <row r="136" spans="4:38" s="86" customFormat="1" x14ac:dyDescent="0.25">
      <c r="D136" s="179"/>
      <c r="E136" s="179"/>
      <c r="F136" s="179"/>
      <c r="AL136" s="176"/>
    </row>
    <row r="137" spans="4:38" s="86" customFormat="1" x14ac:dyDescent="0.25">
      <c r="D137" s="179"/>
      <c r="E137" s="179"/>
      <c r="F137" s="179"/>
      <c r="AL137" s="176"/>
    </row>
    <row r="138" spans="4:38" s="86" customFormat="1" x14ac:dyDescent="0.25">
      <c r="D138" s="179"/>
      <c r="E138" s="179"/>
      <c r="F138" s="179"/>
      <c r="AL138" s="176"/>
    </row>
    <row r="139" spans="4:38" s="86" customFormat="1" x14ac:dyDescent="0.25">
      <c r="D139" s="179"/>
      <c r="E139" s="179"/>
      <c r="F139" s="179"/>
      <c r="AL139" s="176"/>
    </row>
    <row r="140" spans="4:38" s="86" customFormat="1" x14ac:dyDescent="0.25">
      <c r="D140" s="179"/>
      <c r="E140" s="179"/>
      <c r="F140" s="179"/>
      <c r="AL140" s="176"/>
    </row>
    <row r="141" spans="4:38" s="86" customFormat="1" x14ac:dyDescent="0.25">
      <c r="D141" s="179"/>
      <c r="E141" s="179"/>
      <c r="F141" s="179"/>
      <c r="AL141" s="176"/>
    </row>
    <row r="142" spans="4:38" s="86" customFormat="1" x14ac:dyDescent="0.25">
      <c r="D142" s="179"/>
      <c r="E142" s="179"/>
      <c r="F142" s="179"/>
      <c r="AL142" s="176"/>
    </row>
    <row r="143" spans="4:38" s="86" customFormat="1" x14ac:dyDescent="0.25">
      <c r="D143" s="179"/>
      <c r="E143" s="179"/>
      <c r="F143" s="179"/>
      <c r="AL143" s="176"/>
    </row>
    <row r="144" spans="4:38" s="86" customFormat="1" x14ac:dyDescent="0.25">
      <c r="D144" s="179"/>
      <c r="E144" s="179"/>
      <c r="F144" s="179"/>
      <c r="AL144" s="176"/>
    </row>
    <row r="145" spans="4:52" s="86" customFormat="1" x14ac:dyDescent="0.25">
      <c r="D145" s="179"/>
      <c r="E145" s="179"/>
      <c r="F145" s="179"/>
      <c r="AL145" s="176"/>
    </row>
    <row r="146" spans="4:52" s="86" customFormat="1" x14ac:dyDescent="0.25">
      <c r="D146" s="179"/>
      <c r="E146" s="179"/>
      <c r="F146" s="179"/>
      <c r="AL146" s="176"/>
    </row>
    <row r="147" spans="4:52" s="86" customFormat="1" x14ac:dyDescent="0.25">
      <c r="D147" s="179"/>
      <c r="E147" s="179"/>
      <c r="F147" s="179"/>
      <c r="AL147" s="176"/>
    </row>
    <row r="148" spans="4:52" s="86" customFormat="1" x14ac:dyDescent="0.25">
      <c r="D148" s="179"/>
      <c r="E148" s="179"/>
      <c r="F148" s="179"/>
      <c r="AL148" s="176"/>
    </row>
    <row r="149" spans="4:52" s="86" customFormat="1" x14ac:dyDescent="0.25">
      <c r="D149" s="179"/>
      <c r="E149" s="179"/>
      <c r="F149" s="179"/>
      <c r="AL149" s="176"/>
    </row>
    <row r="150" spans="4:52" s="86" customFormat="1" x14ac:dyDescent="0.25">
      <c r="D150" s="179"/>
      <c r="E150" s="179"/>
      <c r="F150" s="179"/>
      <c r="AL150" s="176"/>
    </row>
    <row r="151" spans="4:52" s="86" customFormat="1" x14ac:dyDescent="0.25">
      <c r="D151" s="179"/>
      <c r="E151" s="179"/>
      <c r="F151" s="179"/>
      <c r="AL151" s="176"/>
    </row>
    <row r="152" spans="4:52" s="86" customFormat="1" x14ac:dyDescent="0.25">
      <c r="D152" s="179"/>
      <c r="E152" s="179"/>
      <c r="F152" s="179"/>
      <c r="AL152" s="176"/>
    </row>
    <row r="153" spans="4:52" s="86" customFormat="1" x14ac:dyDescent="0.25">
      <c r="D153" s="179"/>
      <c r="E153" s="179"/>
      <c r="F153" s="179"/>
      <c r="AL153" s="176"/>
    </row>
    <row r="154" spans="4:52" s="86" customFormat="1" x14ac:dyDescent="0.25">
      <c r="D154" s="179"/>
      <c r="E154" s="179"/>
      <c r="F154" s="179"/>
      <c r="AL154" s="176"/>
    </row>
    <row r="155" spans="4:52" s="86" customFormat="1" x14ac:dyDescent="0.25">
      <c r="D155" s="179"/>
      <c r="E155" s="179"/>
      <c r="F155" s="179"/>
      <c r="AL155" s="176"/>
    </row>
    <row r="156" spans="4:52" s="86" customFormat="1" x14ac:dyDescent="0.25">
      <c r="D156" s="179"/>
      <c r="E156" s="179"/>
      <c r="F156" s="179"/>
      <c r="AL156" s="176"/>
    </row>
    <row r="157" spans="4:52" s="86" customFormat="1" x14ac:dyDescent="0.25">
      <c r="D157" s="179"/>
      <c r="E157" s="179"/>
      <c r="F157" s="179"/>
      <c r="AL157" s="176"/>
      <c r="AZ157" s="2" t="s">
        <v>196</v>
      </c>
    </row>
    <row r="158" spans="4:52" s="86" customFormat="1" x14ac:dyDescent="0.25">
      <c r="D158" s="179"/>
      <c r="E158" s="179"/>
      <c r="F158" s="179"/>
      <c r="AL158" s="176"/>
      <c r="AZ158" s="86" t="s">
        <v>180</v>
      </c>
    </row>
    <row r="159" spans="4:52" s="86" customFormat="1" x14ac:dyDescent="0.25">
      <c r="D159" s="179"/>
      <c r="E159" s="179"/>
      <c r="F159" s="179"/>
      <c r="AL159" s="176"/>
      <c r="AZ159" s="86" t="s">
        <v>181</v>
      </c>
    </row>
    <row r="160" spans="4:52" s="86" customFormat="1" x14ac:dyDescent="0.25">
      <c r="D160" s="179"/>
      <c r="E160" s="179"/>
      <c r="F160" s="179"/>
      <c r="AL160" s="176"/>
      <c r="AZ160" s="86" t="s">
        <v>182</v>
      </c>
    </row>
    <row r="161" spans="4:52" s="86" customFormat="1" x14ac:dyDescent="0.25">
      <c r="D161" s="179"/>
      <c r="E161" s="179"/>
      <c r="F161" s="179"/>
      <c r="AL161" s="176"/>
      <c r="AZ161" s="86" t="s">
        <v>183</v>
      </c>
    </row>
    <row r="162" spans="4:52" s="86" customFormat="1" x14ac:dyDescent="0.25">
      <c r="D162" s="179"/>
      <c r="E162" s="179"/>
      <c r="F162" s="179"/>
      <c r="AL162" s="176"/>
      <c r="AZ162" s="86" t="s">
        <v>184</v>
      </c>
    </row>
    <row r="163" spans="4:52" s="86" customFormat="1" x14ac:dyDescent="0.25">
      <c r="D163" s="179"/>
      <c r="E163" s="179"/>
      <c r="F163" s="179"/>
      <c r="AL163" s="176"/>
      <c r="AZ163" s="86" t="s">
        <v>185</v>
      </c>
    </row>
    <row r="164" spans="4:52" s="86" customFormat="1" x14ac:dyDescent="0.25">
      <c r="D164" s="179"/>
      <c r="E164" s="179"/>
      <c r="F164" s="179"/>
      <c r="AL164" s="176"/>
      <c r="AZ164" s="86" t="s">
        <v>186</v>
      </c>
    </row>
    <row r="165" spans="4:52" s="86" customFormat="1" x14ac:dyDescent="0.25">
      <c r="D165" s="179"/>
      <c r="E165" s="179"/>
      <c r="F165" s="179"/>
      <c r="AL165" s="176"/>
      <c r="AZ165" s="86" t="s">
        <v>187</v>
      </c>
    </row>
    <row r="166" spans="4:52" s="86" customFormat="1" x14ac:dyDescent="0.25">
      <c r="D166" s="179"/>
      <c r="E166" s="179"/>
      <c r="F166" s="179"/>
      <c r="AL166" s="176"/>
      <c r="AZ166" s="86" t="s">
        <v>188</v>
      </c>
    </row>
    <row r="167" spans="4:52" s="86" customFormat="1" x14ac:dyDescent="0.25">
      <c r="D167" s="179"/>
      <c r="E167" s="179"/>
      <c r="F167" s="179"/>
      <c r="AL167" s="176"/>
      <c r="AZ167" s="86" t="s">
        <v>189</v>
      </c>
    </row>
    <row r="168" spans="4:52" s="86" customFormat="1" x14ac:dyDescent="0.25">
      <c r="D168" s="179"/>
      <c r="E168" s="179"/>
      <c r="F168" s="179"/>
      <c r="AL168" s="176"/>
      <c r="AZ168" s="86" t="s">
        <v>190</v>
      </c>
    </row>
    <row r="169" spans="4:52" s="86" customFormat="1" x14ac:dyDescent="0.25">
      <c r="D169" s="179"/>
      <c r="E169" s="179"/>
      <c r="F169" s="179"/>
      <c r="AL169" s="176"/>
      <c r="AZ169" s="86" t="s">
        <v>191</v>
      </c>
    </row>
    <row r="170" spans="4:52" s="86" customFormat="1" x14ac:dyDescent="0.25">
      <c r="D170" s="179"/>
      <c r="E170" s="179"/>
      <c r="F170" s="179"/>
      <c r="AL170" s="176"/>
      <c r="AZ170" s="86" t="s">
        <v>192</v>
      </c>
    </row>
    <row r="171" spans="4:52" s="86" customFormat="1" x14ac:dyDescent="0.25">
      <c r="D171" s="179"/>
      <c r="E171" s="179"/>
      <c r="F171" s="179"/>
      <c r="AL171" s="176"/>
      <c r="AZ171" s="86" t="s">
        <v>193</v>
      </c>
    </row>
    <row r="172" spans="4:52" s="86" customFormat="1" x14ac:dyDescent="0.25">
      <c r="D172" s="179"/>
      <c r="E172" s="179"/>
      <c r="F172" s="179"/>
      <c r="AL172" s="176"/>
      <c r="AZ172" s="86" t="s">
        <v>194</v>
      </c>
    </row>
    <row r="173" spans="4:52" s="86" customFormat="1" x14ac:dyDescent="0.25">
      <c r="D173" s="179"/>
      <c r="E173" s="179"/>
      <c r="F173" s="179"/>
      <c r="AL173" s="176"/>
      <c r="AZ173" s="86" t="s">
        <v>195</v>
      </c>
    </row>
    <row r="174" spans="4:52" s="86" customFormat="1" x14ac:dyDescent="0.25">
      <c r="D174" s="179"/>
      <c r="E174" s="179"/>
      <c r="F174" s="179"/>
      <c r="AL174" s="176"/>
      <c r="AZ174"/>
    </row>
    <row r="175" spans="4:52" s="86" customFormat="1" x14ac:dyDescent="0.25">
      <c r="D175" s="179"/>
      <c r="E175" s="179"/>
      <c r="F175" s="179"/>
      <c r="AL175" s="176"/>
      <c r="AZ175"/>
    </row>
    <row r="176" spans="4:52" s="86" customFormat="1" x14ac:dyDescent="0.25">
      <c r="D176" s="179"/>
      <c r="E176" s="179"/>
      <c r="F176" s="179"/>
      <c r="AL176" s="176"/>
      <c r="AZ176"/>
    </row>
    <row r="177" spans="4:52" s="86" customFormat="1" x14ac:dyDescent="0.25">
      <c r="D177" s="179"/>
      <c r="E177" s="179"/>
      <c r="F177" s="179"/>
      <c r="AL177" s="176"/>
      <c r="AZ177"/>
    </row>
    <row r="178" spans="4:52" s="86" customFormat="1" x14ac:dyDescent="0.25">
      <c r="D178" s="179"/>
      <c r="E178" s="179"/>
      <c r="F178" s="179"/>
      <c r="AL178" s="176"/>
    </row>
    <row r="179" spans="4:52" s="86" customFormat="1" x14ac:dyDescent="0.25">
      <c r="D179" s="179"/>
      <c r="E179" s="179"/>
      <c r="F179" s="179"/>
      <c r="AL179" s="176"/>
    </row>
    <row r="180" spans="4:52" s="86" customFormat="1" x14ac:dyDescent="0.25">
      <c r="D180" s="179"/>
      <c r="E180" s="179"/>
      <c r="F180" s="179"/>
      <c r="AL180" s="176"/>
    </row>
    <row r="181" spans="4:52" s="86" customFormat="1" x14ac:dyDescent="0.25">
      <c r="D181" s="179"/>
      <c r="E181" s="179"/>
      <c r="F181" s="179"/>
      <c r="AL181" s="176"/>
    </row>
    <row r="182" spans="4:52" s="86" customFormat="1" x14ac:dyDescent="0.25">
      <c r="D182" s="179"/>
      <c r="E182" s="179"/>
      <c r="F182" s="179"/>
      <c r="AL182" s="176"/>
    </row>
    <row r="183" spans="4:52" s="86" customFormat="1" x14ac:dyDescent="0.25">
      <c r="D183" s="179"/>
      <c r="E183" s="179"/>
      <c r="F183" s="179"/>
      <c r="AL183" s="176"/>
    </row>
    <row r="184" spans="4:52" s="86" customFormat="1" x14ac:dyDescent="0.25">
      <c r="D184" s="179"/>
      <c r="E184" s="179"/>
      <c r="F184" s="179"/>
      <c r="AL184" s="176"/>
    </row>
    <row r="185" spans="4:52" s="86" customFormat="1" x14ac:dyDescent="0.25">
      <c r="D185" s="179"/>
      <c r="E185" s="179"/>
      <c r="F185" s="179"/>
      <c r="AL185" s="176"/>
    </row>
    <row r="186" spans="4:52" s="86" customFormat="1" x14ac:dyDescent="0.25">
      <c r="D186" s="179"/>
      <c r="E186" s="179"/>
      <c r="F186" s="179"/>
      <c r="AL186" s="176"/>
    </row>
    <row r="187" spans="4:52" s="86" customFormat="1" x14ac:dyDescent="0.25">
      <c r="D187" s="179"/>
      <c r="E187" s="179"/>
      <c r="F187" s="179"/>
      <c r="AL187" s="176"/>
    </row>
    <row r="188" spans="4:52" s="86" customFormat="1" x14ac:dyDescent="0.25">
      <c r="D188" s="179"/>
      <c r="E188" s="179"/>
      <c r="F188" s="179"/>
      <c r="AL188" s="176"/>
    </row>
    <row r="189" spans="4:52" s="86" customFormat="1" x14ac:dyDescent="0.25">
      <c r="D189" s="179"/>
      <c r="E189" s="179"/>
      <c r="F189" s="179"/>
      <c r="AL189" s="176"/>
    </row>
    <row r="190" spans="4:52" s="86" customFormat="1" x14ac:dyDescent="0.25">
      <c r="D190" s="179"/>
      <c r="E190" s="179"/>
      <c r="F190" s="179"/>
      <c r="AL190" s="176"/>
    </row>
    <row r="191" spans="4:52" s="86" customFormat="1" x14ac:dyDescent="0.25">
      <c r="D191" s="179"/>
      <c r="E191" s="179"/>
      <c r="F191" s="179"/>
      <c r="AL191" s="176"/>
    </row>
    <row r="192" spans="4:52" s="86" customFormat="1" x14ac:dyDescent="0.25">
      <c r="D192" s="179"/>
      <c r="E192" s="179"/>
      <c r="F192" s="179"/>
      <c r="AL192" s="176"/>
    </row>
    <row r="193" spans="4:38" s="86" customFormat="1" x14ac:dyDescent="0.25">
      <c r="D193" s="179"/>
      <c r="E193" s="179"/>
      <c r="F193" s="179"/>
      <c r="AL193" s="176"/>
    </row>
    <row r="194" spans="4:38" s="86" customFormat="1" x14ac:dyDescent="0.25">
      <c r="D194" s="179"/>
      <c r="E194" s="179"/>
      <c r="F194" s="179"/>
      <c r="AL194" s="176"/>
    </row>
    <row r="195" spans="4:38" s="86" customFormat="1" x14ac:dyDescent="0.25">
      <c r="D195" s="179"/>
      <c r="E195" s="179"/>
      <c r="F195" s="179"/>
      <c r="AL195" s="176"/>
    </row>
    <row r="196" spans="4:38" s="86" customFormat="1" x14ac:dyDescent="0.25">
      <c r="D196" s="179"/>
      <c r="E196" s="179"/>
      <c r="F196" s="179"/>
      <c r="AL196" s="176"/>
    </row>
    <row r="197" spans="4:38" s="86" customFormat="1" x14ac:dyDescent="0.25">
      <c r="D197" s="179"/>
      <c r="E197" s="179"/>
      <c r="F197" s="179"/>
      <c r="AL197" s="176"/>
    </row>
    <row r="198" spans="4:38" s="86" customFormat="1" x14ac:dyDescent="0.25">
      <c r="D198" s="179"/>
      <c r="E198" s="179"/>
      <c r="F198" s="179"/>
      <c r="AL198" s="176"/>
    </row>
    <row r="199" spans="4:38" s="86" customFormat="1" x14ac:dyDescent="0.25">
      <c r="D199" s="179"/>
      <c r="E199" s="179"/>
      <c r="F199" s="179"/>
      <c r="AL199" s="176"/>
    </row>
    <row r="200" spans="4:38" s="86" customFormat="1" x14ac:dyDescent="0.25">
      <c r="D200" s="179"/>
      <c r="E200" s="179"/>
      <c r="F200" s="179"/>
      <c r="AL200" s="176"/>
    </row>
    <row r="201" spans="4:38" s="86" customFormat="1" x14ac:dyDescent="0.25">
      <c r="D201" s="179"/>
      <c r="E201" s="179"/>
      <c r="F201" s="179"/>
      <c r="AL201" s="176"/>
    </row>
    <row r="202" spans="4:38" s="86" customFormat="1" x14ac:dyDescent="0.25">
      <c r="D202" s="179"/>
      <c r="E202" s="179"/>
      <c r="F202" s="179"/>
      <c r="AL202" s="176"/>
    </row>
    <row r="203" spans="4:38" s="86" customFormat="1" x14ac:dyDescent="0.25">
      <c r="D203" s="179"/>
      <c r="E203" s="179"/>
      <c r="F203" s="179"/>
      <c r="AL203" s="176"/>
    </row>
    <row r="204" spans="4:38" s="86" customFormat="1" x14ac:dyDescent="0.25">
      <c r="D204" s="179"/>
      <c r="E204" s="179"/>
      <c r="F204" s="179"/>
      <c r="AL204" s="176"/>
    </row>
    <row r="205" spans="4:38" s="86" customFormat="1" x14ac:dyDescent="0.25">
      <c r="D205" s="179"/>
      <c r="E205" s="179"/>
      <c r="F205" s="179"/>
      <c r="AL205" s="176"/>
    </row>
    <row r="206" spans="4:38" s="86" customFormat="1" x14ac:dyDescent="0.25">
      <c r="D206" s="179"/>
      <c r="E206" s="179"/>
      <c r="F206" s="179"/>
      <c r="AL206" s="176"/>
    </row>
    <row r="207" spans="4:38" s="86" customFormat="1" x14ac:dyDescent="0.25">
      <c r="D207" s="179"/>
      <c r="E207" s="179"/>
      <c r="F207" s="179"/>
      <c r="AL207" s="176"/>
    </row>
    <row r="208" spans="4:38" s="86" customFormat="1" x14ac:dyDescent="0.25">
      <c r="D208" s="179"/>
      <c r="E208" s="179"/>
      <c r="F208" s="179"/>
      <c r="AL208" s="176"/>
    </row>
    <row r="209" spans="4:38" s="86" customFormat="1" x14ac:dyDescent="0.25">
      <c r="D209" s="179"/>
      <c r="E209" s="179"/>
      <c r="F209" s="179"/>
      <c r="AL209" s="176"/>
    </row>
    <row r="210" spans="4:38" s="86" customFormat="1" x14ac:dyDescent="0.25">
      <c r="D210" s="179"/>
      <c r="E210" s="179"/>
      <c r="F210" s="179"/>
      <c r="AL210" s="176"/>
    </row>
    <row r="211" spans="4:38" s="86" customFormat="1" x14ac:dyDescent="0.25">
      <c r="D211" s="179"/>
      <c r="E211" s="179"/>
      <c r="F211" s="179"/>
      <c r="AL211" s="176"/>
    </row>
    <row r="212" spans="4:38" s="86" customFormat="1" x14ac:dyDescent="0.25">
      <c r="D212" s="179"/>
      <c r="E212" s="179"/>
      <c r="F212" s="179"/>
      <c r="AL212" s="176"/>
    </row>
    <row r="213" spans="4:38" s="86" customFormat="1" x14ac:dyDescent="0.25">
      <c r="D213" s="179"/>
      <c r="E213" s="179"/>
      <c r="F213" s="179"/>
      <c r="AL213" s="176"/>
    </row>
    <row r="214" spans="4:38" s="86" customFormat="1" x14ac:dyDescent="0.25">
      <c r="D214" s="179"/>
      <c r="E214" s="179"/>
      <c r="F214" s="179"/>
      <c r="AL214" s="176"/>
    </row>
    <row r="215" spans="4:38" s="86" customFormat="1" x14ac:dyDescent="0.25">
      <c r="D215" s="179"/>
      <c r="E215" s="179"/>
      <c r="F215" s="179"/>
      <c r="AL215" s="176"/>
    </row>
    <row r="216" spans="4:38" s="86" customFormat="1" x14ac:dyDescent="0.25">
      <c r="D216" s="179"/>
      <c r="E216" s="179"/>
      <c r="F216" s="179"/>
      <c r="AL216" s="176"/>
    </row>
    <row r="217" spans="4:38" s="86" customFormat="1" x14ac:dyDescent="0.25">
      <c r="D217" s="179"/>
      <c r="E217" s="179"/>
      <c r="F217" s="179"/>
      <c r="AL217" s="176"/>
    </row>
    <row r="218" spans="4:38" s="86" customFormat="1" x14ac:dyDescent="0.25">
      <c r="D218" s="179"/>
      <c r="E218" s="179"/>
      <c r="F218" s="179"/>
      <c r="AL218" s="176"/>
    </row>
    <row r="219" spans="4:38" s="86" customFormat="1" x14ac:dyDescent="0.25">
      <c r="D219" s="179"/>
      <c r="E219" s="179"/>
      <c r="F219" s="179"/>
      <c r="AL219" s="176"/>
    </row>
    <row r="220" spans="4:38" s="86" customFormat="1" x14ac:dyDescent="0.25">
      <c r="D220" s="179"/>
      <c r="E220" s="179"/>
      <c r="F220" s="179"/>
      <c r="AL220" s="176"/>
    </row>
    <row r="221" spans="4:38" s="86" customFormat="1" x14ac:dyDescent="0.25">
      <c r="D221" s="179"/>
      <c r="E221" s="179"/>
      <c r="F221" s="179"/>
      <c r="AL221" s="176"/>
    </row>
    <row r="222" spans="4:38" s="86" customFormat="1" x14ac:dyDescent="0.25">
      <c r="D222" s="179"/>
      <c r="E222" s="179"/>
      <c r="F222" s="179"/>
      <c r="AL222" s="176"/>
    </row>
    <row r="223" spans="4:38" s="86" customFormat="1" x14ac:dyDescent="0.25">
      <c r="D223" s="179"/>
      <c r="E223" s="179"/>
      <c r="F223" s="179"/>
      <c r="AL223" s="176"/>
    </row>
    <row r="224" spans="4:38" s="86" customFormat="1" x14ac:dyDescent="0.25">
      <c r="D224" s="179"/>
      <c r="E224" s="179"/>
      <c r="F224" s="179"/>
      <c r="AL224" s="176"/>
    </row>
    <row r="225" spans="4:38" s="86" customFormat="1" x14ac:dyDescent="0.25">
      <c r="D225" s="179"/>
      <c r="E225" s="179"/>
      <c r="F225" s="179"/>
      <c r="AL225" s="176"/>
    </row>
    <row r="226" spans="4:38" s="86" customFormat="1" x14ac:dyDescent="0.25">
      <c r="D226" s="179"/>
      <c r="E226" s="179"/>
      <c r="F226" s="179"/>
      <c r="AL226" s="176"/>
    </row>
    <row r="227" spans="4:38" s="86" customFormat="1" x14ac:dyDescent="0.25">
      <c r="D227" s="179"/>
      <c r="E227" s="179"/>
      <c r="F227" s="179"/>
      <c r="AL227" s="176"/>
    </row>
    <row r="228" spans="4:38" s="86" customFormat="1" x14ac:dyDescent="0.25">
      <c r="D228" s="179"/>
      <c r="E228" s="179"/>
      <c r="F228" s="179"/>
      <c r="AL228" s="176"/>
    </row>
    <row r="229" spans="4:38" s="86" customFormat="1" x14ac:dyDescent="0.25">
      <c r="D229" s="179"/>
      <c r="E229" s="179"/>
      <c r="F229" s="179"/>
      <c r="AL229" s="176"/>
    </row>
    <row r="230" spans="4:38" s="86" customFormat="1" x14ac:dyDescent="0.25">
      <c r="D230" s="179"/>
      <c r="E230" s="179"/>
      <c r="F230" s="179"/>
      <c r="AL230" s="176"/>
    </row>
    <row r="231" spans="4:38" s="86" customFormat="1" x14ac:dyDescent="0.25">
      <c r="D231" s="179"/>
      <c r="E231" s="179"/>
      <c r="F231" s="179"/>
      <c r="AL231" s="176"/>
    </row>
    <row r="232" spans="4:38" s="86" customFormat="1" x14ac:dyDescent="0.25">
      <c r="D232" s="179"/>
      <c r="E232" s="179"/>
      <c r="F232" s="179"/>
      <c r="AL232" s="176"/>
    </row>
    <row r="233" spans="4:38" s="86" customFormat="1" x14ac:dyDescent="0.25">
      <c r="D233" s="179"/>
      <c r="E233" s="179"/>
      <c r="F233" s="179"/>
      <c r="AL233" s="176"/>
    </row>
    <row r="234" spans="4:38" s="86" customFormat="1" x14ac:dyDescent="0.25">
      <c r="D234" s="179"/>
      <c r="E234" s="179"/>
      <c r="F234" s="179"/>
      <c r="AL234" s="176"/>
    </row>
    <row r="235" spans="4:38" s="86" customFormat="1" x14ac:dyDescent="0.25">
      <c r="D235" s="179"/>
      <c r="E235" s="179"/>
      <c r="F235" s="179"/>
      <c r="AL235" s="176"/>
    </row>
    <row r="236" spans="4:38" s="86" customFormat="1" x14ac:dyDescent="0.25">
      <c r="D236" s="179"/>
      <c r="E236" s="179"/>
      <c r="F236" s="179"/>
      <c r="AL236" s="176"/>
    </row>
    <row r="237" spans="4:38" s="86" customFormat="1" x14ac:dyDescent="0.25">
      <c r="D237" s="179"/>
      <c r="E237" s="179"/>
      <c r="F237" s="179"/>
      <c r="AL237" s="176"/>
    </row>
    <row r="238" spans="4:38" s="86" customFormat="1" x14ac:dyDescent="0.25">
      <c r="D238" s="179"/>
      <c r="E238" s="179"/>
      <c r="F238" s="179"/>
      <c r="AL238" s="176"/>
    </row>
    <row r="239" spans="4:38" s="86" customFormat="1" x14ac:dyDescent="0.25">
      <c r="D239" s="179"/>
      <c r="E239" s="179"/>
      <c r="F239" s="179"/>
      <c r="AL239" s="176"/>
    </row>
    <row r="240" spans="4:38" s="86" customFormat="1" x14ac:dyDescent="0.25">
      <c r="D240" s="179"/>
      <c r="E240" s="179"/>
      <c r="F240" s="179"/>
      <c r="AL240" s="176"/>
    </row>
    <row r="241" spans="4:38" s="86" customFormat="1" x14ac:dyDescent="0.25">
      <c r="D241" s="179"/>
      <c r="E241" s="179"/>
      <c r="F241" s="179"/>
      <c r="AL241" s="176"/>
    </row>
    <row r="242" spans="4:38" s="86" customFormat="1" x14ac:dyDescent="0.25">
      <c r="D242" s="179"/>
      <c r="E242" s="179"/>
      <c r="F242" s="179"/>
      <c r="AL242" s="176"/>
    </row>
    <row r="243" spans="4:38" s="86" customFormat="1" x14ac:dyDescent="0.25">
      <c r="D243" s="179"/>
      <c r="E243" s="179"/>
      <c r="F243" s="179"/>
      <c r="AL243" s="176"/>
    </row>
    <row r="244" spans="4:38" s="86" customFormat="1" x14ac:dyDescent="0.25">
      <c r="D244" s="179"/>
      <c r="E244" s="179"/>
      <c r="F244" s="179"/>
      <c r="AL244" s="176"/>
    </row>
    <row r="245" spans="4:38" s="86" customFormat="1" x14ac:dyDescent="0.25">
      <c r="D245" s="179"/>
      <c r="E245" s="179"/>
      <c r="F245" s="179"/>
      <c r="AL245" s="176"/>
    </row>
    <row r="246" spans="4:38" s="86" customFormat="1" x14ac:dyDescent="0.25">
      <c r="D246" s="179"/>
      <c r="E246" s="179"/>
      <c r="F246" s="179"/>
      <c r="AL246" s="176"/>
    </row>
    <row r="247" spans="4:38" s="86" customFormat="1" x14ac:dyDescent="0.25">
      <c r="D247" s="179"/>
      <c r="E247" s="179"/>
      <c r="F247" s="179"/>
      <c r="AL247" s="176"/>
    </row>
    <row r="248" spans="4:38" s="86" customFormat="1" x14ac:dyDescent="0.25">
      <c r="D248" s="179"/>
      <c r="E248" s="179"/>
      <c r="F248" s="179"/>
      <c r="AL248" s="176"/>
    </row>
    <row r="249" spans="4:38" s="86" customFormat="1" x14ac:dyDescent="0.25">
      <c r="D249" s="179"/>
      <c r="E249" s="179"/>
      <c r="F249" s="179"/>
      <c r="AL249" s="176"/>
    </row>
    <row r="250" spans="4:38" s="86" customFormat="1" x14ac:dyDescent="0.25">
      <c r="D250" s="179"/>
      <c r="E250" s="179"/>
      <c r="F250" s="179"/>
      <c r="AL250" s="176"/>
    </row>
    <row r="251" spans="4:38" s="86" customFormat="1" x14ac:dyDescent="0.25">
      <c r="D251" s="179"/>
      <c r="E251" s="179"/>
      <c r="F251" s="179"/>
      <c r="AL251" s="176"/>
    </row>
    <row r="252" spans="4:38" s="86" customFormat="1" x14ac:dyDescent="0.25">
      <c r="D252" s="179"/>
      <c r="E252" s="179"/>
      <c r="F252" s="179"/>
      <c r="AL252" s="176"/>
    </row>
    <row r="253" spans="4:38" s="86" customFormat="1" x14ac:dyDescent="0.25">
      <c r="D253" s="179"/>
      <c r="E253" s="179"/>
      <c r="F253" s="179"/>
      <c r="AL253" s="176"/>
    </row>
    <row r="254" spans="4:38" s="86" customFormat="1" x14ac:dyDescent="0.25">
      <c r="D254" s="179"/>
      <c r="E254" s="179"/>
      <c r="F254" s="179"/>
      <c r="AL254" s="176"/>
    </row>
    <row r="255" spans="4:38" s="86" customFormat="1" x14ac:dyDescent="0.25">
      <c r="D255" s="179"/>
      <c r="E255" s="179"/>
      <c r="F255" s="179"/>
      <c r="AL255" s="176"/>
    </row>
    <row r="256" spans="4:38" s="86" customFormat="1" x14ac:dyDescent="0.25">
      <c r="D256" s="179"/>
      <c r="E256" s="179"/>
      <c r="F256" s="179"/>
      <c r="AL256" s="176"/>
    </row>
    <row r="257" spans="4:38" s="86" customFormat="1" x14ac:dyDescent="0.25">
      <c r="D257" s="179"/>
      <c r="E257" s="179"/>
      <c r="F257" s="179"/>
      <c r="AL257" s="176"/>
    </row>
    <row r="258" spans="4:38" s="86" customFormat="1" x14ac:dyDescent="0.25">
      <c r="D258" s="179"/>
      <c r="E258" s="179"/>
      <c r="F258" s="179"/>
      <c r="AL258" s="176"/>
    </row>
    <row r="259" spans="4:38" s="86" customFormat="1" x14ac:dyDescent="0.25">
      <c r="D259" s="179"/>
      <c r="E259" s="179"/>
      <c r="F259" s="179"/>
      <c r="AL259" s="176"/>
    </row>
    <row r="260" spans="4:38" s="86" customFormat="1" x14ac:dyDescent="0.25">
      <c r="D260" s="179"/>
      <c r="E260" s="179"/>
      <c r="F260" s="179"/>
      <c r="AL260" s="176"/>
    </row>
    <row r="261" spans="4:38" s="86" customFormat="1" x14ac:dyDescent="0.25">
      <c r="D261" s="179"/>
      <c r="E261" s="179"/>
      <c r="F261" s="179"/>
      <c r="AL261" s="176"/>
    </row>
    <row r="262" spans="4:38" s="86" customFormat="1" x14ac:dyDescent="0.25">
      <c r="D262" s="179"/>
      <c r="E262" s="179"/>
      <c r="F262" s="179"/>
      <c r="AL262" s="176"/>
    </row>
    <row r="263" spans="4:38" s="86" customFormat="1" x14ac:dyDescent="0.25">
      <c r="D263" s="179"/>
      <c r="E263" s="179"/>
      <c r="F263" s="179"/>
      <c r="AL263" s="176"/>
    </row>
    <row r="264" spans="4:38" s="86" customFormat="1" x14ac:dyDescent="0.25">
      <c r="D264" s="179"/>
      <c r="E264" s="179"/>
      <c r="F264" s="179"/>
      <c r="AL264" s="176"/>
    </row>
    <row r="265" spans="4:38" s="86" customFormat="1" x14ac:dyDescent="0.25">
      <c r="D265" s="179"/>
      <c r="E265" s="179"/>
      <c r="F265" s="179"/>
      <c r="AL265" s="176"/>
    </row>
    <row r="266" spans="4:38" s="86" customFormat="1" x14ac:dyDescent="0.25">
      <c r="D266" s="179"/>
      <c r="E266" s="179"/>
      <c r="F266" s="179"/>
      <c r="AL266" s="176"/>
    </row>
    <row r="267" spans="4:38" s="86" customFormat="1" x14ac:dyDescent="0.25">
      <c r="D267" s="179"/>
      <c r="E267" s="179"/>
      <c r="F267" s="179"/>
      <c r="AL267" s="176"/>
    </row>
    <row r="268" spans="4:38" s="86" customFormat="1" x14ac:dyDescent="0.25">
      <c r="D268" s="179"/>
      <c r="E268" s="179"/>
      <c r="F268" s="179"/>
      <c r="AL268" s="176"/>
    </row>
    <row r="269" spans="4:38" s="86" customFormat="1" x14ac:dyDescent="0.25">
      <c r="D269" s="179"/>
      <c r="E269" s="179"/>
      <c r="F269" s="179"/>
      <c r="AL269" s="176"/>
    </row>
    <row r="270" spans="4:38" s="86" customFormat="1" x14ac:dyDescent="0.25">
      <c r="D270" s="179"/>
      <c r="E270" s="179"/>
      <c r="F270" s="179"/>
      <c r="AL270" s="176"/>
    </row>
    <row r="271" spans="4:38" s="86" customFormat="1" x14ac:dyDescent="0.25">
      <c r="D271" s="179"/>
      <c r="E271" s="179"/>
      <c r="F271" s="179"/>
      <c r="AL271" s="176"/>
    </row>
    <row r="272" spans="4:38" s="86" customFormat="1" x14ac:dyDescent="0.25">
      <c r="D272" s="179"/>
      <c r="E272" s="179"/>
      <c r="F272" s="179"/>
      <c r="AL272" s="176"/>
    </row>
    <row r="273" spans="4:38" s="86" customFormat="1" x14ac:dyDescent="0.25">
      <c r="D273" s="179"/>
      <c r="E273" s="179"/>
      <c r="F273" s="179"/>
      <c r="AL273" s="176"/>
    </row>
    <row r="274" spans="4:38" s="86" customFormat="1" x14ac:dyDescent="0.25">
      <c r="D274" s="179"/>
      <c r="E274" s="179"/>
      <c r="F274" s="179"/>
      <c r="AL274" s="176"/>
    </row>
    <row r="275" spans="4:38" s="86" customFormat="1" x14ac:dyDescent="0.25">
      <c r="D275" s="179"/>
      <c r="E275" s="179"/>
      <c r="F275" s="179"/>
      <c r="AL275" s="176"/>
    </row>
    <row r="276" spans="4:38" s="86" customFormat="1" x14ac:dyDescent="0.25">
      <c r="D276" s="179"/>
      <c r="E276" s="179"/>
      <c r="F276" s="179"/>
      <c r="AL276" s="176"/>
    </row>
    <row r="277" spans="4:38" s="86" customFormat="1" x14ac:dyDescent="0.25">
      <c r="D277" s="179"/>
      <c r="E277" s="179"/>
      <c r="F277" s="179"/>
      <c r="AL277" s="176"/>
    </row>
    <row r="278" spans="4:38" s="86" customFormat="1" x14ac:dyDescent="0.25">
      <c r="D278" s="179"/>
      <c r="E278" s="179"/>
      <c r="F278" s="179"/>
      <c r="AL278" s="176"/>
    </row>
    <row r="279" spans="4:38" s="86" customFormat="1" x14ac:dyDescent="0.25">
      <c r="D279" s="179"/>
      <c r="E279" s="179"/>
      <c r="F279" s="179"/>
      <c r="AL279" s="176"/>
    </row>
    <row r="280" spans="4:38" s="86" customFormat="1" x14ac:dyDescent="0.25">
      <c r="D280" s="179"/>
      <c r="E280" s="179"/>
      <c r="F280" s="179"/>
      <c r="AL280" s="176"/>
    </row>
    <row r="281" spans="4:38" s="86" customFormat="1" x14ac:dyDescent="0.25">
      <c r="D281" s="179"/>
      <c r="E281" s="179"/>
      <c r="F281" s="179"/>
      <c r="AL281" s="176"/>
    </row>
    <row r="282" spans="4:38" s="86" customFormat="1" x14ac:dyDescent="0.25">
      <c r="D282" s="179"/>
      <c r="E282" s="179"/>
      <c r="F282" s="179"/>
      <c r="AL282" s="176"/>
    </row>
    <row r="283" spans="4:38" s="86" customFormat="1" x14ac:dyDescent="0.25">
      <c r="D283" s="179"/>
      <c r="E283" s="179"/>
      <c r="F283" s="179"/>
      <c r="AL283" s="176"/>
    </row>
    <row r="284" spans="4:38" s="86" customFormat="1" x14ac:dyDescent="0.25">
      <c r="D284" s="179"/>
      <c r="E284" s="179"/>
      <c r="F284" s="179"/>
      <c r="AL284" s="176"/>
    </row>
    <row r="285" spans="4:38" s="86" customFormat="1" x14ac:dyDescent="0.25">
      <c r="D285" s="179"/>
      <c r="E285" s="179"/>
      <c r="F285" s="179"/>
      <c r="AL285" s="176"/>
    </row>
    <row r="286" spans="4:38" s="86" customFormat="1" x14ac:dyDescent="0.25">
      <c r="D286" s="179"/>
      <c r="E286" s="179"/>
      <c r="F286" s="179"/>
      <c r="AL286" s="176"/>
    </row>
    <row r="287" spans="4:38" s="86" customFormat="1" x14ac:dyDescent="0.25">
      <c r="D287" s="179"/>
      <c r="E287" s="179"/>
      <c r="F287" s="179"/>
      <c r="AL287" s="176"/>
    </row>
    <row r="288" spans="4:38" s="86" customFormat="1" x14ac:dyDescent="0.25">
      <c r="D288" s="179"/>
      <c r="E288" s="179"/>
      <c r="F288" s="179"/>
      <c r="AL288" s="176"/>
    </row>
    <row r="289" spans="4:38" s="86" customFormat="1" x14ac:dyDescent="0.25">
      <c r="D289" s="179"/>
      <c r="E289" s="179"/>
      <c r="F289" s="179"/>
      <c r="AL289" s="176"/>
    </row>
    <row r="290" spans="4:38" s="86" customFormat="1" x14ac:dyDescent="0.25">
      <c r="D290" s="179"/>
      <c r="E290" s="179"/>
      <c r="F290" s="179"/>
      <c r="AL290" s="176"/>
    </row>
    <row r="291" spans="4:38" s="86" customFormat="1" x14ac:dyDescent="0.25">
      <c r="D291" s="179"/>
      <c r="E291" s="179"/>
      <c r="F291" s="179"/>
      <c r="AL291" s="176"/>
    </row>
    <row r="292" spans="4:38" s="86" customFormat="1" x14ac:dyDescent="0.25">
      <c r="D292" s="179"/>
      <c r="E292" s="179"/>
      <c r="F292" s="179"/>
      <c r="AL292" s="176"/>
    </row>
    <row r="293" spans="4:38" s="86" customFormat="1" x14ac:dyDescent="0.25">
      <c r="D293" s="179"/>
      <c r="E293" s="179"/>
      <c r="F293" s="179"/>
      <c r="AL293" s="176"/>
    </row>
    <row r="294" spans="4:38" s="86" customFormat="1" x14ac:dyDescent="0.25">
      <c r="D294" s="179"/>
      <c r="E294" s="179"/>
      <c r="F294" s="179"/>
      <c r="AL294" s="176"/>
    </row>
    <row r="295" spans="4:38" s="86" customFormat="1" x14ac:dyDescent="0.25">
      <c r="D295" s="179"/>
      <c r="E295" s="179"/>
      <c r="F295" s="179"/>
      <c r="AL295" s="176"/>
    </row>
    <row r="296" spans="4:38" s="86" customFormat="1" x14ac:dyDescent="0.25">
      <c r="D296" s="179"/>
      <c r="E296" s="179"/>
      <c r="F296" s="179"/>
      <c r="AL296" s="176"/>
    </row>
    <row r="297" spans="4:38" s="86" customFormat="1" x14ac:dyDescent="0.25">
      <c r="D297" s="179"/>
      <c r="E297" s="179"/>
      <c r="F297" s="179"/>
      <c r="AL297" s="176"/>
    </row>
    <row r="298" spans="4:38" s="86" customFormat="1" x14ac:dyDescent="0.25">
      <c r="D298" s="179"/>
      <c r="E298" s="179"/>
      <c r="F298" s="179"/>
      <c r="AL298" s="176"/>
    </row>
    <row r="299" spans="4:38" s="86" customFormat="1" x14ac:dyDescent="0.25">
      <c r="D299" s="179"/>
      <c r="E299" s="179"/>
      <c r="F299" s="179"/>
      <c r="AL299" s="176"/>
    </row>
    <row r="300" spans="4:38" s="86" customFormat="1" x14ac:dyDescent="0.25">
      <c r="D300" s="179"/>
      <c r="E300" s="179"/>
      <c r="F300" s="179"/>
      <c r="AL300" s="176"/>
    </row>
    <row r="301" spans="4:38" s="86" customFormat="1" x14ac:dyDescent="0.25">
      <c r="D301" s="179"/>
      <c r="E301" s="179"/>
      <c r="F301" s="179"/>
      <c r="AL301" s="176"/>
    </row>
    <row r="302" spans="4:38" s="86" customFormat="1" x14ac:dyDescent="0.25">
      <c r="D302" s="179"/>
      <c r="E302" s="179"/>
      <c r="F302" s="179"/>
      <c r="AL302" s="176"/>
    </row>
    <row r="303" spans="4:38" s="86" customFormat="1" x14ac:dyDescent="0.25">
      <c r="D303" s="179"/>
      <c r="E303" s="179"/>
      <c r="F303" s="179"/>
      <c r="AL303" s="176"/>
    </row>
    <row r="304" spans="4:38" s="86" customFormat="1" x14ac:dyDescent="0.25">
      <c r="D304" s="179"/>
      <c r="E304" s="179"/>
      <c r="F304" s="179"/>
      <c r="AL304" s="176"/>
    </row>
    <row r="305" spans="4:38" s="86" customFormat="1" x14ac:dyDescent="0.25">
      <c r="D305" s="179"/>
      <c r="E305" s="179"/>
      <c r="F305" s="179"/>
      <c r="AL305" s="176"/>
    </row>
    <row r="306" spans="4:38" s="86" customFormat="1" x14ac:dyDescent="0.25">
      <c r="D306" s="179"/>
      <c r="E306" s="179"/>
      <c r="F306" s="179"/>
      <c r="AL306" s="176"/>
    </row>
    <row r="307" spans="4:38" s="86" customFormat="1" x14ac:dyDescent="0.25">
      <c r="D307" s="179"/>
      <c r="E307" s="179"/>
      <c r="F307" s="179"/>
      <c r="AL307" s="176"/>
    </row>
    <row r="308" spans="4:38" s="86" customFormat="1" x14ac:dyDescent="0.25">
      <c r="D308" s="179"/>
      <c r="E308" s="179"/>
      <c r="F308" s="179"/>
      <c r="AL308" s="176"/>
    </row>
    <row r="309" spans="4:38" s="86" customFormat="1" x14ac:dyDescent="0.25">
      <c r="D309" s="179"/>
      <c r="E309" s="179"/>
      <c r="F309" s="179"/>
      <c r="AL309" s="176"/>
    </row>
    <row r="310" spans="4:38" s="86" customFormat="1" x14ac:dyDescent="0.25">
      <c r="D310" s="179"/>
      <c r="E310" s="179"/>
      <c r="F310" s="179"/>
      <c r="AL310" s="176"/>
    </row>
    <row r="311" spans="4:38" s="86" customFormat="1" x14ac:dyDescent="0.25">
      <c r="D311" s="179"/>
      <c r="E311" s="179"/>
      <c r="F311" s="179"/>
      <c r="AL311" s="176"/>
    </row>
    <row r="312" spans="4:38" s="86" customFormat="1" x14ac:dyDescent="0.25">
      <c r="D312" s="179"/>
      <c r="E312" s="179"/>
      <c r="F312" s="179"/>
      <c r="AL312" s="176"/>
    </row>
    <row r="313" spans="4:38" s="86" customFormat="1" x14ac:dyDescent="0.25">
      <c r="D313" s="179"/>
      <c r="E313" s="179"/>
      <c r="F313" s="179"/>
      <c r="AL313" s="176"/>
    </row>
    <row r="314" spans="4:38" s="86" customFormat="1" x14ac:dyDescent="0.25">
      <c r="D314" s="179"/>
      <c r="E314" s="179"/>
      <c r="F314" s="179"/>
      <c r="AL314" s="176"/>
    </row>
    <row r="315" spans="4:38" s="86" customFormat="1" x14ac:dyDescent="0.25">
      <c r="D315" s="179"/>
      <c r="E315" s="179"/>
      <c r="F315" s="179"/>
      <c r="AL315" s="176"/>
    </row>
    <row r="316" spans="4:38" s="86" customFormat="1" x14ac:dyDescent="0.25">
      <c r="D316" s="179"/>
      <c r="E316" s="179"/>
      <c r="F316" s="179"/>
      <c r="AL316" s="176"/>
    </row>
    <row r="317" spans="4:38" s="86" customFormat="1" x14ac:dyDescent="0.25">
      <c r="D317" s="179"/>
      <c r="E317" s="179"/>
      <c r="F317" s="179"/>
      <c r="AL317" s="176"/>
    </row>
    <row r="318" spans="4:38" s="86" customFormat="1" x14ac:dyDescent="0.25">
      <c r="D318" s="179"/>
      <c r="E318" s="179"/>
      <c r="F318" s="179"/>
      <c r="AL318" s="176"/>
    </row>
    <row r="319" spans="4:38" s="86" customFormat="1" x14ac:dyDescent="0.25">
      <c r="D319" s="179"/>
      <c r="E319" s="179"/>
      <c r="F319" s="179"/>
      <c r="AL319" s="176"/>
    </row>
    <row r="320" spans="4:38" s="86" customFormat="1" x14ac:dyDescent="0.25">
      <c r="D320" s="179"/>
      <c r="E320" s="179"/>
      <c r="F320" s="179"/>
      <c r="AL320" s="176"/>
    </row>
    <row r="321" spans="4:38" s="86" customFormat="1" x14ac:dyDescent="0.25">
      <c r="D321" s="179"/>
      <c r="E321" s="179"/>
      <c r="F321" s="179"/>
      <c r="AL321" s="176"/>
    </row>
    <row r="322" spans="4:38" s="86" customFormat="1" x14ac:dyDescent="0.25">
      <c r="D322" s="179"/>
      <c r="E322" s="179"/>
      <c r="F322" s="179"/>
      <c r="AL322" s="176"/>
    </row>
    <row r="323" spans="4:38" s="86" customFormat="1" x14ac:dyDescent="0.25">
      <c r="D323" s="179"/>
      <c r="E323" s="179"/>
      <c r="F323" s="179"/>
      <c r="AL323" s="176"/>
    </row>
    <row r="324" spans="4:38" s="86" customFormat="1" x14ac:dyDescent="0.25">
      <c r="D324" s="179"/>
      <c r="E324" s="179"/>
      <c r="F324" s="179"/>
      <c r="AL324" s="176"/>
    </row>
    <row r="325" spans="4:38" s="86" customFormat="1" x14ac:dyDescent="0.25">
      <c r="D325" s="179"/>
      <c r="E325" s="179"/>
      <c r="F325" s="179"/>
      <c r="AL325" s="176"/>
    </row>
    <row r="326" spans="4:38" s="86" customFormat="1" x14ac:dyDescent="0.25">
      <c r="D326" s="179"/>
      <c r="E326" s="179"/>
      <c r="F326" s="179"/>
      <c r="AL326" s="176"/>
    </row>
    <row r="327" spans="4:38" s="86" customFormat="1" x14ac:dyDescent="0.25">
      <c r="D327" s="179"/>
      <c r="E327" s="179"/>
      <c r="F327" s="179"/>
      <c r="AL327" s="176"/>
    </row>
    <row r="328" spans="4:38" s="86" customFormat="1" x14ac:dyDescent="0.25">
      <c r="D328" s="179"/>
      <c r="E328" s="179"/>
      <c r="F328" s="179"/>
      <c r="AL328" s="176"/>
    </row>
    <row r="329" spans="4:38" s="86" customFormat="1" x14ac:dyDescent="0.25">
      <c r="D329" s="179"/>
      <c r="E329" s="179"/>
      <c r="F329" s="179"/>
      <c r="AL329" s="176"/>
    </row>
    <row r="330" spans="4:38" s="86" customFormat="1" x14ac:dyDescent="0.25">
      <c r="D330" s="179"/>
      <c r="E330" s="179"/>
      <c r="F330" s="179"/>
      <c r="AL330" s="176"/>
    </row>
    <row r="331" spans="4:38" s="86" customFormat="1" x14ac:dyDescent="0.25">
      <c r="D331" s="179"/>
      <c r="E331" s="179"/>
      <c r="F331" s="179"/>
      <c r="AL331" s="176"/>
    </row>
    <row r="332" spans="4:38" s="86" customFormat="1" x14ac:dyDescent="0.25">
      <c r="D332" s="179"/>
      <c r="E332" s="179"/>
      <c r="F332" s="179"/>
      <c r="AL332" s="176"/>
    </row>
    <row r="333" spans="4:38" s="86" customFormat="1" x14ac:dyDescent="0.25">
      <c r="D333" s="179"/>
      <c r="E333" s="179"/>
      <c r="F333" s="179"/>
      <c r="AL333" s="176"/>
    </row>
    <row r="334" spans="4:38" s="86" customFormat="1" x14ac:dyDescent="0.25">
      <c r="D334" s="179"/>
      <c r="E334" s="179"/>
      <c r="F334" s="179"/>
      <c r="AL334" s="176"/>
    </row>
    <row r="335" spans="4:38" s="86" customFormat="1" x14ac:dyDescent="0.25">
      <c r="D335" s="179"/>
      <c r="E335" s="179"/>
      <c r="F335" s="179"/>
      <c r="AL335" s="176"/>
    </row>
    <row r="336" spans="4:38" s="86" customFormat="1" x14ac:dyDescent="0.25">
      <c r="D336" s="179"/>
      <c r="E336" s="179"/>
      <c r="F336" s="179"/>
      <c r="AL336" s="176"/>
    </row>
    <row r="337" spans="4:38" s="86" customFormat="1" x14ac:dyDescent="0.25">
      <c r="D337" s="179"/>
      <c r="E337" s="179"/>
      <c r="F337" s="179"/>
      <c r="AL337" s="176"/>
    </row>
    <row r="338" spans="4:38" s="86" customFormat="1" x14ac:dyDescent="0.25">
      <c r="D338" s="179"/>
      <c r="E338" s="179"/>
      <c r="F338" s="179"/>
      <c r="AL338" s="176"/>
    </row>
    <row r="339" spans="4:38" s="86" customFormat="1" x14ac:dyDescent="0.25">
      <c r="D339" s="179"/>
      <c r="E339" s="179"/>
      <c r="F339" s="179"/>
      <c r="AL339" s="176"/>
    </row>
    <row r="340" spans="4:38" s="86" customFormat="1" x14ac:dyDescent="0.25">
      <c r="D340" s="179"/>
      <c r="E340" s="179"/>
      <c r="F340" s="179"/>
      <c r="AL340" s="176"/>
    </row>
    <row r="341" spans="4:38" s="86" customFormat="1" x14ac:dyDescent="0.25">
      <c r="D341" s="179"/>
      <c r="E341" s="179"/>
      <c r="F341" s="179"/>
      <c r="AL341" s="176"/>
    </row>
    <row r="342" spans="4:38" s="86" customFormat="1" x14ac:dyDescent="0.25">
      <c r="D342" s="179"/>
      <c r="E342" s="179"/>
      <c r="F342" s="179"/>
      <c r="AL342" s="176"/>
    </row>
    <row r="343" spans="4:38" s="86" customFormat="1" x14ac:dyDescent="0.25">
      <c r="D343" s="179"/>
      <c r="E343" s="179"/>
      <c r="F343" s="179"/>
      <c r="AL343" s="176"/>
    </row>
    <row r="344" spans="4:38" s="86" customFormat="1" x14ac:dyDescent="0.25">
      <c r="D344" s="179"/>
      <c r="E344" s="179"/>
      <c r="F344" s="179"/>
      <c r="AL344" s="176"/>
    </row>
    <row r="345" spans="4:38" s="86" customFormat="1" x14ac:dyDescent="0.25">
      <c r="D345" s="179"/>
      <c r="E345" s="179"/>
      <c r="F345" s="179"/>
      <c r="AL345" s="176"/>
    </row>
    <row r="346" spans="4:38" s="86" customFormat="1" x14ac:dyDescent="0.25">
      <c r="D346" s="179"/>
      <c r="E346" s="179"/>
      <c r="F346" s="179"/>
      <c r="AL346" s="176"/>
    </row>
    <row r="347" spans="4:38" s="86" customFormat="1" x14ac:dyDescent="0.25">
      <c r="D347" s="179"/>
      <c r="E347" s="179"/>
      <c r="F347" s="179"/>
      <c r="AL347" s="176"/>
    </row>
    <row r="348" spans="4:38" s="86" customFormat="1" x14ac:dyDescent="0.25">
      <c r="D348" s="179"/>
      <c r="E348" s="179"/>
      <c r="F348" s="179"/>
      <c r="AL348" s="176"/>
    </row>
    <row r="349" spans="4:38" s="86" customFormat="1" x14ac:dyDescent="0.25">
      <c r="D349" s="179"/>
      <c r="E349" s="179"/>
      <c r="F349" s="179"/>
      <c r="AL349" s="176"/>
    </row>
    <row r="350" spans="4:38" s="86" customFormat="1" x14ac:dyDescent="0.25">
      <c r="D350" s="179"/>
      <c r="E350" s="179"/>
      <c r="F350" s="179"/>
      <c r="AL350" s="176"/>
    </row>
    <row r="351" spans="4:38" s="86" customFormat="1" x14ac:dyDescent="0.25">
      <c r="D351" s="179"/>
      <c r="E351" s="179"/>
      <c r="F351" s="179"/>
      <c r="AL351" s="176"/>
    </row>
    <row r="352" spans="4:38" s="86" customFormat="1" x14ac:dyDescent="0.25">
      <c r="D352" s="179"/>
      <c r="E352" s="179"/>
      <c r="F352" s="179"/>
      <c r="AL352" s="176"/>
    </row>
    <row r="353" spans="4:38" s="86" customFormat="1" x14ac:dyDescent="0.25">
      <c r="D353" s="179"/>
      <c r="E353" s="179"/>
      <c r="F353" s="179"/>
      <c r="AL353" s="176"/>
    </row>
    <row r="354" spans="4:38" s="86" customFormat="1" x14ac:dyDescent="0.25">
      <c r="D354" s="179"/>
      <c r="E354" s="179"/>
      <c r="F354" s="179"/>
      <c r="AL354" s="176"/>
    </row>
    <row r="355" spans="4:38" s="86" customFormat="1" x14ac:dyDescent="0.25">
      <c r="D355" s="179"/>
      <c r="E355" s="179"/>
      <c r="F355" s="179"/>
      <c r="AL355" s="176"/>
    </row>
    <row r="356" spans="4:38" s="86" customFormat="1" x14ac:dyDescent="0.25">
      <c r="D356" s="179"/>
      <c r="E356" s="179"/>
      <c r="F356" s="179"/>
      <c r="AL356" s="176"/>
    </row>
    <row r="357" spans="4:38" s="86" customFormat="1" x14ac:dyDescent="0.25">
      <c r="D357" s="179"/>
      <c r="E357" s="179"/>
      <c r="F357" s="179"/>
      <c r="AL357" s="176"/>
    </row>
    <row r="358" spans="4:38" s="86" customFormat="1" x14ac:dyDescent="0.25">
      <c r="D358" s="179"/>
      <c r="E358" s="179"/>
      <c r="F358" s="179"/>
      <c r="AL358" s="176"/>
    </row>
    <row r="359" spans="4:38" s="86" customFormat="1" x14ac:dyDescent="0.25">
      <c r="D359" s="179"/>
      <c r="E359" s="179"/>
      <c r="F359" s="179"/>
      <c r="AL359" s="176"/>
    </row>
    <row r="360" spans="4:38" s="86" customFormat="1" x14ac:dyDescent="0.25">
      <c r="D360" s="179"/>
      <c r="E360" s="179"/>
      <c r="F360" s="179"/>
      <c r="AL360" s="176"/>
    </row>
    <row r="361" spans="4:38" s="86" customFormat="1" x14ac:dyDescent="0.25">
      <c r="D361" s="179"/>
      <c r="E361" s="179"/>
      <c r="F361" s="179"/>
      <c r="AL361" s="176"/>
    </row>
    <row r="362" spans="4:38" s="86" customFormat="1" x14ac:dyDescent="0.25">
      <c r="D362" s="179"/>
      <c r="E362" s="179"/>
      <c r="F362" s="179"/>
      <c r="AL362" s="176"/>
    </row>
    <row r="363" spans="4:38" s="86" customFormat="1" x14ac:dyDescent="0.25">
      <c r="D363" s="179"/>
      <c r="E363" s="179"/>
      <c r="F363" s="179"/>
      <c r="AL363" s="176"/>
    </row>
    <row r="364" spans="4:38" s="86" customFormat="1" x14ac:dyDescent="0.25">
      <c r="D364" s="179"/>
      <c r="E364" s="179"/>
      <c r="F364" s="179"/>
      <c r="AL364" s="176"/>
    </row>
    <row r="365" spans="4:38" s="86" customFormat="1" x14ac:dyDescent="0.25">
      <c r="D365" s="179"/>
      <c r="E365" s="179"/>
      <c r="F365" s="179"/>
      <c r="AL365" s="176"/>
    </row>
    <row r="366" spans="4:38" s="86" customFormat="1" x14ac:dyDescent="0.25">
      <c r="D366" s="179"/>
      <c r="E366" s="179"/>
      <c r="F366" s="179"/>
      <c r="AL366" s="176"/>
    </row>
    <row r="367" spans="4:38" s="86" customFormat="1" x14ac:dyDescent="0.25">
      <c r="D367" s="179"/>
      <c r="E367" s="179"/>
      <c r="F367" s="179"/>
      <c r="AL367" s="176"/>
    </row>
    <row r="368" spans="4:38" s="86" customFormat="1" x14ac:dyDescent="0.25">
      <c r="D368" s="179"/>
      <c r="E368" s="179"/>
      <c r="F368" s="179"/>
      <c r="AL368" s="176"/>
    </row>
    <row r="369" spans="4:38" s="86" customFormat="1" x14ac:dyDescent="0.25">
      <c r="D369" s="179"/>
      <c r="E369" s="179"/>
      <c r="F369" s="179"/>
      <c r="AL369" s="176"/>
    </row>
    <row r="370" spans="4:38" s="86" customFormat="1" x14ac:dyDescent="0.25">
      <c r="D370" s="179"/>
      <c r="E370" s="179"/>
      <c r="F370" s="179"/>
      <c r="AL370" s="176"/>
    </row>
    <row r="371" spans="4:38" s="86" customFormat="1" x14ac:dyDescent="0.25">
      <c r="D371" s="179"/>
      <c r="E371" s="179"/>
      <c r="F371" s="179"/>
      <c r="AL371" s="176"/>
    </row>
    <row r="372" spans="4:38" s="86" customFormat="1" x14ac:dyDescent="0.25">
      <c r="D372" s="179"/>
      <c r="E372" s="179"/>
      <c r="F372" s="179"/>
      <c r="AL372" s="176"/>
    </row>
    <row r="373" spans="4:38" s="86" customFormat="1" x14ac:dyDescent="0.25">
      <c r="D373" s="179"/>
      <c r="E373" s="179"/>
      <c r="F373" s="179"/>
      <c r="AL373" s="176"/>
    </row>
    <row r="374" spans="4:38" s="86" customFormat="1" x14ac:dyDescent="0.25">
      <c r="D374" s="179"/>
      <c r="E374" s="179"/>
      <c r="F374" s="179"/>
      <c r="AL374" s="176"/>
    </row>
    <row r="375" spans="4:38" s="86" customFormat="1" x14ac:dyDescent="0.25">
      <c r="D375" s="179"/>
      <c r="E375" s="179"/>
      <c r="F375" s="179"/>
      <c r="AL375" s="176"/>
    </row>
    <row r="376" spans="4:38" s="86" customFormat="1" x14ac:dyDescent="0.25">
      <c r="D376" s="179"/>
      <c r="E376" s="179"/>
      <c r="F376" s="179"/>
      <c r="AL376" s="176"/>
    </row>
    <row r="377" spans="4:38" s="86" customFormat="1" x14ac:dyDescent="0.25">
      <c r="D377" s="179"/>
      <c r="E377" s="179"/>
      <c r="F377" s="179"/>
      <c r="AL377" s="176"/>
    </row>
    <row r="378" spans="4:38" s="86" customFormat="1" x14ac:dyDescent="0.25">
      <c r="D378" s="179"/>
      <c r="E378" s="179"/>
      <c r="F378" s="179"/>
      <c r="AL378" s="176"/>
    </row>
    <row r="379" spans="4:38" s="86" customFormat="1" x14ac:dyDescent="0.25">
      <c r="D379" s="179"/>
      <c r="E379" s="179"/>
      <c r="F379" s="179"/>
      <c r="AL379" s="176"/>
    </row>
    <row r="380" spans="4:38" s="86" customFormat="1" x14ac:dyDescent="0.25">
      <c r="D380" s="179"/>
      <c r="E380" s="179"/>
      <c r="F380" s="179"/>
      <c r="AL380" s="176"/>
    </row>
    <row r="381" spans="4:38" s="86" customFormat="1" x14ac:dyDescent="0.25">
      <c r="D381" s="179"/>
      <c r="E381" s="179"/>
      <c r="F381" s="179"/>
      <c r="AL381" s="176"/>
    </row>
    <row r="382" spans="4:38" s="86" customFormat="1" x14ac:dyDescent="0.25">
      <c r="D382" s="179"/>
      <c r="E382" s="179"/>
      <c r="F382" s="179"/>
      <c r="AL382" s="176"/>
    </row>
    <row r="383" spans="4:38" s="86" customFormat="1" x14ac:dyDescent="0.25">
      <c r="D383" s="179"/>
      <c r="E383" s="179"/>
      <c r="F383" s="179"/>
      <c r="AL383" s="176"/>
    </row>
    <row r="384" spans="4:38" s="86" customFormat="1" x14ac:dyDescent="0.25">
      <c r="D384" s="179"/>
      <c r="E384" s="179"/>
      <c r="F384" s="179"/>
      <c r="AL384" s="176"/>
    </row>
    <row r="385" spans="4:38" s="86" customFormat="1" x14ac:dyDescent="0.25">
      <c r="D385" s="179"/>
      <c r="E385" s="179"/>
      <c r="F385" s="179"/>
      <c r="AL385" s="176"/>
    </row>
    <row r="386" spans="4:38" s="86" customFormat="1" x14ac:dyDescent="0.25">
      <c r="D386" s="179"/>
      <c r="E386" s="179"/>
      <c r="F386" s="179"/>
      <c r="AL386" s="176"/>
    </row>
    <row r="387" spans="4:38" s="86" customFormat="1" x14ac:dyDescent="0.25">
      <c r="D387" s="179"/>
      <c r="E387" s="179"/>
      <c r="F387" s="179"/>
      <c r="AL387" s="176"/>
    </row>
    <row r="388" spans="4:38" s="86" customFormat="1" x14ac:dyDescent="0.25">
      <c r="D388" s="179"/>
      <c r="E388" s="179"/>
      <c r="F388" s="179"/>
      <c r="AL388" s="176"/>
    </row>
    <row r="389" spans="4:38" s="86" customFormat="1" x14ac:dyDescent="0.25">
      <c r="D389" s="179"/>
      <c r="E389" s="179"/>
      <c r="F389" s="179"/>
      <c r="AL389" s="176"/>
    </row>
    <row r="390" spans="4:38" s="86" customFormat="1" x14ac:dyDescent="0.25">
      <c r="D390" s="179"/>
      <c r="E390" s="179"/>
      <c r="F390" s="179"/>
      <c r="AL390" s="176"/>
    </row>
    <row r="391" spans="4:38" s="86" customFormat="1" x14ac:dyDescent="0.25">
      <c r="D391" s="179"/>
      <c r="E391" s="179"/>
      <c r="F391" s="179"/>
      <c r="AL391" s="176"/>
    </row>
    <row r="392" spans="4:38" s="86" customFormat="1" x14ac:dyDescent="0.25">
      <c r="D392" s="179"/>
      <c r="E392" s="179"/>
      <c r="F392" s="179"/>
      <c r="AL392" s="176"/>
    </row>
    <row r="393" spans="4:38" s="86" customFormat="1" x14ac:dyDescent="0.25">
      <c r="D393" s="179"/>
      <c r="E393" s="179"/>
      <c r="F393" s="179"/>
      <c r="AL393" s="176"/>
    </row>
    <row r="394" spans="4:38" s="86" customFormat="1" x14ac:dyDescent="0.25">
      <c r="D394" s="179"/>
      <c r="E394" s="179"/>
      <c r="F394" s="179"/>
      <c r="AL394" s="176"/>
    </row>
    <row r="395" spans="4:38" s="86" customFormat="1" x14ac:dyDescent="0.25">
      <c r="D395" s="179"/>
      <c r="E395" s="179"/>
      <c r="F395" s="179"/>
      <c r="AL395" s="176"/>
    </row>
    <row r="396" spans="4:38" s="86" customFormat="1" x14ac:dyDescent="0.25">
      <c r="D396" s="179"/>
      <c r="E396" s="179"/>
      <c r="F396" s="179"/>
      <c r="AL396" s="176"/>
    </row>
    <row r="397" spans="4:38" s="86" customFormat="1" x14ac:dyDescent="0.25">
      <c r="D397" s="179"/>
      <c r="E397" s="179"/>
      <c r="F397" s="179"/>
      <c r="AL397" s="176"/>
    </row>
    <row r="398" spans="4:38" s="86" customFormat="1" x14ac:dyDescent="0.25">
      <c r="D398" s="179"/>
      <c r="E398" s="179"/>
      <c r="F398" s="179"/>
      <c r="AL398" s="176"/>
    </row>
    <row r="399" spans="4:38" s="86" customFormat="1" x14ac:dyDescent="0.25">
      <c r="D399" s="179"/>
      <c r="E399" s="179"/>
      <c r="F399" s="179"/>
      <c r="AL399" s="176"/>
    </row>
    <row r="400" spans="4:38" s="86" customFormat="1" x14ac:dyDescent="0.25">
      <c r="D400" s="179"/>
      <c r="E400" s="179"/>
      <c r="F400" s="179"/>
      <c r="AL400" s="176"/>
    </row>
    <row r="401" spans="4:38" s="86" customFormat="1" x14ac:dyDescent="0.25">
      <c r="D401" s="179"/>
      <c r="E401" s="179"/>
      <c r="F401" s="179"/>
      <c r="AL401" s="176"/>
    </row>
    <row r="402" spans="4:38" s="86" customFormat="1" x14ac:dyDescent="0.25">
      <c r="D402" s="179"/>
      <c r="E402" s="179"/>
      <c r="F402" s="179"/>
      <c r="AL402" s="176"/>
    </row>
    <row r="403" spans="4:38" s="86" customFormat="1" x14ac:dyDescent="0.25">
      <c r="D403" s="179"/>
      <c r="E403" s="179"/>
      <c r="F403" s="179"/>
      <c r="AL403" s="176"/>
    </row>
    <row r="404" spans="4:38" s="86" customFormat="1" x14ac:dyDescent="0.25">
      <c r="D404" s="179"/>
      <c r="E404" s="179"/>
      <c r="F404" s="179"/>
      <c r="AL404" s="176"/>
    </row>
    <row r="405" spans="4:38" s="86" customFormat="1" x14ac:dyDescent="0.25">
      <c r="D405" s="179"/>
      <c r="E405" s="179"/>
      <c r="F405" s="179"/>
      <c r="AL405" s="176"/>
    </row>
    <row r="406" spans="4:38" s="86" customFormat="1" x14ac:dyDescent="0.25">
      <c r="D406" s="179"/>
      <c r="E406" s="179"/>
      <c r="F406" s="179"/>
      <c r="AL406" s="176"/>
    </row>
    <row r="407" spans="4:38" s="86" customFormat="1" x14ac:dyDescent="0.25">
      <c r="D407" s="179"/>
      <c r="E407" s="179"/>
      <c r="F407" s="179"/>
      <c r="AL407" s="176"/>
    </row>
    <row r="408" spans="4:38" s="86" customFormat="1" x14ac:dyDescent="0.25">
      <c r="D408" s="179"/>
      <c r="E408" s="179"/>
      <c r="F408" s="179"/>
      <c r="AL408" s="176"/>
    </row>
    <row r="409" spans="4:38" s="86" customFormat="1" x14ac:dyDescent="0.25">
      <c r="D409" s="179"/>
      <c r="E409" s="179"/>
      <c r="F409" s="179"/>
      <c r="AL409" s="176"/>
    </row>
    <row r="410" spans="4:38" s="86" customFormat="1" x14ac:dyDescent="0.25">
      <c r="D410" s="179"/>
      <c r="E410" s="179"/>
      <c r="F410" s="179"/>
      <c r="AL410" s="176"/>
    </row>
    <row r="411" spans="4:38" s="86" customFormat="1" x14ac:dyDescent="0.25">
      <c r="D411" s="179"/>
      <c r="E411" s="179"/>
      <c r="F411" s="179"/>
      <c r="AL411" s="176"/>
    </row>
    <row r="412" spans="4:38" s="86" customFormat="1" x14ac:dyDescent="0.25">
      <c r="D412" s="179"/>
      <c r="E412" s="179"/>
      <c r="F412" s="179"/>
      <c r="AL412" s="176"/>
    </row>
    <row r="413" spans="4:38" s="86" customFormat="1" x14ac:dyDescent="0.25">
      <c r="D413" s="179"/>
      <c r="E413" s="179"/>
      <c r="F413" s="179"/>
      <c r="AL413" s="176"/>
    </row>
    <row r="414" spans="4:38" s="86" customFormat="1" x14ac:dyDescent="0.25">
      <c r="D414" s="179"/>
      <c r="E414" s="179"/>
      <c r="F414" s="179"/>
      <c r="AL414" s="176"/>
    </row>
    <row r="415" spans="4:38" s="86" customFormat="1" x14ac:dyDescent="0.25">
      <c r="D415" s="179"/>
      <c r="E415" s="179"/>
      <c r="F415" s="179"/>
      <c r="AL415" s="176"/>
    </row>
    <row r="416" spans="4:38" s="86" customFormat="1" x14ac:dyDescent="0.25">
      <c r="D416" s="179"/>
      <c r="E416" s="179"/>
      <c r="F416" s="179"/>
      <c r="AL416" s="176"/>
    </row>
    <row r="417" spans="4:38" s="86" customFormat="1" x14ac:dyDescent="0.25">
      <c r="D417" s="179"/>
      <c r="E417" s="179"/>
      <c r="F417" s="179"/>
      <c r="AL417" s="176"/>
    </row>
    <row r="418" spans="4:38" s="86" customFormat="1" x14ac:dyDescent="0.25">
      <c r="D418" s="179"/>
      <c r="E418" s="179"/>
      <c r="F418" s="179"/>
      <c r="AL418" s="176"/>
    </row>
    <row r="419" spans="4:38" s="86" customFormat="1" x14ac:dyDescent="0.25">
      <c r="D419" s="179"/>
      <c r="E419" s="179"/>
      <c r="F419" s="179"/>
      <c r="AL419" s="176"/>
    </row>
    <row r="420" spans="4:38" s="86" customFormat="1" x14ac:dyDescent="0.25">
      <c r="D420" s="179"/>
      <c r="E420" s="179"/>
      <c r="F420" s="179"/>
      <c r="AL420" s="176"/>
    </row>
    <row r="421" spans="4:38" s="86" customFormat="1" x14ac:dyDescent="0.25">
      <c r="D421" s="179"/>
      <c r="E421" s="179"/>
      <c r="F421" s="179"/>
      <c r="AL421" s="176"/>
    </row>
    <row r="422" spans="4:38" s="86" customFormat="1" x14ac:dyDescent="0.25">
      <c r="D422" s="179"/>
      <c r="E422" s="179"/>
      <c r="F422" s="179"/>
      <c r="AL422" s="176"/>
    </row>
    <row r="423" spans="4:38" s="86" customFormat="1" x14ac:dyDescent="0.25">
      <c r="D423" s="179"/>
      <c r="E423" s="179"/>
      <c r="F423" s="179"/>
      <c r="AL423" s="176"/>
    </row>
    <row r="424" spans="4:38" s="86" customFormat="1" x14ac:dyDescent="0.25">
      <c r="D424" s="179"/>
      <c r="E424" s="179"/>
      <c r="F424" s="179"/>
      <c r="AL424" s="176"/>
    </row>
    <row r="425" spans="4:38" s="86" customFormat="1" x14ac:dyDescent="0.25">
      <c r="D425" s="179"/>
      <c r="E425" s="179"/>
      <c r="F425" s="179"/>
      <c r="AL425" s="176"/>
    </row>
    <row r="426" spans="4:38" s="86" customFormat="1" x14ac:dyDescent="0.25">
      <c r="D426" s="179"/>
      <c r="E426" s="179"/>
      <c r="F426" s="179"/>
      <c r="AL426" s="176"/>
    </row>
    <row r="427" spans="4:38" s="86" customFormat="1" x14ac:dyDescent="0.25">
      <c r="D427" s="179"/>
      <c r="E427" s="179"/>
      <c r="F427" s="179"/>
      <c r="AL427" s="176"/>
    </row>
    <row r="428" spans="4:38" s="86" customFormat="1" x14ac:dyDescent="0.25">
      <c r="D428" s="179"/>
      <c r="E428" s="179"/>
      <c r="F428" s="179"/>
      <c r="AL428" s="176"/>
    </row>
    <row r="429" spans="4:38" s="86" customFormat="1" x14ac:dyDescent="0.25">
      <c r="D429" s="179"/>
      <c r="E429" s="179"/>
      <c r="F429" s="179"/>
      <c r="AL429" s="176"/>
    </row>
    <row r="430" spans="4:38" s="86" customFormat="1" x14ac:dyDescent="0.25">
      <c r="D430" s="179"/>
      <c r="E430" s="179"/>
      <c r="F430" s="179"/>
      <c r="AL430" s="176"/>
    </row>
    <row r="431" spans="4:38" s="86" customFormat="1" x14ac:dyDescent="0.25">
      <c r="D431" s="179"/>
      <c r="E431" s="179"/>
      <c r="F431" s="179"/>
      <c r="AL431" s="176"/>
    </row>
    <row r="432" spans="4:38" s="86" customFormat="1" x14ac:dyDescent="0.25">
      <c r="D432" s="179"/>
      <c r="E432" s="179"/>
      <c r="F432" s="179"/>
      <c r="AL432" s="176"/>
    </row>
    <row r="433" spans="4:38" s="86" customFormat="1" x14ac:dyDescent="0.25">
      <c r="D433" s="179"/>
      <c r="E433" s="179"/>
      <c r="F433" s="179"/>
      <c r="AL433" s="176"/>
    </row>
    <row r="434" spans="4:38" s="86" customFormat="1" x14ac:dyDescent="0.25">
      <c r="D434" s="179"/>
      <c r="E434" s="179"/>
      <c r="F434" s="179"/>
      <c r="AL434" s="176"/>
    </row>
    <row r="435" spans="4:38" s="86" customFormat="1" x14ac:dyDescent="0.25">
      <c r="D435" s="179"/>
      <c r="E435" s="179"/>
      <c r="F435" s="179"/>
      <c r="AL435" s="176"/>
    </row>
    <row r="436" spans="4:38" s="86" customFormat="1" x14ac:dyDescent="0.25">
      <c r="D436" s="179"/>
      <c r="E436" s="179"/>
      <c r="F436" s="179"/>
      <c r="AL436" s="176"/>
    </row>
    <row r="437" spans="4:38" s="86" customFormat="1" x14ac:dyDescent="0.25">
      <c r="D437" s="179"/>
      <c r="E437" s="179"/>
      <c r="F437" s="179"/>
      <c r="AL437" s="176"/>
    </row>
    <row r="438" spans="4:38" s="86" customFormat="1" x14ac:dyDescent="0.25">
      <c r="D438" s="179"/>
      <c r="E438" s="179"/>
      <c r="F438" s="179"/>
      <c r="AL438" s="176"/>
    </row>
    <row r="439" spans="4:38" s="86" customFormat="1" x14ac:dyDescent="0.25">
      <c r="D439" s="179"/>
      <c r="E439" s="179"/>
      <c r="F439" s="179"/>
      <c r="AL439" s="176"/>
    </row>
    <row r="440" spans="4:38" s="86" customFormat="1" x14ac:dyDescent="0.25">
      <c r="D440" s="179"/>
      <c r="E440" s="179"/>
      <c r="F440" s="179"/>
      <c r="AL440" s="176"/>
    </row>
    <row r="441" spans="4:38" s="86" customFormat="1" x14ac:dyDescent="0.25">
      <c r="D441" s="179"/>
      <c r="E441" s="179"/>
      <c r="F441" s="179"/>
      <c r="AL441" s="176"/>
    </row>
    <row r="442" spans="4:38" s="86" customFormat="1" x14ac:dyDescent="0.25">
      <c r="D442" s="179"/>
      <c r="E442" s="179"/>
      <c r="F442" s="179"/>
      <c r="AL442" s="176"/>
    </row>
    <row r="443" spans="4:38" s="86" customFormat="1" x14ac:dyDescent="0.25">
      <c r="D443" s="179"/>
      <c r="E443" s="179"/>
      <c r="F443" s="179"/>
      <c r="AL443" s="176"/>
    </row>
    <row r="444" spans="4:38" s="86" customFormat="1" x14ac:dyDescent="0.25">
      <c r="D444" s="179"/>
      <c r="E444" s="179"/>
      <c r="F444" s="179"/>
      <c r="AL444" s="176"/>
    </row>
    <row r="445" spans="4:38" s="86" customFormat="1" x14ac:dyDescent="0.25">
      <c r="D445" s="179"/>
      <c r="E445" s="179"/>
      <c r="F445" s="179"/>
      <c r="AL445" s="176"/>
    </row>
    <row r="446" spans="4:38" s="86" customFormat="1" x14ac:dyDescent="0.25">
      <c r="D446" s="179"/>
      <c r="E446" s="179"/>
      <c r="F446" s="179"/>
      <c r="AL446" s="176"/>
    </row>
    <row r="447" spans="4:38" s="86" customFormat="1" x14ac:dyDescent="0.25">
      <c r="D447" s="179"/>
      <c r="E447" s="179"/>
      <c r="F447" s="179"/>
      <c r="AL447" s="176"/>
    </row>
    <row r="448" spans="4:38" s="86" customFormat="1" x14ac:dyDescent="0.25">
      <c r="D448" s="179"/>
      <c r="E448" s="179"/>
      <c r="F448" s="179"/>
      <c r="AL448" s="176"/>
    </row>
    <row r="449" spans="4:38" s="86" customFormat="1" x14ac:dyDescent="0.25">
      <c r="D449" s="179"/>
      <c r="E449" s="179"/>
      <c r="F449" s="179"/>
      <c r="AL449" s="176"/>
    </row>
    <row r="450" spans="4:38" s="86" customFormat="1" x14ac:dyDescent="0.25">
      <c r="D450" s="179"/>
      <c r="E450" s="179"/>
      <c r="F450" s="179"/>
      <c r="AL450" s="176"/>
    </row>
    <row r="451" spans="4:38" s="86" customFormat="1" x14ac:dyDescent="0.25">
      <c r="D451" s="179"/>
      <c r="E451" s="179"/>
      <c r="F451" s="179"/>
      <c r="AL451" s="176"/>
    </row>
    <row r="452" spans="4:38" s="86" customFormat="1" x14ac:dyDescent="0.25">
      <c r="D452" s="179"/>
      <c r="E452" s="179"/>
      <c r="F452" s="179"/>
      <c r="AL452" s="176"/>
    </row>
    <row r="453" spans="4:38" s="86" customFormat="1" x14ac:dyDescent="0.25">
      <c r="D453" s="179"/>
      <c r="E453" s="179"/>
      <c r="F453" s="179"/>
      <c r="AL453" s="176"/>
    </row>
    <row r="454" spans="4:38" s="86" customFormat="1" x14ac:dyDescent="0.25">
      <c r="D454" s="179"/>
      <c r="E454" s="179"/>
      <c r="F454" s="179"/>
      <c r="AL454" s="176"/>
    </row>
    <row r="455" spans="4:38" s="86" customFormat="1" x14ac:dyDescent="0.25">
      <c r="D455" s="179"/>
      <c r="E455" s="179"/>
      <c r="F455" s="179"/>
      <c r="AL455" s="176"/>
    </row>
    <row r="456" spans="4:38" s="86" customFormat="1" x14ac:dyDescent="0.25">
      <c r="D456" s="179"/>
      <c r="E456" s="179"/>
      <c r="F456" s="179"/>
      <c r="AL456" s="176"/>
    </row>
    <row r="457" spans="4:38" s="86" customFormat="1" x14ac:dyDescent="0.25">
      <c r="D457" s="179"/>
      <c r="E457" s="179"/>
      <c r="F457" s="179"/>
      <c r="AL457" s="176"/>
    </row>
    <row r="458" spans="4:38" s="86" customFormat="1" x14ac:dyDescent="0.25">
      <c r="D458" s="179"/>
      <c r="E458" s="179"/>
      <c r="F458" s="179"/>
      <c r="AL458" s="176"/>
    </row>
    <row r="459" spans="4:38" s="86" customFormat="1" x14ac:dyDescent="0.25">
      <c r="D459" s="179"/>
      <c r="E459" s="179"/>
      <c r="F459" s="179"/>
      <c r="AL459" s="176"/>
    </row>
    <row r="460" spans="4:38" s="86" customFormat="1" x14ac:dyDescent="0.25">
      <c r="D460" s="179"/>
      <c r="E460" s="179"/>
      <c r="F460" s="179"/>
      <c r="AL460" s="176"/>
    </row>
    <row r="461" spans="4:38" s="86" customFormat="1" x14ac:dyDescent="0.25">
      <c r="D461" s="179"/>
      <c r="E461" s="179"/>
      <c r="F461" s="179"/>
      <c r="AL461" s="176"/>
    </row>
    <row r="462" spans="4:38" s="86" customFormat="1" x14ac:dyDescent="0.25">
      <c r="D462" s="179"/>
      <c r="E462" s="179"/>
      <c r="F462" s="179"/>
      <c r="AL462" s="176"/>
    </row>
    <row r="463" spans="4:38" s="86" customFormat="1" x14ac:dyDescent="0.25">
      <c r="D463" s="179"/>
      <c r="E463" s="179"/>
      <c r="F463" s="179"/>
      <c r="AL463" s="176"/>
    </row>
    <row r="464" spans="4:38" s="86" customFormat="1" x14ac:dyDescent="0.25">
      <c r="D464" s="179"/>
      <c r="E464" s="179"/>
      <c r="F464" s="179"/>
      <c r="AL464" s="176"/>
    </row>
    <row r="465" spans="4:38" s="86" customFormat="1" x14ac:dyDescent="0.25">
      <c r="D465" s="179"/>
      <c r="E465" s="179"/>
      <c r="F465" s="179"/>
      <c r="AL465" s="176"/>
    </row>
    <row r="466" spans="4:38" s="86" customFormat="1" x14ac:dyDescent="0.25">
      <c r="D466" s="179"/>
      <c r="E466" s="179"/>
      <c r="F466" s="179"/>
      <c r="AL466" s="176"/>
    </row>
    <row r="467" spans="4:38" s="86" customFormat="1" x14ac:dyDescent="0.25">
      <c r="D467" s="179"/>
      <c r="E467" s="179"/>
      <c r="F467" s="179"/>
      <c r="AL467" s="176"/>
    </row>
    <row r="468" spans="4:38" s="86" customFormat="1" x14ac:dyDescent="0.25">
      <c r="D468" s="179"/>
      <c r="E468" s="179"/>
      <c r="F468" s="179"/>
      <c r="AL468" s="176"/>
    </row>
    <row r="469" spans="4:38" s="86" customFormat="1" x14ac:dyDescent="0.25">
      <c r="D469" s="179"/>
      <c r="E469" s="179"/>
      <c r="F469" s="179"/>
      <c r="AL469" s="176"/>
    </row>
    <row r="470" spans="4:38" s="86" customFormat="1" x14ac:dyDescent="0.25">
      <c r="D470" s="179"/>
      <c r="E470" s="179"/>
      <c r="F470" s="179"/>
      <c r="AL470" s="176"/>
    </row>
    <row r="471" spans="4:38" s="86" customFormat="1" x14ac:dyDescent="0.25">
      <c r="D471" s="179"/>
      <c r="E471" s="179"/>
      <c r="F471" s="179"/>
      <c r="AL471" s="176"/>
    </row>
    <row r="472" spans="4:38" s="86" customFormat="1" x14ac:dyDescent="0.25">
      <c r="D472" s="179"/>
      <c r="E472" s="179"/>
      <c r="F472" s="179"/>
      <c r="AL472" s="176"/>
    </row>
    <row r="473" spans="4:38" s="86" customFormat="1" x14ac:dyDescent="0.25">
      <c r="D473" s="179"/>
      <c r="E473" s="179"/>
      <c r="F473" s="179"/>
      <c r="AL473" s="176"/>
    </row>
    <row r="474" spans="4:38" s="86" customFormat="1" x14ac:dyDescent="0.25">
      <c r="D474" s="179"/>
      <c r="E474" s="179"/>
      <c r="F474" s="179"/>
      <c r="AL474" s="176"/>
    </row>
    <row r="475" spans="4:38" s="86" customFormat="1" x14ac:dyDescent="0.25">
      <c r="D475" s="179"/>
      <c r="E475" s="179"/>
      <c r="F475" s="179"/>
      <c r="AL475" s="176"/>
    </row>
    <row r="476" spans="4:38" s="86" customFormat="1" x14ac:dyDescent="0.25">
      <c r="D476" s="179"/>
      <c r="E476" s="179"/>
      <c r="F476" s="179"/>
      <c r="AL476" s="176"/>
    </row>
    <row r="477" spans="4:38" s="86" customFormat="1" x14ac:dyDescent="0.25">
      <c r="D477" s="179"/>
      <c r="E477" s="179"/>
      <c r="F477" s="179"/>
      <c r="AL477" s="176"/>
    </row>
    <row r="478" spans="4:38" s="86" customFormat="1" x14ac:dyDescent="0.25">
      <c r="D478" s="179"/>
      <c r="E478" s="179"/>
      <c r="F478" s="179"/>
      <c r="AL478" s="176"/>
    </row>
    <row r="479" spans="4:38" s="86" customFormat="1" x14ac:dyDescent="0.25">
      <c r="D479" s="179"/>
      <c r="E479" s="179"/>
      <c r="F479" s="179"/>
      <c r="AL479" s="176"/>
    </row>
    <row r="480" spans="4:38" s="86" customFormat="1" x14ac:dyDescent="0.25">
      <c r="D480" s="179"/>
      <c r="E480" s="179"/>
      <c r="F480" s="179"/>
      <c r="AL480" s="176"/>
    </row>
    <row r="481" spans="4:38" s="86" customFormat="1" x14ac:dyDescent="0.25">
      <c r="D481" s="179"/>
      <c r="E481" s="179"/>
      <c r="F481" s="179"/>
      <c r="AL481" s="176"/>
    </row>
    <row r="482" spans="4:38" s="86" customFormat="1" x14ac:dyDescent="0.25">
      <c r="D482" s="179"/>
      <c r="E482" s="179"/>
      <c r="F482" s="179"/>
      <c r="AL482" s="176"/>
    </row>
    <row r="483" spans="4:38" s="86" customFormat="1" x14ac:dyDescent="0.25">
      <c r="D483" s="179"/>
      <c r="E483" s="179"/>
      <c r="F483" s="179"/>
      <c r="AL483" s="176"/>
    </row>
    <row r="484" spans="4:38" s="86" customFormat="1" x14ac:dyDescent="0.25">
      <c r="D484" s="179"/>
      <c r="E484" s="179"/>
      <c r="F484" s="179"/>
      <c r="AL484" s="176"/>
    </row>
    <row r="485" spans="4:38" s="86" customFormat="1" x14ac:dyDescent="0.25">
      <c r="D485" s="179"/>
      <c r="E485" s="179"/>
      <c r="F485" s="179"/>
      <c r="AL485" s="176"/>
    </row>
    <row r="486" spans="4:38" s="86" customFormat="1" x14ac:dyDescent="0.25">
      <c r="D486" s="179"/>
      <c r="E486" s="179"/>
      <c r="F486" s="179"/>
      <c r="AL486" s="176"/>
    </row>
    <row r="487" spans="4:38" s="86" customFormat="1" x14ac:dyDescent="0.25">
      <c r="D487" s="179"/>
      <c r="E487" s="179"/>
      <c r="F487" s="179"/>
      <c r="AL487" s="176"/>
    </row>
    <row r="488" spans="4:38" s="86" customFormat="1" x14ac:dyDescent="0.25">
      <c r="D488" s="179"/>
      <c r="E488" s="179"/>
      <c r="F488" s="179"/>
      <c r="AL488" s="176"/>
    </row>
    <row r="489" spans="4:38" s="86" customFormat="1" x14ac:dyDescent="0.25">
      <c r="D489" s="179"/>
      <c r="E489" s="179"/>
      <c r="F489" s="179"/>
      <c r="AL489" s="176"/>
    </row>
    <row r="490" spans="4:38" s="86" customFormat="1" x14ac:dyDescent="0.25">
      <c r="D490" s="179"/>
      <c r="E490" s="179"/>
      <c r="F490" s="179"/>
      <c r="AL490" s="176"/>
    </row>
    <row r="491" spans="4:38" s="86" customFormat="1" x14ac:dyDescent="0.25">
      <c r="D491" s="179"/>
      <c r="E491" s="179"/>
      <c r="F491" s="179"/>
      <c r="AL491" s="176"/>
    </row>
    <row r="492" spans="4:38" s="86" customFormat="1" x14ac:dyDescent="0.25">
      <c r="D492" s="179"/>
      <c r="E492" s="179"/>
      <c r="F492" s="179"/>
      <c r="AL492" s="176"/>
    </row>
    <row r="493" spans="4:38" s="86" customFormat="1" x14ac:dyDescent="0.25">
      <c r="D493" s="179"/>
      <c r="E493" s="179"/>
      <c r="F493" s="179"/>
      <c r="AL493" s="176"/>
    </row>
    <row r="494" spans="4:38" s="86" customFormat="1" x14ac:dyDescent="0.25">
      <c r="D494" s="179"/>
      <c r="E494" s="179"/>
      <c r="F494" s="179"/>
      <c r="AL494" s="176"/>
    </row>
    <row r="495" spans="4:38" s="86" customFormat="1" x14ac:dyDescent="0.25">
      <c r="D495" s="179"/>
      <c r="E495" s="179"/>
      <c r="F495" s="179"/>
      <c r="AL495" s="176"/>
    </row>
    <row r="496" spans="4:38" s="86" customFormat="1" x14ac:dyDescent="0.25">
      <c r="D496" s="179"/>
      <c r="E496" s="179"/>
      <c r="F496" s="179"/>
      <c r="AL496" s="176"/>
    </row>
    <row r="497" spans="4:38" s="86" customFormat="1" x14ac:dyDescent="0.25">
      <c r="D497" s="179"/>
      <c r="E497" s="179"/>
      <c r="F497" s="179"/>
      <c r="AL497" s="176"/>
    </row>
    <row r="498" spans="4:38" s="86" customFormat="1" x14ac:dyDescent="0.25">
      <c r="D498" s="179"/>
      <c r="E498" s="179"/>
      <c r="F498" s="179"/>
      <c r="AL498" s="176"/>
    </row>
    <row r="499" spans="4:38" s="86" customFormat="1" x14ac:dyDescent="0.25">
      <c r="D499" s="179"/>
      <c r="E499" s="179"/>
      <c r="F499" s="179"/>
      <c r="AL499" s="176"/>
    </row>
    <row r="500" spans="4:38" s="86" customFormat="1" x14ac:dyDescent="0.25">
      <c r="D500" s="179"/>
      <c r="E500" s="179"/>
      <c r="F500" s="179"/>
      <c r="AL500" s="176"/>
    </row>
    <row r="501" spans="4:38" s="86" customFormat="1" x14ac:dyDescent="0.25">
      <c r="D501" s="179"/>
      <c r="E501" s="179"/>
      <c r="F501" s="179"/>
      <c r="AL501" s="176"/>
    </row>
    <row r="502" spans="4:38" s="86" customFormat="1" x14ac:dyDescent="0.25">
      <c r="D502" s="179"/>
      <c r="E502" s="179"/>
      <c r="F502" s="179"/>
      <c r="AL502" s="176"/>
    </row>
    <row r="503" spans="4:38" s="86" customFormat="1" x14ac:dyDescent="0.25">
      <c r="D503" s="179"/>
      <c r="E503" s="179"/>
      <c r="F503" s="179"/>
      <c r="AL503" s="176"/>
    </row>
    <row r="504" spans="4:38" s="86" customFormat="1" x14ac:dyDescent="0.25">
      <c r="D504" s="179"/>
      <c r="E504" s="179"/>
      <c r="F504" s="179"/>
      <c r="AL504" s="176"/>
    </row>
    <row r="505" spans="4:38" s="86" customFormat="1" x14ac:dyDescent="0.25">
      <c r="D505" s="179"/>
      <c r="E505" s="179"/>
      <c r="F505" s="179"/>
      <c r="AL505" s="176"/>
    </row>
    <row r="506" spans="4:38" s="86" customFormat="1" x14ac:dyDescent="0.25">
      <c r="D506" s="179"/>
      <c r="E506" s="179"/>
      <c r="F506" s="179"/>
      <c r="AL506" s="176"/>
    </row>
    <row r="507" spans="4:38" s="86" customFormat="1" x14ac:dyDescent="0.25">
      <c r="D507" s="179"/>
      <c r="E507" s="179"/>
      <c r="F507" s="179"/>
      <c r="AL507" s="176"/>
    </row>
    <row r="508" spans="4:38" s="86" customFormat="1" x14ac:dyDescent="0.25">
      <c r="D508" s="179"/>
      <c r="E508" s="179"/>
      <c r="F508" s="179"/>
      <c r="AL508" s="176"/>
    </row>
    <row r="509" spans="4:38" s="86" customFormat="1" x14ac:dyDescent="0.25">
      <c r="D509" s="179"/>
      <c r="E509" s="179"/>
      <c r="F509" s="179"/>
      <c r="AL509" s="176"/>
    </row>
    <row r="510" spans="4:38" s="86" customFormat="1" x14ac:dyDescent="0.25">
      <c r="D510" s="179"/>
      <c r="E510" s="179"/>
      <c r="F510" s="179"/>
      <c r="AL510" s="176"/>
    </row>
    <row r="511" spans="4:38" s="86" customFormat="1" x14ac:dyDescent="0.25">
      <c r="D511" s="179"/>
      <c r="E511" s="179"/>
      <c r="F511" s="179"/>
      <c r="AL511" s="176"/>
    </row>
    <row r="512" spans="4:38" s="86" customFormat="1" x14ac:dyDescent="0.25">
      <c r="D512" s="179"/>
      <c r="E512" s="179"/>
      <c r="F512" s="179"/>
      <c r="AL512" s="176"/>
    </row>
    <row r="513" spans="4:38" s="86" customFormat="1" x14ac:dyDescent="0.25">
      <c r="D513" s="179"/>
      <c r="E513" s="179"/>
      <c r="F513" s="179"/>
      <c r="AL513" s="176"/>
    </row>
    <row r="514" spans="4:38" s="86" customFormat="1" x14ac:dyDescent="0.25">
      <c r="D514" s="179"/>
      <c r="E514" s="179"/>
      <c r="F514" s="179"/>
      <c r="AL514" s="176"/>
    </row>
    <row r="515" spans="4:38" s="86" customFormat="1" x14ac:dyDescent="0.25">
      <c r="D515" s="179"/>
      <c r="E515" s="179"/>
      <c r="F515" s="179"/>
      <c r="AL515" s="176"/>
    </row>
    <row r="516" spans="4:38" s="86" customFormat="1" x14ac:dyDescent="0.25">
      <c r="D516" s="179"/>
      <c r="E516" s="179"/>
      <c r="F516" s="179"/>
      <c r="AL516" s="176"/>
    </row>
    <row r="517" spans="4:38" s="86" customFormat="1" x14ac:dyDescent="0.25">
      <c r="D517" s="179"/>
      <c r="E517" s="179"/>
      <c r="F517" s="179"/>
      <c r="AL517" s="176"/>
    </row>
    <row r="518" spans="4:38" s="86" customFormat="1" x14ac:dyDescent="0.25">
      <c r="D518" s="179"/>
      <c r="E518" s="179"/>
      <c r="F518" s="179"/>
      <c r="AL518" s="176"/>
    </row>
    <row r="519" spans="4:38" s="86" customFormat="1" x14ac:dyDescent="0.25">
      <c r="D519" s="179"/>
      <c r="E519" s="179"/>
      <c r="F519" s="179"/>
      <c r="AL519" s="176"/>
    </row>
    <row r="520" spans="4:38" s="86" customFormat="1" x14ac:dyDescent="0.25">
      <c r="D520" s="179"/>
      <c r="E520" s="179"/>
      <c r="F520" s="179"/>
      <c r="AL520" s="176"/>
    </row>
    <row r="521" spans="4:38" s="86" customFormat="1" x14ac:dyDescent="0.25">
      <c r="D521" s="179"/>
      <c r="E521" s="179"/>
      <c r="F521" s="179"/>
      <c r="AL521" s="176"/>
    </row>
    <row r="522" spans="4:38" s="86" customFormat="1" x14ac:dyDescent="0.25">
      <c r="D522" s="179"/>
      <c r="E522" s="179"/>
      <c r="F522" s="179"/>
      <c r="AL522" s="176"/>
    </row>
    <row r="523" spans="4:38" s="86" customFormat="1" x14ac:dyDescent="0.25">
      <c r="D523" s="179"/>
      <c r="E523" s="179"/>
      <c r="F523" s="179"/>
      <c r="AL523" s="176"/>
    </row>
    <row r="524" spans="4:38" s="86" customFormat="1" x14ac:dyDescent="0.25">
      <c r="D524" s="179"/>
      <c r="E524" s="179"/>
      <c r="F524" s="179"/>
      <c r="AL524" s="176"/>
    </row>
    <row r="525" spans="4:38" s="86" customFormat="1" x14ac:dyDescent="0.25">
      <c r="D525" s="179"/>
      <c r="E525" s="179"/>
      <c r="F525" s="179"/>
      <c r="AL525" s="176"/>
    </row>
    <row r="526" spans="4:38" s="86" customFormat="1" x14ac:dyDescent="0.25">
      <c r="D526" s="179"/>
      <c r="E526" s="179"/>
      <c r="F526" s="179"/>
      <c r="AL526" s="176"/>
    </row>
    <row r="527" spans="4:38" s="86" customFormat="1" x14ac:dyDescent="0.25">
      <c r="D527" s="179"/>
      <c r="E527" s="179"/>
      <c r="F527" s="179"/>
      <c r="AL527" s="176"/>
    </row>
    <row r="528" spans="4:38" s="86" customFormat="1" x14ac:dyDescent="0.25">
      <c r="D528" s="179"/>
      <c r="E528" s="179"/>
      <c r="F528" s="179"/>
      <c r="AL528" s="176"/>
    </row>
    <row r="529" spans="4:38" s="86" customFormat="1" x14ac:dyDescent="0.25">
      <c r="D529" s="179"/>
      <c r="E529" s="179"/>
      <c r="F529" s="179"/>
      <c r="AL529" s="176"/>
    </row>
    <row r="530" spans="4:38" s="86" customFormat="1" x14ac:dyDescent="0.25">
      <c r="D530" s="179"/>
      <c r="E530" s="179"/>
      <c r="F530" s="179"/>
      <c r="AL530" s="176"/>
    </row>
    <row r="531" spans="4:38" s="86" customFormat="1" x14ac:dyDescent="0.25">
      <c r="D531" s="179"/>
      <c r="E531" s="179"/>
      <c r="F531" s="179"/>
      <c r="AL531" s="176"/>
    </row>
    <row r="532" spans="4:38" s="86" customFormat="1" x14ac:dyDescent="0.25">
      <c r="D532" s="179"/>
      <c r="E532" s="179"/>
      <c r="F532" s="179"/>
      <c r="AL532" s="176"/>
    </row>
    <row r="533" spans="4:38" s="86" customFormat="1" x14ac:dyDescent="0.25">
      <c r="D533" s="179"/>
      <c r="E533" s="179"/>
      <c r="F533" s="179"/>
      <c r="AL533" s="176"/>
    </row>
    <row r="534" spans="4:38" s="86" customFormat="1" x14ac:dyDescent="0.25">
      <c r="D534" s="179"/>
      <c r="E534" s="179"/>
      <c r="F534" s="179"/>
      <c r="AL534" s="176"/>
    </row>
    <row r="535" spans="4:38" s="86" customFormat="1" x14ac:dyDescent="0.25">
      <c r="D535" s="179"/>
      <c r="E535" s="179"/>
      <c r="F535" s="179"/>
      <c r="AL535" s="176"/>
    </row>
    <row r="536" spans="4:38" s="86" customFormat="1" x14ac:dyDescent="0.25">
      <c r="D536" s="179"/>
      <c r="E536" s="179"/>
      <c r="F536" s="179"/>
      <c r="AL536" s="176"/>
    </row>
    <row r="537" spans="4:38" s="86" customFormat="1" x14ac:dyDescent="0.25">
      <c r="D537" s="179"/>
      <c r="E537" s="179"/>
      <c r="F537" s="179"/>
      <c r="AL537" s="176"/>
    </row>
    <row r="538" spans="4:38" s="86" customFormat="1" x14ac:dyDescent="0.25">
      <c r="D538" s="179"/>
      <c r="E538" s="179"/>
      <c r="F538" s="179"/>
      <c r="AL538" s="176"/>
    </row>
    <row r="539" spans="4:38" s="86" customFormat="1" x14ac:dyDescent="0.25">
      <c r="D539" s="179"/>
      <c r="E539" s="179"/>
      <c r="F539" s="179"/>
      <c r="AL539" s="176"/>
    </row>
    <row r="540" spans="4:38" s="86" customFormat="1" x14ac:dyDescent="0.25">
      <c r="D540" s="179"/>
      <c r="E540" s="179"/>
      <c r="F540" s="179"/>
      <c r="AL540" s="176"/>
    </row>
    <row r="541" spans="4:38" s="86" customFormat="1" x14ac:dyDescent="0.25">
      <c r="D541" s="179"/>
      <c r="E541" s="179"/>
      <c r="F541" s="179"/>
      <c r="AL541" s="176"/>
    </row>
    <row r="542" spans="4:38" s="86" customFormat="1" x14ac:dyDescent="0.25">
      <c r="D542" s="179"/>
      <c r="E542" s="179"/>
      <c r="F542" s="179"/>
      <c r="AL542" s="176"/>
    </row>
    <row r="543" spans="4:38" s="86" customFormat="1" x14ac:dyDescent="0.25">
      <c r="D543" s="179"/>
      <c r="E543" s="179"/>
      <c r="F543" s="179"/>
      <c r="AL543" s="176"/>
    </row>
    <row r="544" spans="4:38" s="86" customFormat="1" x14ac:dyDescent="0.25">
      <c r="D544" s="179"/>
      <c r="E544" s="179"/>
      <c r="F544" s="179"/>
      <c r="AL544" s="176"/>
    </row>
    <row r="545" spans="4:38" s="86" customFormat="1" x14ac:dyDescent="0.25">
      <c r="D545" s="179"/>
      <c r="E545" s="179"/>
      <c r="F545" s="179"/>
      <c r="AL545" s="176"/>
    </row>
    <row r="546" spans="4:38" s="86" customFormat="1" x14ac:dyDescent="0.25">
      <c r="D546" s="179"/>
      <c r="E546" s="179"/>
      <c r="F546" s="179"/>
      <c r="AL546" s="176"/>
    </row>
    <row r="547" spans="4:38" s="86" customFormat="1" x14ac:dyDescent="0.25">
      <c r="D547" s="179"/>
      <c r="E547" s="179"/>
      <c r="F547" s="179"/>
      <c r="AL547" s="176"/>
    </row>
    <row r="548" spans="4:38" s="86" customFormat="1" x14ac:dyDescent="0.25">
      <c r="D548" s="179"/>
      <c r="E548" s="179"/>
      <c r="F548" s="179"/>
      <c r="AL548" s="176"/>
    </row>
    <row r="549" spans="4:38" s="86" customFormat="1" x14ac:dyDescent="0.25">
      <c r="D549" s="179"/>
      <c r="E549" s="179"/>
      <c r="F549" s="179"/>
      <c r="AL549" s="176"/>
    </row>
    <row r="550" spans="4:38" s="86" customFormat="1" x14ac:dyDescent="0.25">
      <c r="D550" s="179"/>
      <c r="E550" s="179"/>
      <c r="F550" s="179"/>
      <c r="AL550" s="176"/>
    </row>
    <row r="551" spans="4:38" s="86" customFormat="1" x14ac:dyDescent="0.25">
      <c r="D551" s="179"/>
      <c r="E551" s="179"/>
      <c r="F551" s="179"/>
      <c r="AL551" s="176"/>
    </row>
    <row r="552" spans="4:38" s="86" customFormat="1" x14ac:dyDescent="0.25">
      <c r="D552" s="179"/>
      <c r="E552" s="179"/>
      <c r="F552" s="179"/>
      <c r="AL552" s="176"/>
    </row>
    <row r="553" spans="4:38" s="86" customFormat="1" x14ac:dyDescent="0.25">
      <c r="D553" s="179"/>
      <c r="E553" s="179"/>
      <c r="F553" s="179"/>
      <c r="AL553" s="176"/>
    </row>
    <row r="554" spans="4:38" s="86" customFormat="1" x14ac:dyDescent="0.25">
      <c r="D554" s="179"/>
      <c r="E554" s="179"/>
      <c r="F554" s="179"/>
      <c r="AL554" s="176"/>
    </row>
    <row r="555" spans="4:38" s="86" customFormat="1" x14ac:dyDescent="0.25">
      <c r="D555" s="179"/>
      <c r="E555" s="179"/>
      <c r="F555" s="179"/>
      <c r="AL555" s="176"/>
    </row>
    <row r="556" spans="4:38" s="86" customFormat="1" x14ac:dyDescent="0.25">
      <c r="D556" s="179"/>
      <c r="E556" s="179"/>
      <c r="F556" s="179"/>
      <c r="AL556" s="176"/>
    </row>
    <row r="557" spans="4:38" s="86" customFormat="1" x14ac:dyDescent="0.25">
      <c r="D557" s="179"/>
      <c r="E557" s="179"/>
      <c r="F557" s="179"/>
      <c r="AL557" s="176"/>
    </row>
    <row r="558" spans="4:38" s="86" customFormat="1" x14ac:dyDescent="0.25">
      <c r="D558" s="179"/>
      <c r="E558" s="179"/>
      <c r="F558" s="179"/>
      <c r="AL558" s="176"/>
    </row>
    <row r="559" spans="4:38" s="86" customFormat="1" x14ac:dyDescent="0.25">
      <c r="D559" s="179"/>
      <c r="E559" s="179"/>
      <c r="F559" s="179"/>
      <c r="AL559" s="176"/>
    </row>
    <row r="560" spans="4:38" s="86" customFormat="1" x14ac:dyDescent="0.25">
      <c r="D560" s="179"/>
      <c r="E560" s="179"/>
      <c r="F560" s="179"/>
      <c r="AL560" s="176"/>
    </row>
    <row r="561" spans="4:38" s="86" customFormat="1" x14ac:dyDescent="0.25">
      <c r="D561" s="179"/>
      <c r="E561" s="179"/>
      <c r="F561" s="179"/>
      <c r="AL561" s="176"/>
    </row>
    <row r="562" spans="4:38" s="86" customFormat="1" x14ac:dyDescent="0.25">
      <c r="D562" s="179"/>
      <c r="E562" s="179"/>
      <c r="F562" s="179"/>
      <c r="AL562" s="176"/>
    </row>
    <row r="563" spans="4:38" s="86" customFormat="1" x14ac:dyDescent="0.25">
      <c r="D563" s="179"/>
      <c r="E563" s="179"/>
      <c r="F563" s="179"/>
      <c r="AL563" s="176"/>
    </row>
    <row r="564" spans="4:38" s="86" customFormat="1" x14ac:dyDescent="0.25">
      <c r="D564" s="179"/>
      <c r="E564" s="179"/>
      <c r="F564" s="179"/>
      <c r="AL564" s="176"/>
    </row>
    <row r="565" spans="4:38" s="86" customFormat="1" x14ac:dyDescent="0.25">
      <c r="D565" s="179"/>
      <c r="E565" s="179"/>
      <c r="F565" s="179"/>
      <c r="AL565" s="176"/>
    </row>
    <row r="566" spans="4:38" s="86" customFormat="1" x14ac:dyDescent="0.25">
      <c r="D566" s="179"/>
      <c r="E566" s="179"/>
      <c r="F566" s="179"/>
      <c r="AL566" s="176"/>
    </row>
    <row r="567" spans="4:38" s="86" customFormat="1" x14ac:dyDescent="0.25">
      <c r="D567" s="179"/>
      <c r="E567" s="179"/>
      <c r="F567" s="179"/>
      <c r="AL567" s="176"/>
    </row>
    <row r="568" spans="4:38" s="86" customFormat="1" x14ac:dyDescent="0.25">
      <c r="D568" s="179"/>
      <c r="E568" s="179"/>
      <c r="F568" s="179"/>
      <c r="AL568" s="176"/>
    </row>
    <row r="569" spans="4:38" s="86" customFormat="1" x14ac:dyDescent="0.25">
      <c r="D569" s="179"/>
      <c r="E569" s="179"/>
      <c r="F569" s="179"/>
      <c r="AL569" s="176"/>
    </row>
    <row r="570" spans="4:38" s="86" customFormat="1" x14ac:dyDescent="0.25">
      <c r="D570" s="179"/>
      <c r="E570" s="179"/>
      <c r="F570" s="179"/>
      <c r="AL570" s="176"/>
    </row>
    <row r="571" spans="4:38" s="86" customFormat="1" x14ac:dyDescent="0.25">
      <c r="D571" s="179"/>
      <c r="E571" s="179"/>
      <c r="F571" s="179"/>
      <c r="AL571" s="176"/>
    </row>
    <row r="572" spans="4:38" s="86" customFormat="1" x14ac:dyDescent="0.25">
      <c r="D572" s="179"/>
      <c r="E572" s="179"/>
      <c r="F572" s="179"/>
      <c r="AL572" s="176"/>
    </row>
    <row r="573" spans="4:38" s="86" customFormat="1" x14ac:dyDescent="0.25">
      <c r="D573" s="179"/>
      <c r="E573" s="179"/>
      <c r="F573" s="179"/>
      <c r="AL573" s="176"/>
    </row>
    <row r="574" spans="4:38" s="86" customFormat="1" x14ac:dyDescent="0.25">
      <c r="D574" s="179"/>
      <c r="E574" s="179"/>
      <c r="F574" s="179"/>
      <c r="AL574" s="176"/>
    </row>
    <row r="575" spans="4:38" s="86" customFormat="1" x14ac:dyDescent="0.25">
      <c r="D575" s="179"/>
      <c r="E575" s="179"/>
      <c r="F575" s="179"/>
      <c r="AL575" s="176"/>
    </row>
    <row r="576" spans="4:38" s="86" customFormat="1" x14ac:dyDescent="0.25">
      <c r="D576" s="179"/>
      <c r="E576" s="179"/>
      <c r="F576" s="179"/>
      <c r="AL576" s="176"/>
    </row>
    <row r="577" spans="4:38" s="86" customFormat="1" x14ac:dyDescent="0.25">
      <c r="D577" s="179"/>
      <c r="E577" s="179"/>
      <c r="F577" s="179"/>
      <c r="AL577" s="176"/>
    </row>
    <row r="578" spans="4:38" s="86" customFormat="1" x14ac:dyDescent="0.25">
      <c r="D578" s="179"/>
      <c r="E578" s="179"/>
      <c r="F578" s="179"/>
      <c r="AL578" s="176"/>
    </row>
    <row r="579" spans="4:38" s="86" customFormat="1" x14ac:dyDescent="0.25">
      <c r="D579" s="179"/>
      <c r="E579" s="179"/>
      <c r="F579" s="179"/>
      <c r="AL579" s="176"/>
    </row>
    <row r="580" spans="4:38" s="86" customFormat="1" x14ac:dyDescent="0.25">
      <c r="D580" s="179"/>
      <c r="E580" s="179"/>
      <c r="F580" s="179"/>
      <c r="AL580" s="176"/>
    </row>
    <row r="581" spans="4:38" s="86" customFormat="1" x14ac:dyDescent="0.25">
      <c r="D581" s="179"/>
      <c r="E581" s="179"/>
      <c r="F581" s="179"/>
      <c r="AL581" s="176"/>
    </row>
    <row r="582" spans="4:38" s="86" customFormat="1" x14ac:dyDescent="0.25">
      <c r="D582" s="179"/>
      <c r="E582" s="179"/>
      <c r="F582" s="179"/>
      <c r="AL582" s="176"/>
    </row>
    <row r="583" spans="4:38" s="86" customFormat="1" x14ac:dyDescent="0.25">
      <c r="D583" s="179"/>
      <c r="E583" s="179"/>
      <c r="F583" s="179"/>
      <c r="AL583" s="176"/>
    </row>
    <row r="584" spans="4:38" s="86" customFormat="1" x14ac:dyDescent="0.25">
      <c r="D584" s="179"/>
      <c r="E584" s="179"/>
      <c r="F584" s="179"/>
      <c r="AL584" s="176"/>
    </row>
    <row r="585" spans="4:38" s="86" customFormat="1" x14ac:dyDescent="0.25">
      <c r="D585" s="179"/>
      <c r="E585" s="179"/>
      <c r="F585" s="179"/>
      <c r="AL585" s="176"/>
    </row>
    <row r="586" spans="4:38" s="86" customFormat="1" x14ac:dyDescent="0.25">
      <c r="D586" s="179"/>
      <c r="E586" s="179"/>
      <c r="F586" s="179"/>
      <c r="AL586" s="176"/>
    </row>
    <row r="587" spans="4:38" s="86" customFormat="1" x14ac:dyDescent="0.25">
      <c r="D587" s="179"/>
      <c r="E587" s="179"/>
      <c r="F587" s="179"/>
      <c r="AL587" s="176"/>
    </row>
    <row r="588" spans="4:38" s="86" customFormat="1" x14ac:dyDescent="0.25">
      <c r="D588" s="179"/>
      <c r="E588" s="179"/>
      <c r="F588" s="179"/>
      <c r="AL588" s="176"/>
    </row>
    <row r="589" spans="4:38" s="86" customFormat="1" x14ac:dyDescent="0.25">
      <c r="D589" s="179"/>
      <c r="E589" s="179"/>
      <c r="F589" s="179"/>
      <c r="AL589" s="176"/>
    </row>
    <row r="590" spans="4:38" s="86" customFormat="1" x14ac:dyDescent="0.25">
      <c r="D590" s="179"/>
      <c r="E590" s="179"/>
      <c r="F590" s="179"/>
      <c r="AL590" s="176"/>
    </row>
    <row r="591" spans="4:38" s="86" customFormat="1" x14ac:dyDescent="0.25">
      <c r="D591" s="179"/>
      <c r="E591" s="179"/>
      <c r="F591" s="179"/>
      <c r="AL591" s="176"/>
    </row>
    <row r="592" spans="4:38" s="86" customFormat="1" x14ac:dyDescent="0.25">
      <c r="D592" s="179"/>
      <c r="E592" s="179"/>
      <c r="F592" s="179"/>
      <c r="AL592" s="176"/>
    </row>
    <row r="593" spans="4:38" s="86" customFormat="1" x14ac:dyDescent="0.25">
      <c r="D593" s="179"/>
      <c r="E593" s="179"/>
      <c r="F593" s="179"/>
      <c r="AL593" s="176"/>
    </row>
    <row r="594" spans="4:38" s="86" customFormat="1" x14ac:dyDescent="0.25">
      <c r="D594" s="179"/>
      <c r="E594" s="179"/>
      <c r="F594" s="179"/>
      <c r="AL594" s="176"/>
    </row>
    <row r="595" spans="4:38" s="86" customFormat="1" x14ac:dyDescent="0.25">
      <c r="D595" s="179"/>
      <c r="E595" s="179"/>
      <c r="F595" s="179"/>
      <c r="AL595" s="176"/>
    </row>
    <row r="596" spans="4:38" s="86" customFormat="1" x14ac:dyDescent="0.25">
      <c r="D596" s="179"/>
      <c r="E596" s="179"/>
      <c r="F596" s="179"/>
      <c r="AL596" s="176"/>
    </row>
    <row r="597" spans="4:38" s="86" customFormat="1" x14ac:dyDescent="0.25">
      <c r="D597" s="179"/>
      <c r="E597" s="179"/>
      <c r="F597" s="179"/>
      <c r="AL597" s="176"/>
    </row>
    <row r="598" spans="4:38" s="86" customFormat="1" x14ac:dyDescent="0.25">
      <c r="D598" s="179"/>
      <c r="E598" s="179"/>
      <c r="F598" s="179"/>
      <c r="AL598" s="176"/>
    </row>
    <row r="599" spans="4:38" s="86" customFormat="1" x14ac:dyDescent="0.25">
      <c r="D599" s="179"/>
      <c r="E599" s="179"/>
      <c r="F599" s="179"/>
      <c r="AL599" s="176"/>
    </row>
    <row r="600" spans="4:38" s="86" customFormat="1" x14ac:dyDescent="0.25">
      <c r="D600" s="179"/>
      <c r="E600" s="179"/>
      <c r="F600" s="179"/>
      <c r="AL600" s="176"/>
    </row>
    <row r="601" spans="4:38" s="86" customFormat="1" x14ac:dyDescent="0.25">
      <c r="D601" s="179"/>
      <c r="E601" s="179"/>
      <c r="F601" s="179"/>
      <c r="AL601" s="176"/>
    </row>
    <row r="602" spans="4:38" s="86" customFormat="1" x14ac:dyDescent="0.25">
      <c r="D602" s="179"/>
      <c r="E602" s="179"/>
      <c r="F602" s="179"/>
      <c r="AL602" s="176"/>
    </row>
    <row r="603" spans="4:38" s="86" customFormat="1" x14ac:dyDescent="0.25">
      <c r="D603" s="179"/>
      <c r="E603" s="179"/>
      <c r="F603" s="179"/>
      <c r="AL603" s="176"/>
    </row>
    <row r="604" spans="4:38" s="86" customFormat="1" x14ac:dyDescent="0.25">
      <c r="D604" s="179"/>
      <c r="E604" s="179"/>
      <c r="F604" s="179"/>
      <c r="AL604" s="176"/>
    </row>
    <row r="605" spans="4:38" s="86" customFormat="1" x14ac:dyDescent="0.25">
      <c r="D605" s="179"/>
      <c r="E605" s="179"/>
      <c r="F605" s="179"/>
      <c r="AL605" s="176"/>
    </row>
    <row r="606" spans="4:38" s="86" customFormat="1" x14ac:dyDescent="0.25">
      <c r="D606" s="179"/>
      <c r="E606" s="179"/>
      <c r="F606" s="179"/>
      <c r="AL606" s="176"/>
    </row>
    <row r="607" spans="4:38" s="86" customFormat="1" x14ac:dyDescent="0.25">
      <c r="D607" s="179"/>
      <c r="E607" s="179"/>
      <c r="F607" s="179"/>
      <c r="AL607" s="176"/>
    </row>
    <row r="608" spans="4:38" s="86" customFormat="1" x14ac:dyDescent="0.25">
      <c r="D608" s="179"/>
      <c r="E608" s="179"/>
      <c r="F608" s="179"/>
      <c r="AL608" s="176"/>
    </row>
    <row r="609" spans="4:38" s="86" customFormat="1" x14ac:dyDescent="0.25">
      <c r="D609" s="179"/>
      <c r="E609" s="179"/>
      <c r="F609" s="179"/>
      <c r="AL609" s="176"/>
    </row>
    <row r="610" spans="4:38" s="86" customFormat="1" x14ac:dyDescent="0.25">
      <c r="D610" s="179"/>
      <c r="E610" s="179"/>
      <c r="F610" s="179"/>
      <c r="AL610" s="176"/>
    </row>
    <row r="611" spans="4:38" s="86" customFormat="1" x14ac:dyDescent="0.25">
      <c r="D611" s="179"/>
      <c r="E611" s="179"/>
      <c r="F611" s="179"/>
      <c r="AL611" s="176"/>
    </row>
    <row r="612" spans="4:38" s="86" customFormat="1" x14ac:dyDescent="0.25">
      <c r="D612" s="179"/>
      <c r="E612" s="179"/>
      <c r="F612" s="179"/>
      <c r="AL612" s="176"/>
    </row>
    <row r="613" spans="4:38" s="86" customFormat="1" x14ac:dyDescent="0.25">
      <c r="D613" s="179"/>
      <c r="E613" s="179"/>
      <c r="F613" s="179"/>
      <c r="AL613" s="176"/>
    </row>
    <row r="614" spans="4:38" s="86" customFormat="1" x14ac:dyDescent="0.25">
      <c r="D614" s="179"/>
      <c r="E614" s="179"/>
      <c r="F614" s="179"/>
      <c r="AL614" s="176"/>
    </row>
    <row r="615" spans="4:38" s="86" customFormat="1" x14ac:dyDescent="0.25">
      <c r="D615" s="179"/>
      <c r="E615" s="179"/>
      <c r="F615" s="179"/>
      <c r="AL615" s="176"/>
    </row>
    <row r="616" spans="4:38" s="86" customFormat="1" x14ac:dyDescent="0.25">
      <c r="D616" s="179"/>
      <c r="E616" s="179"/>
      <c r="F616" s="179"/>
      <c r="AL616" s="176"/>
    </row>
    <row r="617" spans="4:38" s="86" customFormat="1" x14ac:dyDescent="0.25">
      <c r="D617" s="179"/>
      <c r="E617" s="179"/>
      <c r="F617" s="179"/>
      <c r="AL617" s="176"/>
    </row>
    <row r="618" spans="4:38" s="86" customFormat="1" x14ac:dyDescent="0.25">
      <c r="D618" s="179"/>
      <c r="E618" s="179"/>
      <c r="F618" s="179"/>
      <c r="AL618" s="176"/>
    </row>
    <row r="619" spans="4:38" s="86" customFormat="1" x14ac:dyDescent="0.25">
      <c r="D619" s="179"/>
      <c r="E619" s="179"/>
      <c r="F619" s="179"/>
      <c r="AL619" s="176"/>
    </row>
    <row r="620" spans="4:38" s="86" customFormat="1" x14ac:dyDescent="0.25">
      <c r="D620" s="179"/>
      <c r="E620" s="179"/>
      <c r="F620" s="179"/>
      <c r="AL620" s="176"/>
    </row>
    <row r="621" spans="4:38" s="86" customFormat="1" x14ac:dyDescent="0.25">
      <c r="D621" s="179"/>
      <c r="E621" s="179"/>
      <c r="F621" s="179"/>
      <c r="AL621" s="176"/>
    </row>
    <row r="622" spans="4:38" s="86" customFormat="1" x14ac:dyDescent="0.25">
      <c r="D622" s="179"/>
      <c r="E622" s="179"/>
      <c r="F622" s="179"/>
      <c r="AL622" s="176"/>
    </row>
    <row r="623" spans="4:38" s="86" customFormat="1" x14ac:dyDescent="0.25">
      <c r="D623" s="179"/>
      <c r="E623" s="179"/>
      <c r="F623" s="179"/>
      <c r="AL623" s="176"/>
    </row>
    <row r="624" spans="4:38" s="86" customFormat="1" x14ac:dyDescent="0.25">
      <c r="D624" s="179"/>
      <c r="E624" s="179"/>
      <c r="F624" s="179"/>
      <c r="AL624" s="176"/>
    </row>
    <row r="625" spans="4:38" s="86" customFormat="1" x14ac:dyDescent="0.25">
      <c r="D625" s="179"/>
      <c r="E625" s="179"/>
      <c r="F625" s="179"/>
      <c r="AL625" s="176"/>
    </row>
    <row r="626" spans="4:38" s="86" customFormat="1" x14ac:dyDescent="0.25">
      <c r="D626" s="179"/>
      <c r="E626" s="179"/>
      <c r="F626" s="179"/>
      <c r="AL626" s="176"/>
    </row>
    <row r="627" spans="4:38" s="86" customFormat="1" x14ac:dyDescent="0.25">
      <c r="D627" s="179"/>
      <c r="E627" s="179"/>
      <c r="F627" s="179"/>
      <c r="AL627" s="176"/>
    </row>
    <row r="628" spans="4:38" s="86" customFormat="1" x14ac:dyDescent="0.25">
      <c r="D628" s="179"/>
      <c r="E628" s="179"/>
      <c r="F628" s="179"/>
      <c r="AL628" s="176"/>
    </row>
    <row r="629" spans="4:38" s="86" customFormat="1" x14ac:dyDescent="0.25">
      <c r="D629" s="179"/>
      <c r="E629" s="179"/>
      <c r="F629" s="179"/>
      <c r="AL629" s="176"/>
    </row>
    <row r="630" spans="4:38" s="86" customFormat="1" x14ac:dyDescent="0.25">
      <c r="D630" s="179"/>
      <c r="E630" s="179"/>
      <c r="F630" s="179"/>
      <c r="AL630" s="176"/>
    </row>
    <row r="631" spans="4:38" s="86" customFormat="1" x14ac:dyDescent="0.25">
      <c r="D631" s="179"/>
      <c r="E631" s="179"/>
      <c r="F631" s="179"/>
      <c r="AL631" s="176"/>
    </row>
    <row r="632" spans="4:38" s="86" customFormat="1" x14ac:dyDescent="0.25">
      <c r="D632" s="179"/>
      <c r="E632" s="179"/>
      <c r="F632" s="179"/>
      <c r="AL632" s="176"/>
    </row>
    <row r="633" spans="4:38" s="86" customFormat="1" x14ac:dyDescent="0.25">
      <c r="D633" s="179"/>
      <c r="E633" s="179"/>
      <c r="F633" s="179"/>
      <c r="AL633" s="176"/>
    </row>
    <row r="634" spans="4:38" s="86" customFormat="1" x14ac:dyDescent="0.25">
      <c r="D634" s="179"/>
      <c r="E634" s="179"/>
      <c r="F634" s="179"/>
      <c r="AL634" s="176"/>
    </row>
    <row r="635" spans="4:38" s="86" customFormat="1" x14ac:dyDescent="0.25">
      <c r="D635" s="179"/>
      <c r="E635" s="179"/>
      <c r="F635" s="179"/>
      <c r="AL635" s="176"/>
    </row>
    <row r="636" spans="4:38" s="86" customFormat="1" x14ac:dyDescent="0.25">
      <c r="D636" s="179"/>
      <c r="E636" s="179"/>
      <c r="F636" s="179"/>
      <c r="AL636" s="176"/>
    </row>
    <row r="637" spans="4:38" s="86" customFormat="1" x14ac:dyDescent="0.25">
      <c r="D637" s="179"/>
      <c r="E637" s="179"/>
      <c r="F637" s="179"/>
      <c r="AL637" s="176"/>
    </row>
    <row r="638" spans="4:38" s="86" customFormat="1" x14ac:dyDescent="0.25">
      <c r="D638" s="179"/>
      <c r="E638" s="179"/>
      <c r="F638" s="179"/>
      <c r="AL638" s="176"/>
    </row>
    <row r="639" spans="4:38" s="86" customFormat="1" x14ac:dyDescent="0.25">
      <c r="D639" s="179"/>
      <c r="E639" s="179"/>
      <c r="F639" s="179"/>
      <c r="AL639" s="176"/>
    </row>
    <row r="640" spans="4:38" s="86" customFormat="1" x14ac:dyDescent="0.25">
      <c r="D640" s="179"/>
      <c r="E640" s="179"/>
      <c r="F640" s="179"/>
      <c r="AL640" s="176"/>
    </row>
    <row r="641" spans="4:38" s="86" customFormat="1" x14ac:dyDescent="0.25">
      <c r="D641" s="179"/>
      <c r="E641" s="179"/>
      <c r="F641" s="179"/>
      <c r="AL641" s="176"/>
    </row>
    <row r="642" spans="4:38" s="86" customFormat="1" x14ac:dyDescent="0.25">
      <c r="D642" s="179"/>
      <c r="E642" s="179"/>
      <c r="F642" s="179"/>
      <c r="AL642" s="176"/>
    </row>
    <row r="643" spans="4:38" s="86" customFormat="1" x14ac:dyDescent="0.25">
      <c r="D643" s="179"/>
      <c r="E643" s="179"/>
      <c r="F643" s="179"/>
      <c r="AL643" s="176"/>
    </row>
    <row r="644" spans="4:38" s="86" customFormat="1" x14ac:dyDescent="0.25">
      <c r="D644" s="179"/>
      <c r="E644" s="179"/>
      <c r="F644" s="179"/>
      <c r="AL644" s="176"/>
    </row>
    <row r="645" spans="4:38" s="86" customFormat="1" x14ac:dyDescent="0.25">
      <c r="D645" s="179"/>
      <c r="E645" s="179"/>
      <c r="F645" s="179"/>
      <c r="AL645" s="176"/>
    </row>
    <row r="646" spans="4:38" s="86" customFormat="1" x14ac:dyDescent="0.25">
      <c r="D646" s="179"/>
      <c r="E646" s="179"/>
      <c r="F646" s="179"/>
      <c r="AL646" s="176"/>
    </row>
    <row r="647" spans="4:38" s="86" customFormat="1" x14ac:dyDescent="0.25">
      <c r="D647" s="179"/>
      <c r="E647" s="179"/>
      <c r="F647" s="179"/>
      <c r="AL647" s="176"/>
    </row>
    <row r="648" spans="4:38" s="86" customFormat="1" x14ac:dyDescent="0.25">
      <c r="D648" s="179"/>
      <c r="E648" s="179"/>
      <c r="F648" s="179"/>
      <c r="AL648" s="176"/>
    </row>
    <row r="649" spans="4:38" s="86" customFormat="1" x14ac:dyDescent="0.25">
      <c r="D649" s="179"/>
      <c r="E649" s="179"/>
      <c r="F649" s="179"/>
      <c r="AL649" s="176"/>
    </row>
    <row r="650" spans="4:38" s="86" customFormat="1" x14ac:dyDescent="0.25">
      <c r="D650" s="179"/>
      <c r="E650" s="179"/>
      <c r="F650" s="179"/>
      <c r="AL650" s="176"/>
    </row>
    <row r="651" spans="4:38" s="86" customFormat="1" x14ac:dyDescent="0.25">
      <c r="D651" s="179"/>
      <c r="E651" s="179"/>
      <c r="F651" s="179"/>
      <c r="AL651" s="176"/>
    </row>
    <row r="652" spans="4:38" s="86" customFormat="1" x14ac:dyDescent="0.25">
      <c r="D652" s="179"/>
      <c r="E652" s="179"/>
      <c r="F652" s="179"/>
      <c r="AL652" s="176"/>
    </row>
    <row r="653" spans="4:38" s="86" customFormat="1" x14ac:dyDescent="0.25">
      <c r="D653" s="179"/>
      <c r="E653" s="179"/>
      <c r="F653" s="179"/>
      <c r="AL653" s="176"/>
    </row>
    <row r="654" spans="4:38" s="86" customFormat="1" x14ac:dyDescent="0.25">
      <c r="D654" s="179"/>
      <c r="E654" s="179"/>
      <c r="F654" s="179"/>
      <c r="AL654" s="176"/>
    </row>
    <row r="655" spans="4:38" s="86" customFormat="1" x14ac:dyDescent="0.25">
      <c r="D655" s="179"/>
      <c r="E655" s="179"/>
      <c r="F655" s="179"/>
      <c r="AL655" s="176"/>
    </row>
    <row r="656" spans="4:38" s="86" customFormat="1" x14ac:dyDescent="0.25">
      <c r="D656" s="179"/>
      <c r="E656" s="179"/>
      <c r="F656" s="179"/>
      <c r="AL656" s="176"/>
    </row>
    <row r="657" spans="4:38" s="86" customFormat="1" x14ac:dyDescent="0.25">
      <c r="D657" s="179"/>
      <c r="E657" s="179"/>
      <c r="F657" s="179"/>
      <c r="AL657" s="176"/>
    </row>
    <row r="658" spans="4:38" s="86" customFormat="1" x14ac:dyDescent="0.25">
      <c r="D658" s="179"/>
      <c r="E658" s="179"/>
      <c r="F658" s="179"/>
      <c r="AL658" s="176"/>
    </row>
    <row r="659" spans="4:38" s="86" customFormat="1" x14ac:dyDescent="0.25">
      <c r="D659" s="179"/>
      <c r="E659" s="179"/>
      <c r="F659" s="179"/>
      <c r="AL659" s="176"/>
    </row>
    <row r="660" spans="4:38" s="86" customFormat="1" x14ac:dyDescent="0.25">
      <c r="D660" s="179"/>
      <c r="E660" s="179"/>
      <c r="F660" s="179"/>
      <c r="AL660" s="176"/>
    </row>
    <row r="661" spans="4:38" s="86" customFormat="1" x14ac:dyDescent="0.25">
      <c r="D661" s="179"/>
      <c r="E661" s="179"/>
      <c r="F661" s="179"/>
      <c r="AL661" s="176"/>
    </row>
    <row r="662" spans="4:38" s="86" customFormat="1" x14ac:dyDescent="0.25">
      <c r="D662" s="179"/>
      <c r="E662" s="179"/>
      <c r="F662" s="179"/>
      <c r="AL662" s="176"/>
    </row>
    <row r="663" spans="4:38" s="86" customFormat="1" x14ac:dyDescent="0.25">
      <c r="D663" s="179"/>
      <c r="E663" s="179"/>
      <c r="F663" s="179"/>
      <c r="AL663" s="176"/>
    </row>
    <row r="664" spans="4:38" s="86" customFormat="1" x14ac:dyDescent="0.25">
      <c r="D664" s="179"/>
      <c r="E664" s="179"/>
      <c r="F664" s="179"/>
      <c r="AL664" s="176"/>
    </row>
    <row r="665" spans="4:38" s="86" customFormat="1" x14ac:dyDescent="0.25">
      <c r="D665" s="179"/>
      <c r="E665" s="179"/>
      <c r="F665" s="179"/>
      <c r="AL665" s="176"/>
    </row>
    <row r="666" spans="4:38" s="86" customFormat="1" x14ac:dyDescent="0.25">
      <c r="D666" s="179"/>
      <c r="E666" s="179"/>
      <c r="F666" s="179"/>
      <c r="AL666" s="176"/>
    </row>
    <row r="667" spans="4:38" s="86" customFormat="1" x14ac:dyDescent="0.25">
      <c r="D667" s="179"/>
      <c r="E667" s="179"/>
      <c r="F667" s="179"/>
      <c r="AL667" s="176"/>
    </row>
    <row r="668" spans="4:38" s="86" customFormat="1" x14ac:dyDescent="0.25">
      <c r="D668" s="179"/>
      <c r="E668" s="179"/>
      <c r="F668" s="179"/>
      <c r="AL668" s="176"/>
    </row>
    <row r="669" spans="4:38" s="86" customFormat="1" x14ac:dyDescent="0.25">
      <c r="D669" s="179"/>
      <c r="E669" s="179"/>
      <c r="F669" s="179"/>
      <c r="AL669" s="176"/>
    </row>
    <row r="670" spans="4:38" s="86" customFormat="1" x14ac:dyDescent="0.25">
      <c r="D670" s="179"/>
      <c r="E670" s="179"/>
      <c r="F670" s="179"/>
      <c r="AL670" s="176"/>
    </row>
    <row r="671" spans="4:38" s="86" customFormat="1" x14ac:dyDescent="0.25">
      <c r="D671" s="179"/>
      <c r="E671" s="179"/>
      <c r="F671" s="179"/>
      <c r="AL671" s="176"/>
    </row>
    <row r="672" spans="4:38" s="86" customFormat="1" x14ac:dyDescent="0.25">
      <c r="D672" s="179"/>
      <c r="E672" s="179"/>
      <c r="F672" s="179"/>
      <c r="AL672" s="176"/>
    </row>
    <row r="673" spans="4:38" s="86" customFormat="1" x14ac:dyDescent="0.25">
      <c r="D673" s="179"/>
      <c r="E673" s="179"/>
      <c r="F673" s="179"/>
      <c r="AL673" s="176"/>
    </row>
    <row r="674" spans="4:38" s="86" customFormat="1" x14ac:dyDescent="0.25">
      <c r="D674" s="179"/>
      <c r="E674" s="179"/>
      <c r="F674" s="179"/>
      <c r="AL674" s="176"/>
    </row>
    <row r="675" spans="4:38" s="86" customFormat="1" x14ac:dyDescent="0.25">
      <c r="D675" s="179"/>
      <c r="E675" s="179"/>
      <c r="F675" s="179"/>
      <c r="AL675" s="176"/>
    </row>
    <row r="676" spans="4:38" s="86" customFormat="1" x14ac:dyDescent="0.25">
      <c r="D676" s="179"/>
      <c r="E676" s="179"/>
      <c r="F676" s="179"/>
      <c r="AL676" s="176"/>
    </row>
    <row r="677" spans="4:38" s="86" customFormat="1" x14ac:dyDescent="0.25">
      <c r="D677" s="179"/>
      <c r="E677" s="179"/>
      <c r="F677" s="179"/>
      <c r="AL677" s="176"/>
    </row>
    <row r="678" spans="4:38" s="86" customFormat="1" x14ac:dyDescent="0.25">
      <c r="D678" s="179"/>
      <c r="E678" s="179"/>
      <c r="F678" s="179"/>
      <c r="AL678" s="176"/>
    </row>
    <row r="679" spans="4:38" s="86" customFormat="1" x14ac:dyDescent="0.25">
      <c r="D679" s="179"/>
      <c r="E679" s="179"/>
      <c r="F679" s="179"/>
      <c r="AL679" s="176"/>
    </row>
    <row r="680" spans="4:38" s="86" customFormat="1" x14ac:dyDescent="0.25">
      <c r="D680" s="179"/>
      <c r="E680" s="179"/>
      <c r="F680" s="179"/>
      <c r="AL680" s="176"/>
    </row>
    <row r="681" spans="4:38" s="86" customFormat="1" x14ac:dyDescent="0.25">
      <c r="D681" s="179"/>
      <c r="E681" s="179"/>
      <c r="F681" s="179"/>
      <c r="AL681" s="176"/>
    </row>
    <row r="682" spans="4:38" s="86" customFormat="1" x14ac:dyDescent="0.25">
      <c r="D682" s="179"/>
      <c r="E682" s="179"/>
      <c r="F682" s="179"/>
      <c r="AL682" s="176"/>
    </row>
    <row r="683" spans="4:38" s="86" customFormat="1" x14ac:dyDescent="0.25">
      <c r="D683" s="179"/>
      <c r="E683" s="179"/>
      <c r="F683" s="179"/>
      <c r="AL683" s="176"/>
    </row>
    <row r="684" spans="4:38" s="86" customFormat="1" x14ac:dyDescent="0.25">
      <c r="D684" s="179"/>
      <c r="E684" s="179"/>
      <c r="F684" s="179"/>
      <c r="AL684" s="176"/>
    </row>
    <row r="685" spans="4:38" s="86" customFormat="1" x14ac:dyDescent="0.25">
      <c r="D685" s="179"/>
      <c r="E685" s="179"/>
      <c r="F685" s="179"/>
      <c r="AL685" s="176"/>
    </row>
    <row r="686" spans="4:38" s="86" customFormat="1" x14ac:dyDescent="0.25">
      <c r="D686" s="179"/>
      <c r="E686" s="179"/>
      <c r="F686" s="179"/>
      <c r="AL686" s="176"/>
    </row>
    <row r="687" spans="4:38" s="86" customFormat="1" x14ac:dyDescent="0.25">
      <c r="D687" s="179"/>
      <c r="E687" s="179"/>
      <c r="F687" s="179"/>
      <c r="AL687" s="176"/>
    </row>
    <row r="688" spans="4:38" s="86" customFormat="1" x14ac:dyDescent="0.25">
      <c r="D688" s="179"/>
      <c r="E688" s="179"/>
      <c r="F688" s="179"/>
      <c r="AL688" s="176"/>
    </row>
    <row r="689" spans="4:38" s="86" customFormat="1" x14ac:dyDescent="0.25">
      <c r="D689" s="179"/>
      <c r="E689" s="179"/>
      <c r="F689" s="179"/>
      <c r="AL689" s="176"/>
    </row>
    <row r="690" spans="4:38" s="86" customFormat="1" x14ac:dyDescent="0.25">
      <c r="D690" s="179"/>
      <c r="E690" s="179"/>
      <c r="F690" s="179"/>
      <c r="AL690" s="176"/>
    </row>
    <row r="691" spans="4:38" s="86" customFormat="1" x14ac:dyDescent="0.25">
      <c r="D691" s="179"/>
      <c r="E691" s="179"/>
      <c r="F691" s="179"/>
      <c r="AL691" s="176"/>
    </row>
    <row r="692" spans="4:38" s="86" customFormat="1" x14ac:dyDescent="0.25">
      <c r="D692" s="179"/>
      <c r="E692" s="179"/>
      <c r="F692" s="179"/>
      <c r="AL692" s="176"/>
    </row>
    <row r="693" spans="4:38" s="86" customFormat="1" x14ac:dyDescent="0.25">
      <c r="D693" s="179"/>
      <c r="E693" s="179"/>
      <c r="F693" s="179"/>
      <c r="AL693" s="176"/>
    </row>
    <row r="694" spans="4:38" s="86" customFormat="1" x14ac:dyDescent="0.25">
      <c r="D694" s="179"/>
      <c r="E694" s="179"/>
      <c r="F694" s="179"/>
      <c r="AL694" s="176"/>
    </row>
    <row r="695" spans="4:38" s="86" customFormat="1" x14ac:dyDescent="0.25">
      <c r="D695" s="179"/>
      <c r="E695" s="179"/>
      <c r="F695" s="179"/>
      <c r="AL695" s="176"/>
    </row>
    <row r="696" spans="4:38" s="86" customFormat="1" x14ac:dyDescent="0.25">
      <c r="D696" s="179"/>
      <c r="E696" s="179"/>
      <c r="F696" s="179"/>
      <c r="AL696" s="176"/>
    </row>
    <row r="697" spans="4:38" s="86" customFormat="1" x14ac:dyDescent="0.25">
      <c r="D697" s="179"/>
      <c r="E697" s="179"/>
      <c r="F697" s="179"/>
      <c r="AL697" s="176"/>
    </row>
    <row r="698" spans="4:38" s="86" customFormat="1" x14ac:dyDescent="0.25">
      <c r="D698" s="179"/>
      <c r="E698" s="179"/>
      <c r="F698" s="179"/>
      <c r="AL698" s="176"/>
    </row>
    <row r="699" spans="4:38" s="86" customFormat="1" x14ac:dyDescent="0.25">
      <c r="D699" s="179"/>
      <c r="E699" s="179"/>
      <c r="F699" s="179"/>
      <c r="AL699" s="176"/>
    </row>
    <row r="700" spans="4:38" s="86" customFormat="1" x14ac:dyDescent="0.25">
      <c r="D700" s="179"/>
      <c r="E700" s="179"/>
      <c r="F700" s="179"/>
      <c r="AL700" s="176"/>
    </row>
    <row r="701" spans="4:38" s="86" customFormat="1" x14ac:dyDescent="0.25">
      <c r="D701" s="179"/>
      <c r="E701" s="179"/>
      <c r="F701" s="179"/>
      <c r="AL701" s="176"/>
    </row>
    <row r="702" spans="4:38" s="86" customFormat="1" x14ac:dyDescent="0.25">
      <c r="D702" s="179"/>
      <c r="E702" s="179"/>
      <c r="F702" s="179"/>
      <c r="AL702" s="176"/>
    </row>
    <row r="703" spans="4:38" s="86" customFormat="1" x14ac:dyDescent="0.25">
      <c r="D703" s="179"/>
      <c r="E703" s="179"/>
      <c r="F703" s="179"/>
      <c r="AL703" s="176"/>
    </row>
    <row r="704" spans="4:38" s="86" customFormat="1" x14ac:dyDescent="0.25">
      <c r="D704" s="179"/>
      <c r="E704" s="179"/>
      <c r="F704" s="179"/>
      <c r="AL704" s="176"/>
    </row>
    <row r="705" spans="4:38" s="86" customFormat="1" x14ac:dyDescent="0.25">
      <c r="D705" s="179"/>
      <c r="E705" s="179"/>
      <c r="F705" s="179"/>
      <c r="AL705" s="176"/>
    </row>
    <row r="706" spans="4:38" s="86" customFormat="1" x14ac:dyDescent="0.25">
      <c r="D706" s="179"/>
      <c r="E706" s="179"/>
      <c r="F706" s="179"/>
      <c r="AL706" s="176"/>
    </row>
    <row r="707" spans="4:38" s="86" customFormat="1" x14ac:dyDescent="0.25">
      <c r="D707" s="179"/>
      <c r="E707" s="179"/>
      <c r="F707" s="179"/>
      <c r="AL707" s="176"/>
    </row>
    <row r="708" spans="4:38" s="86" customFormat="1" x14ac:dyDescent="0.25">
      <c r="D708" s="179"/>
      <c r="E708" s="179"/>
      <c r="F708" s="179"/>
      <c r="AL708" s="176"/>
    </row>
    <row r="709" spans="4:38" s="86" customFormat="1" x14ac:dyDescent="0.25">
      <c r="D709" s="179"/>
      <c r="E709" s="179"/>
      <c r="F709" s="179"/>
      <c r="AL709" s="176"/>
    </row>
    <row r="710" spans="4:38" s="86" customFormat="1" x14ac:dyDescent="0.25">
      <c r="D710" s="179"/>
      <c r="E710" s="179"/>
      <c r="F710" s="179"/>
      <c r="AL710" s="176"/>
    </row>
    <row r="711" spans="4:38" s="86" customFormat="1" x14ac:dyDescent="0.25">
      <c r="D711" s="179"/>
      <c r="E711" s="179"/>
      <c r="F711" s="179"/>
      <c r="AL711" s="176"/>
    </row>
    <row r="712" spans="4:38" s="86" customFormat="1" x14ac:dyDescent="0.25">
      <c r="D712" s="179"/>
      <c r="E712" s="179"/>
      <c r="F712" s="179"/>
      <c r="AL712" s="176"/>
    </row>
    <row r="713" spans="4:38" s="86" customFormat="1" x14ac:dyDescent="0.25">
      <c r="D713" s="179"/>
      <c r="E713" s="179"/>
      <c r="F713" s="179"/>
      <c r="AL713" s="176"/>
    </row>
    <row r="714" spans="4:38" s="86" customFormat="1" x14ac:dyDescent="0.25">
      <c r="D714" s="179"/>
      <c r="E714" s="179"/>
      <c r="F714" s="179"/>
      <c r="AL714" s="176"/>
    </row>
    <row r="715" spans="4:38" s="86" customFormat="1" x14ac:dyDescent="0.25">
      <c r="D715" s="179"/>
      <c r="E715" s="179"/>
      <c r="F715" s="179"/>
      <c r="AL715" s="176"/>
    </row>
    <row r="716" spans="4:38" s="86" customFormat="1" x14ac:dyDescent="0.25">
      <c r="D716" s="179"/>
      <c r="E716" s="179"/>
      <c r="F716" s="179"/>
      <c r="AL716" s="176"/>
    </row>
    <row r="717" spans="4:38" s="86" customFormat="1" x14ac:dyDescent="0.25">
      <c r="D717" s="179"/>
      <c r="E717" s="179"/>
      <c r="F717" s="179"/>
      <c r="AL717" s="176"/>
    </row>
    <row r="718" spans="4:38" s="86" customFormat="1" x14ac:dyDescent="0.25">
      <c r="D718" s="179"/>
      <c r="E718" s="179"/>
      <c r="F718" s="179"/>
      <c r="AL718" s="176"/>
    </row>
    <row r="719" spans="4:38" s="86" customFormat="1" x14ac:dyDescent="0.25">
      <c r="D719" s="179"/>
      <c r="E719" s="179"/>
      <c r="F719" s="179"/>
      <c r="AL719" s="176"/>
    </row>
    <row r="720" spans="4:38" s="86" customFormat="1" x14ac:dyDescent="0.25">
      <c r="D720" s="179"/>
      <c r="E720" s="179"/>
      <c r="F720" s="179"/>
      <c r="AL720" s="176"/>
    </row>
    <row r="721" spans="4:38" s="86" customFormat="1" x14ac:dyDescent="0.25">
      <c r="D721" s="179"/>
      <c r="E721" s="179"/>
      <c r="F721" s="179"/>
      <c r="AL721" s="176"/>
    </row>
    <row r="722" spans="4:38" s="86" customFormat="1" x14ac:dyDescent="0.25">
      <c r="D722" s="179"/>
      <c r="E722" s="179"/>
      <c r="F722" s="179"/>
      <c r="AL722" s="176"/>
    </row>
    <row r="723" spans="4:38" s="86" customFormat="1" x14ac:dyDescent="0.25">
      <c r="D723" s="179"/>
      <c r="E723" s="179"/>
      <c r="F723" s="179"/>
      <c r="AL723" s="176"/>
    </row>
    <row r="724" spans="4:38" s="86" customFormat="1" x14ac:dyDescent="0.25">
      <c r="D724" s="179"/>
      <c r="E724" s="179"/>
      <c r="F724" s="179"/>
      <c r="AL724" s="176"/>
    </row>
    <row r="725" spans="4:38" s="86" customFormat="1" x14ac:dyDescent="0.25">
      <c r="D725" s="179"/>
      <c r="E725" s="179"/>
      <c r="F725" s="179"/>
      <c r="AL725" s="176"/>
    </row>
    <row r="726" spans="4:38" s="86" customFormat="1" x14ac:dyDescent="0.25">
      <c r="D726" s="179"/>
      <c r="E726" s="179"/>
      <c r="F726" s="179"/>
      <c r="AL726" s="176"/>
    </row>
    <row r="727" spans="4:38" s="86" customFormat="1" x14ac:dyDescent="0.25">
      <c r="D727" s="179"/>
      <c r="E727" s="179"/>
      <c r="F727" s="179"/>
      <c r="AL727" s="176"/>
    </row>
    <row r="728" spans="4:38" s="86" customFormat="1" x14ac:dyDescent="0.25">
      <c r="D728" s="179"/>
      <c r="E728" s="179"/>
      <c r="F728" s="179"/>
      <c r="AL728" s="176"/>
    </row>
    <row r="729" spans="4:38" s="86" customFormat="1" x14ac:dyDescent="0.25">
      <c r="D729" s="179"/>
      <c r="E729" s="179"/>
      <c r="F729" s="179"/>
      <c r="AL729" s="176"/>
    </row>
    <row r="730" spans="4:38" s="86" customFormat="1" x14ac:dyDescent="0.25">
      <c r="D730" s="179"/>
      <c r="E730" s="179"/>
      <c r="F730" s="179"/>
      <c r="AL730" s="176"/>
    </row>
    <row r="731" spans="4:38" s="86" customFormat="1" x14ac:dyDescent="0.25">
      <c r="D731" s="179"/>
      <c r="E731" s="179"/>
      <c r="F731" s="179"/>
      <c r="AL731" s="176"/>
    </row>
    <row r="732" spans="4:38" s="86" customFormat="1" x14ac:dyDescent="0.25">
      <c r="D732" s="179"/>
      <c r="E732" s="179"/>
      <c r="F732" s="179"/>
      <c r="AL732" s="176"/>
    </row>
    <row r="733" spans="4:38" s="86" customFormat="1" x14ac:dyDescent="0.25">
      <c r="D733" s="179"/>
      <c r="E733" s="179"/>
      <c r="F733" s="179"/>
      <c r="AL733" s="176"/>
    </row>
    <row r="734" spans="4:38" s="86" customFormat="1" x14ac:dyDescent="0.25">
      <c r="D734" s="179"/>
      <c r="E734" s="179"/>
      <c r="F734" s="179"/>
      <c r="AL734" s="176"/>
    </row>
    <row r="735" spans="4:38" s="86" customFormat="1" x14ac:dyDescent="0.25">
      <c r="D735" s="179"/>
      <c r="E735" s="179"/>
      <c r="F735" s="179"/>
      <c r="AL735" s="176"/>
    </row>
    <row r="736" spans="4:38" s="86" customFormat="1" x14ac:dyDescent="0.25">
      <c r="D736" s="179"/>
      <c r="E736" s="179"/>
      <c r="F736" s="179"/>
      <c r="AL736" s="176"/>
    </row>
    <row r="737" spans="4:38" s="86" customFormat="1" x14ac:dyDescent="0.25">
      <c r="D737" s="179"/>
      <c r="E737" s="179"/>
      <c r="F737" s="179"/>
      <c r="AL737" s="176"/>
    </row>
    <row r="738" spans="4:38" s="86" customFormat="1" x14ac:dyDescent="0.25">
      <c r="D738" s="179"/>
      <c r="E738" s="179"/>
      <c r="F738" s="179"/>
      <c r="AL738" s="176"/>
    </row>
    <row r="739" spans="4:38" s="86" customFormat="1" x14ac:dyDescent="0.25">
      <c r="D739" s="179"/>
      <c r="E739" s="179"/>
      <c r="F739" s="179"/>
      <c r="AL739" s="176"/>
    </row>
    <row r="740" spans="4:38" s="86" customFormat="1" x14ac:dyDescent="0.25">
      <c r="D740" s="179"/>
      <c r="E740" s="179"/>
      <c r="F740" s="179"/>
      <c r="AL740" s="176"/>
    </row>
    <row r="741" spans="4:38" s="86" customFormat="1" x14ac:dyDescent="0.25">
      <c r="D741" s="179"/>
      <c r="E741" s="179"/>
      <c r="F741" s="179"/>
      <c r="AL741" s="176"/>
    </row>
    <row r="742" spans="4:38" s="86" customFormat="1" x14ac:dyDescent="0.25">
      <c r="D742" s="179"/>
      <c r="E742" s="179"/>
      <c r="F742" s="179"/>
      <c r="AL742" s="176"/>
    </row>
    <row r="743" spans="4:38" s="86" customFormat="1" x14ac:dyDescent="0.25">
      <c r="D743" s="179"/>
      <c r="E743" s="179"/>
      <c r="F743" s="179"/>
      <c r="AL743" s="176"/>
    </row>
    <row r="744" spans="4:38" s="86" customFormat="1" x14ac:dyDescent="0.25">
      <c r="D744" s="179"/>
      <c r="E744" s="179"/>
      <c r="F744" s="179"/>
      <c r="AL744" s="176"/>
    </row>
    <row r="745" spans="4:38" s="86" customFormat="1" x14ac:dyDescent="0.25">
      <c r="D745" s="179"/>
      <c r="E745" s="179"/>
      <c r="F745" s="179"/>
      <c r="AL745" s="176"/>
    </row>
    <row r="746" spans="4:38" s="86" customFormat="1" x14ac:dyDescent="0.25">
      <c r="D746" s="179"/>
      <c r="E746" s="179"/>
      <c r="F746" s="179"/>
      <c r="AL746" s="176"/>
    </row>
    <row r="747" spans="4:38" s="86" customFormat="1" x14ac:dyDescent="0.25">
      <c r="D747" s="179"/>
      <c r="E747" s="179"/>
      <c r="F747" s="179"/>
      <c r="AL747" s="176"/>
    </row>
    <row r="748" spans="4:38" s="86" customFormat="1" x14ac:dyDescent="0.25">
      <c r="D748" s="179"/>
      <c r="E748" s="179"/>
      <c r="F748" s="179"/>
      <c r="AL748" s="176"/>
    </row>
    <row r="749" spans="4:38" s="86" customFormat="1" x14ac:dyDescent="0.25">
      <c r="D749" s="179"/>
      <c r="E749" s="179"/>
      <c r="F749" s="179"/>
      <c r="AL749" s="176"/>
    </row>
    <row r="750" spans="4:38" s="86" customFormat="1" x14ac:dyDescent="0.25">
      <c r="D750" s="179"/>
      <c r="E750" s="179"/>
      <c r="F750" s="179"/>
      <c r="AL750" s="176"/>
    </row>
    <row r="751" spans="4:38" s="86" customFormat="1" x14ac:dyDescent="0.25">
      <c r="D751" s="179"/>
      <c r="E751" s="179"/>
      <c r="F751" s="179"/>
      <c r="AL751" s="176"/>
    </row>
    <row r="752" spans="4:38" s="86" customFormat="1" x14ac:dyDescent="0.25">
      <c r="D752" s="179"/>
      <c r="E752" s="179"/>
      <c r="F752" s="179"/>
      <c r="AL752" s="176"/>
    </row>
    <row r="753" spans="4:38" s="86" customFormat="1" x14ac:dyDescent="0.25">
      <c r="D753" s="179"/>
      <c r="E753" s="179"/>
      <c r="F753" s="179"/>
      <c r="AL753" s="176"/>
    </row>
    <row r="754" spans="4:38" s="86" customFormat="1" x14ac:dyDescent="0.25">
      <c r="D754" s="179"/>
      <c r="E754" s="179"/>
      <c r="F754" s="179"/>
      <c r="AL754" s="176"/>
    </row>
    <row r="755" spans="4:38" s="86" customFormat="1" x14ac:dyDescent="0.25">
      <c r="D755" s="179"/>
      <c r="E755" s="179"/>
      <c r="F755" s="179"/>
      <c r="AL755" s="176"/>
    </row>
    <row r="756" spans="4:38" s="86" customFormat="1" x14ac:dyDescent="0.25">
      <c r="D756" s="179"/>
      <c r="E756" s="179"/>
      <c r="F756" s="179"/>
      <c r="AL756" s="176"/>
    </row>
    <row r="757" spans="4:38" s="86" customFormat="1" x14ac:dyDescent="0.25">
      <c r="D757" s="179"/>
      <c r="E757" s="179"/>
      <c r="F757" s="179"/>
      <c r="AL757" s="176"/>
    </row>
    <row r="758" spans="4:38" s="86" customFormat="1" x14ac:dyDescent="0.25">
      <c r="D758" s="179"/>
      <c r="E758" s="179"/>
      <c r="F758" s="179"/>
      <c r="AL758" s="176"/>
    </row>
    <row r="759" spans="4:38" s="86" customFormat="1" x14ac:dyDescent="0.25">
      <c r="D759" s="179"/>
      <c r="E759" s="179"/>
      <c r="F759" s="179"/>
      <c r="AL759" s="176"/>
    </row>
    <row r="760" spans="4:38" s="86" customFormat="1" x14ac:dyDescent="0.25">
      <c r="D760" s="179"/>
      <c r="E760" s="179"/>
      <c r="F760" s="179"/>
      <c r="AL760" s="176"/>
    </row>
    <row r="761" spans="4:38" s="86" customFormat="1" x14ac:dyDescent="0.25">
      <c r="D761" s="179"/>
      <c r="E761" s="179"/>
      <c r="F761" s="179"/>
      <c r="AL761" s="176"/>
    </row>
    <row r="762" spans="4:38" s="86" customFormat="1" x14ac:dyDescent="0.25">
      <c r="D762" s="179"/>
      <c r="E762" s="179"/>
      <c r="F762" s="179"/>
      <c r="AL762" s="176"/>
    </row>
    <row r="763" spans="4:38" s="86" customFormat="1" x14ac:dyDescent="0.25">
      <c r="D763" s="179"/>
      <c r="E763" s="179"/>
      <c r="F763" s="179"/>
      <c r="AL763" s="176"/>
    </row>
    <row r="764" spans="4:38" s="86" customFormat="1" x14ac:dyDescent="0.25">
      <c r="D764" s="179"/>
      <c r="E764" s="179"/>
      <c r="F764" s="179"/>
      <c r="AL764" s="176"/>
    </row>
    <row r="765" spans="4:38" s="86" customFormat="1" x14ac:dyDescent="0.25">
      <c r="D765" s="179"/>
      <c r="E765" s="179"/>
      <c r="F765" s="179"/>
      <c r="AL765" s="176"/>
    </row>
    <row r="766" spans="4:38" s="86" customFormat="1" x14ac:dyDescent="0.25">
      <c r="D766" s="179"/>
      <c r="E766" s="179"/>
      <c r="F766" s="179"/>
      <c r="AL766" s="176"/>
    </row>
    <row r="767" spans="4:38" s="86" customFormat="1" x14ac:dyDescent="0.25">
      <c r="D767" s="179"/>
      <c r="E767" s="179"/>
      <c r="F767" s="179"/>
      <c r="AL767" s="176"/>
    </row>
    <row r="768" spans="4:38" s="86" customFormat="1" x14ac:dyDescent="0.25">
      <c r="D768" s="179"/>
      <c r="E768" s="179"/>
      <c r="F768" s="179"/>
      <c r="AL768" s="176"/>
    </row>
    <row r="769" spans="4:38" s="86" customFormat="1" x14ac:dyDescent="0.25">
      <c r="D769" s="179"/>
      <c r="E769" s="179"/>
      <c r="F769" s="179"/>
      <c r="AL769" s="176"/>
    </row>
    <row r="770" spans="4:38" s="86" customFormat="1" x14ac:dyDescent="0.25">
      <c r="D770" s="179"/>
      <c r="E770" s="179"/>
      <c r="F770" s="179"/>
      <c r="AL770" s="176"/>
    </row>
    <row r="771" spans="4:38" s="86" customFormat="1" x14ac:dyDescent="0.25">
      <c r="D771" s="179"/>
      <c r="E771" s="179"/>
      <c r="F771" s="179"/>
      <c r="AL771" s="176"/>
    </row>
    <row r="772" spans="4:38" s="86" customFormat="1" x14ac:dyDescent="0.25">
      <c r="D772" s="179"/>
      <c r="E772" s="179"/>
      <c r="F772" s="179"/>
      <c r="AL772" s="176"/>
    </row>
    <row r="773" spans="4:38" s="86" customFormat="1" x14ac:dyDescent="0.25">
      <c r="D773" s="179"/>
      <c r="E773" s="179"/>
      <c r="F773" s="179"/>
      <c r="AL773" s="176"/>
    </row>
    <row r="774" spans="4:38" s="86" customFormat="1" x14ac:dyDescent="0.25">
      <c r="D774" s="179"/>
      <c r="E774" s="179"/>
      <c r="F774" s="179"/>
      <c r="AL774" s="176"/>
    </row>
    <row r="775" spans="4:38" s="86" customFormat="1" x14ac:dyDescent="0.25">
      <c r="D775" s="179"/>
      <c r="E775" s="179"/>
      <c r="F775" s="179"/>
      <c r="AL775" s="176"/>
    </row>
    <row r="776" spans="4:38" s="86" customFormat="1" x14ac:dyDescent="0.25">
      <c r="D776" s="179"/>
      <c r="E776" s="179"/>
      <c r="F776" s="179"/>
      <c r="AL776" s="176"/>
    </row>
    <row r="777" spans="4:38" s="86" customFormat="1" x14ac:dyDescent="0.25">
      <c r="D777" s="179"/>
      <c r="E777" s="179"/>
      <c r="F777" s="179"/>
      <c r="AL777" s="176"/>
    </row>
    <row r="778" spans="4:38" s="86" customFormat="1" x14ac:dyDescent="0.25">
      <c r="D778" s="179"/>
      <c r="E778" s="179"/>
      <c r="F778" s="179"/>
      <c r="AL778" s="176"/>
    </row>
    <row r="779" spans="4:38" s="86" customFormat="1" x14ac:dyDescent="0.25">
      <c r="D779" s="179"/>
      <c r="E779" s="179"/>
      <c r="F779" s="179"/>
      <c r="AL779" s="176"/>
    </row>
    <row r="780" spans="4:38" s="86" customFormat="1" x14ac:dyDescent="0.25">
      <c r="D780" s="179"/>
      <c r="E780" s="179"/>
      <c r="F780" s="179"/>
      <c r="AL780" s="176"/>
    </row>
    <row r="781" spans="4:38" s="86" customFormat="1" x14ac:dyDescent="0.25">
      <c r="D781" s="179"/>
      <c r="E781" s="179"/>
      <c r="F781" s="179"/>
      <c r="AL781" s="176"/>
    </row>
    <row r="782" spans="4:38" s="86" customFormat="1" x14ac:dyDescent="0.25">
      <c r="D782" s="179"/>
      <c r="E782" s="179"/>
      <c r="F782" s="179"/>
      <c r="AL782" s="176"/>
    </row>
    <row r="783" spans="4:38" s="86" customFormat="1" x14ac:dyDescent="0.25">
      <c r="D783" s="179"/>
      <c r="E783" s="179"/>
      <c r="F783" s="179"/>
      <c r="AL783" s="176"/>
    </row>
    <row r="784" spans="4:38" s="86" customFormat="1" x14ac:dyDescent="0.25">
      <c r="D784" s="179"/>
      <c r="E784" s="179"/>
      <c r="F784" s="179"/>
      <c r="AL784" s="176"/>
    </row>
    <row r="785" spans="4:38" s="86" customFormat="1" x14ac:dyDescent="0.25">
      <c r="D785" s="179"/>
      <c r="E785" s="179"/>
      <c r="F785" s="179"/>
      <c r="AL785" s="176"/>
    </row>
    <row r="786" spans="4:38" s="86" customFormat="1" x14ac:dyDescent="0.25">
      <c r="D786" s="179"/>
      <c r="E786" s="179"/>
      <c r="F786" s="179"/>
      <c r="AL786" s="176"/>
    </row>
    <row r="787" spans="4:38" s="86" customFormat="1" x14ac:dyDescent="0.25">
      <c r="D787" s="179"/>
      <c r="E787" s="179"/>
      <c r="F787" s="179"/>
      <c r="AL787" s="176"/>
    </row>
    <row r="788" spans="4:38" s="86" customFormat="1" x14ac:dyDescent="0.25">
      <c r="D788" s="179"/>
      <c r="E788" s="179"/>
      <c r="F788" s="179"/>
      <c r="AL788" s="176"/>
    </row>
    <row r="789" spans="4:38" s="86" customFormat="1" x14ac:dyDescent="0.25">
      <c r="D789" s="179"/>
      <c r="E789" s="179"/>
      <c r="F789" s="179"/>
      <c r="AL789" s="176"/>
    </row>
    <row r="790" spans="4:38" s="86" customFormat="1" x14ac:dyDescent="0.25">
      <c r="D790" s="179"/>
      <c r="E790" s="179"/>
      <c r="F790" s="179"/>
      <c r="AL790" s="176"/>
    </row>
    <row r="791" spans="4:38" s="86" customFormat="1" x14ac:dyDescent="0.25">
      <c r="D791" s="179"/>
      <c r="E791" s="179"/>
      <c r="F791" s="179"/>
      <c r="AL791" s="176"/>
    </row>
    <row r="792" spans="4:38" s="86" customFormat="1" x14ac:dyDescent="0.25">
      <c r="D792" s="179"/>
      <c r="E792" s="179"/>
      <c r="F792" s="179"/>
      <c r="AL792" s="176"/>
    </row>
    <row r="793" spans="4:38" s="86" customFormat="1" x14ac:dyDescent="0.25">
      <c r="D793" s="179"/>
      <c r="E793" s="179"/>
      <c r="F793" s="179"/>
      <c r="AL793" s="176"/>
    </row>
    <row r="794" spans="4:38" s="86" customFormat="1" x14ac:dyDescent="0.25">
      <c r="D794" s="179"/>
      <c r="E794" s="179"/>
      <c r="F794" s="179"/>
      <c r="AL794" s="176"/>
    </row>
    <row r="795" spans="4:38" s="86" customFormat="1" x14ac:dyDescent="0.25">
      <c r="D795" s="179"/>
      <c r="E795" s="179"/>
      <c r="F795" s="179"/>
      <c r="AL795" s="176"/>
    </row>
    <row r="796" spans="4:38" s="86" customFormat="1" x14ac:dyDescent="0.25">
      <c r="D796" s="179"/>
      <c r="E796" s="179"/>
      <c r="F796" s="179"/>
      <c r="AL796" s="176"/>
    </row>
    <row r="797" spans="4:38" s="86" customFormat="1" x14ac:dyDescent="0.25">
      <c r="D797" s="179"/>
      <c r="E797" s="179"/>
      <c r="F797" s="179"/>
      <c r="AL797" s="176"/>
    </row>
    <row r="798" spans="4:38" s="86" customFormat="1" x14ac:dyDescent="0.25">
      <c r="D798" s="179"/>
      <c r="E798" s="179"/>
      <c r="F798" s="179"/>
      <c r="AL798" s="176"/>
    </row>
    <row r="799" spans="4:38" s="86" customFormat="1" x14ac:dyDescent="0.25">
      <c r="D799" s="179"/>
      <c r="E799" s="179"/>
      <c r="F799" s="179"/>
      <c r="AL799" s="176"/>
    </row>
    <row r="800" spans="4:38" s="86" customFormat="1" x14ac:dyDescent="0.25">
      <c r="D800" s="179"/>
      <c r="E800" s="179"/>
      <c r="F800" s="179"/>
      <c r="AL800" s="176"/>
    </row>
    <row r="801" spans="4:38" s="86" customFormat="1" x14ac:dyDescent="0.25">
      <c r="D801" s="179"/>
      <c r="E801" s="179"/>
      <c r="F801" s="179"/>
      <c r="AL801" s="176"/>
    </row>
    <row r="802" spans="4:38" s="86" customFormat="1" x14ac:dyDescent="0.25">
      <c r="D802" s="179"/>
      <c r="E802" s="179"/>
      <c r="F802" s="179"/>
      <c r="AL802" s="176"/>
    </row>
    <row r="803" spans="4:38" s="86" customFormat="1" x14ac:dyDescent="0.25">
      <c r="D803" s="179"/>
      <c r="E803" s="179"/>
      <c r="F803" s="179"/>
      <c r="AL803" s="176"/>
    </row>
    <row r="804" spans="4:38" s="86" customFormat="1" x14ac:dyDescent="0.25">
      <c r="D804" s="179"/>
      <c r="E804" s="179"/>
      <c r="F804" s="179"/>
      <c r="AL804" s="176"/>
    </row>
    <row r="805" spans="4:38" s="86" customFormat="1" x14ac:dyDescent="0.25">
      <c r="D805" s="179"/>
      <c r="E805" s="179"/>
      <c r="F805" s="179"/>
      <c r="AL805" s="176"/>
    </row>
    <row r="806" spans="4:38" s="86" customFormat="1" x14ac:dyDescent="0.25">
      <c r="D806" s="179"/>
      <c r="E806" s="179"/>
      <c r="F806" s="179"/>
      <c r="AL806" s="176"/>
    </row>
    <row r="807" spans="4:38" s="86" customFormat="1" x14ac:dyDescent="0.25">
      <c r="D807" s="179"/>
      <c r="E807" s="179"/>
      <c r="F807" s="179"/>
      <c r="AL807" s="176"/>
    </row>
    <row r="808" spans="4:38" s="86" customFormat="1" x14ac:dyDescent="0.25">
      <c r="D808" s="179"/>
      <c r="E808" s="179"/>
      <c r="F808" s="179"/>
      <c r="AL808" s="176"/>
    </row>
    <row r="809" spans="4:38" s="86" customFormat="1" x14ac:dyDescent="0.25">
      <c r="D809" s="179"/>
      <c r="E809" s="179"/>
      <c r="F809" s="179"/>
      <c r="AL809" s="176"/>
    </row>
    <row r="810" spans="4:38" s="86" customFormat="1" x14ac:dyDescent="0.25">
      <c r="D810" s="179"/>
      <c r="E810" s="179"/>
      <c r="F810" s="179"/>
      <c r="AL810" s="176"/>
    </row>
    <row r="811" spans="4:38" s="86" customFormat="1" x14ac:dyDescent="0.25">
      <c r="D811" s="179"/>
      <c r="E811" s="179"/>
      <c r="F811" s="179"/>
      <c r="AL811" s="176"/>
    </row>
    <row r="812" spans="4:38" s="86" customFormat="1" x14ac:dyDescent="0.25">
      <c r="D812" s="179"/>
      <c r="E812" s="179"/>
      <c r="F812" s="179"/>
      <c r="AL812" s="176"/>
    </row>
    <row r="813" spans="4:38" s="86" customFormat="1" x14ac:dyDescent="0.25">
      <c r="D813" s="179"/>
      <c r="E813" s="179"/>
      <c r="F813" s="179"/>
      <c r="AL813" s="176"/>
    </row>
    <row r="814" spans="4:38" s="86" customFormat="1" x14ac:dyDescent="0.25">
      <c r="D814" s="179"/>
      <c r="E814" s="179"/>
      <c r="F814" s="179"/>
      <c r="AL814" s="176"/>
    </row>
    <row r="815" spans="4:38" s="86" customFormat="1" x14ac:dyDescent="0.25">
      <c r="D815" s="179"/>
      <c r="E815" s="179"/>
      <c r="F815" s="179"/>
      <c r="AL815" s="176"/>
    </row>
    <row r="816" spans="4:38" s="86" customFormat="1" x14ac:dyDescent="0.25">
      <c r="D816" s="179"/>
      <c r="E816" s="179"/>
      <c r="F816" s="179"/>
      <c r="AL816" s="176"/>
    </row>
    <row r="817" spans="4:38" s="86" customFormat="1" x14ac:dyDescent="0.25">
      <c r="D817" s="179"/>
      <c r="E817" s="179"/>
      <c r="F817" s="179"/>
      <c r="AL817" s="176"/>
    </row>
    <row r="818" spans="4:38" s="86" customFormat="1" x14ac:dyDescent="0.25">
      <c r="D818" s="179"/>
      <c r="E818" s="179"/>
      <c r="F818" s="179"/>
      <c r="AL818" s="176"/>
    </row>
    <row r="819" spans="4:38" s="86" customFormat="1" x14ac:dyDescent="0.25">
      <c r="D819" s="179"/>
      <c r="E819" s="179"/>
      <c r="F819" s="179"/>
      <c r="AL819" s="176"/>
    </row>
    <row r="820" spans="4:38" s="86" customFormat="1" x14ac:dyDescent="0.25">
      <c r="D820" s="179"/>
      <c r="E820" s="179"/>
      <c r="F820" s="179"/>
      <c r="AL820" s="176"/>
    </row>
    <row r="821" spans="4:38" s="86" customFormat="1" x14ac:dyDescent="0.25">
      <c r="D821" s="179"/>
      <c r="E821" s="179"/>
      <c r="F821" s="179"/>
      <c r="AL821" s="176"/>
    </row>
    <row r="822" spans="4:38" s="86" customFormat="1" x14ac:dyDescent="0.25">
      <c r="D822" s="179"/>
      <c r="E822" s="179"/>
      <c r="F822" s="179"/>
      <c r="AL822" s="176"/>
    </row>
    <row r="823" spans="4:38" s="86" customFormat="1" x14ac:dyDescent="0.25">
      <c r="D823" s="179"/>
      <c r="E823" s="179"/>
      <c r="F823" s="179"/>
      <c r="AL823" s="176"/>
    </row>
    <row r="824" spans="4:38" s="86" customFormat="1" x14ac:dyDescent="0.25">
      <c r="D824" s="179"/>
      <c r="E824" s="179"/>
      <c r="F824" s="179"/>
      <c r="AL824" s="176"/>
    </row>
    <row r="825" spans="4:38" s="86" customFormat="1" x14ac:dyDescent="0.25">
      <c r="D825" s="179"/>
      <c r="E825" s="179"/>
      <c r="F825" s="179"/>
      <c r="AL825" s="176"/>
    </row>
    <row r="826" spans="4:38" s="86" customFormat="1" x14ac:dyDescent="0.25">
      <c r="D826" s="179"/>
      <c r="E826" s="179"/>
      <c r="F826" s="179"/>
      <c r="AL826" s="176"/>
    </row>
    <row r="827" spans="4:38" s="86" customFormat="1" x14ac:dyDescent="0.25">
      <c r="D827" s="179"/>
      <c r="E827" s="179"/>
      <c r="F827" s="179"/>
      <c r="AL827" s="176"/>
    </row>
    <row r="828" spans="4:38" s="86" customFormat="1" x14ac:dyDescent="0.25">
      <c r="D828" s="179"/>
      <c r="E828" s="179"/>
      <c r="F828" s="179"/>
      <c r="AL828" s="176"/>
    </row>
    <row r="829" spans="4:38" s="86" customFormat="1" x14ac:dyDescent="0.25">
      <c r="D829" s="179"/>
      <c r="E829" s="179"/>
      <c r="F829" s="179"/>
      <c r="AL829" s="176"/>
    </row>
    <row r="830" spans="4:38" s="86" customFormat="1" x14ac:dyDescent="0.25">
      <c r="D830" s="179"/>
      <c r="E830" s="179"/>
      <c r="F830" s="179"/>
      <c r="AL830" s="176"/>
    </row>
    <row r="831" spans="4:38" s="86" customFormat="1" x14ac:dyDescent="0.25">
      <c r="D831" s="179"/>
      <c r="E831" s="179"/>
      <c r="F831" s="179"/>
      <c r="AL831" s="176"/>
    </row>
    <row r="832" spans="4:38" s="86" customFormat="1" x14ac:dyDescent="0.25">
      <c r="D832" s="179"/>
      <c r="E832" s="179"/>
      <c r="F832" s="179"/>
      <c r="AL832" s="176"/>
    </row>
    <row r="833" spans="4:38" s="86" customFormat="1" x14ac:dyDescent="0.25">
      <c r="D833" s="179"/>
      <c r="E833" s="179"/>
      <c r="F833" s="179"/>
      <c r="AL833" s="176"/>
    </row>
    <row r="834" spans="4:38" s="86" customFormat="1" x14ac:dyDescent="0.25">
      <c r="D834" s="179"/>
      <c r="E834" s="179"/>
      <c r="F834" s="179"/>
      <c r="AL834" s="176"/>
    </row>
    <row r="835" spans="4:38" s="86" customFormat="1" x14ac:dyDescent="0.25">
      <c r="D835" s="179"/>
      <c r="E835" s="179"/>
      <c r="F835" s="179"/>
      <c r="AL835" s="176"/>
    </row>
    <row r="836" spans="4:38" s="86" customFormat="1" x14ac:dyDescent="0.25">
      <c r="D836" s="179"/>
      <c r="E836" s="179"/>
      <c r="F836" s="179"/>
      <c r="AL836" s="176"/>
    </row>
    <row r="837" spans="4:38" s="86" customFormat="1" x14ac:dyDescent="0.25">
      <c r="D837" s="179"/>
      <c r="E837" s="179"/>
      <c r="F837" s="179"/>
      <c r="AL837" s="176"/>
    </row>
    <row r="838" spans="4:38" s="86" customFormat="1" x14ac:dyDescent="0.25">
      <c r="D838" s="179"/>
      <c r="E838" s="179"/>
      <c r="F838" s="179"/>
      <c r="AL838" s="176"/>
    </row>
    <row r="839" spans="4:38" s="86" customFormat="1" x14ac:dyDescent="0.25">
      <c r="D839" s="179"/>
      <c r="E839" s="179"/>
      <c r="F839" s="179"/>
      <c r="AL839" s="176"/>
    </row>
    <row r="840" spans="4:38" s="86" customFormat="1" x14ac:dyDescent="0.25">
      <c r="D840" s="179"/>
      <c r="E840" s="179"/>
      <c r="F840" s="179"/>
      <c r="AL840" s="176"/>
    </row>
    <row r="841" spans="4:38" s="86" customFormat="1" x14ac:dyDescent="0.25">
      <c r="D841" s="179"/>
      <c r="E841" s="179"/>
      <c r="F841" s="179"/>
      <c r="AL841" s="176"/>
    </row>
    <row r="842" spans="4:38" s="86" customFormat="1" x14ac:dyDescent="0.25">
      <c r="D842" s="179"/>
      <c r="E842" s="179"/>
      <c r="F842" s="179"/>
      <c r="AL842" s="176"/>
    </row>
    <row r="843" spans="4:38" s="86" customFormat="1" x14ac:dyDescent="0.25">
      <c r="D843" s="179"/>
      <c r="E843" s="179"/>
      <c r="F843" s="179"/>
      <c r="AL843" s="176"/>
    </row>
    <row r="844" spans="4:38" s="86" customFormat="1" x14ac:dyDescent="0.25">
      <c r="D844" s="179"/>
      <c r="E844" s="179"/>
      <c r="F844" s="179"/>
      <c r="AL844" s="176"/>
    </row>
    <row r="845" spans="4:38" s="86" customFormat="1" x14ac:dyDescent="0.25">
      <c r="D845" s="179"/>
      <c r="E845" s="179"/>
      <c r="F845" s="179"/>
      <c r="AL845" s="176"/>
    </row>
    <row r="846" spans="4:38" s="86" customFormat="1" x14ac:dyDescent="0.25">
      <c r="D846" s="179"/>
      <c r="E846" s="179"/>
      <c r="F846" s="179"/>
      <c r="AL846" s="176"/>
    </row>
    <row r="847" spans="4:38" s="86" customFormat="1" x14ac:dyDescent="0.25">
      <c r="D847" s="179"/>
      <c r="E847" s="179"/>
      <c r="F847" s="179"/>
      <c r="AL847" s="176"/>
    </row>
    <row r="848" spans="4:38" s="86" customFormat="1" x14ac:dyDescent="0.25">
      <c r="D848" s="179"/>
      <c r="E848" s="179"/>
      <c r="F848" s="179"/>
      <c r="AL848" s="176"/>
    </row>
    <row r="849" spans="4:38" s="86" customFormat="1" x14ac:dyDescent="0.25">
      <c r="D849" s="179"/>
      <c r="E849" s="179"/>
      <c r="F849" s="179"/>
      <c r="AL849" s="176"/>
    </row>
    <row r="850" spans="4:38" s="86" customFormat="1" x14ac:dyDescent="0.25">
      <c r="D850" s="179"/>
      <c r="E850" s="179"/>
      <c r="F850" s="179"/>
      <c r="AL850" s="176"/>
    </row>
    <row r="851" spans="4:38" s="86" customFormat="1" x14ac:dyDescent="0.25">
      <c r="D851" s="179"/>
      <c r="E851" s="179"/>
      <c r="F851" s="179"/>
      <c r="AL851" s="176"/>
    </row>
    <row r="852" spans="4:38" s="86" customFormat="1" x14ac:dyDescent="0.25">
      <c r="D852" s="179"/>
      <c r="E852" s="179"/>
      <c r="F852" s="179"/>
      <c r="AL852" s="176"/>
    </row>
    <row r="853" spans="4:38" s="86" customFormat="1" x14ac:dyDescent="0.25">
      <c r="D853" s="179"/>
      <c r="E853" s="179"/>
      <c r="F853" s="179"/>
      <c r="AL853" s="176"/>
    </row>
    <row r="854" spans="4:38" s="86" customFormat="1" x14ac:dyDescent="0.25">
      <c r="D854" s="179"/>
      <c r="E854" s="179"/>
      <c r="F854" s="179"/>
      <c r="AL854" s="176"/>
    </row>
    <row r="855" spans="4:38" s="86" customFormat="1" x14ac:dyDescent="0.25">
      <c r="D855" s="179"/>
      <c r="E855" s="179"/>
      <c r="F855" s="179"/>
      <c r="AL855" s="176"/>
    </row>
    <row r="856" spans="4:38" s="86" customFormat="1" x14ac:dyDescent="0.25">
      <c r="D856" s="179"/>
      <c r="E856" s="179"/>
      <c r="F856" s="179"/>
      <c r="AL856" s="176"/>
    </row>
    <row r="857" spans="4:38" s="86" customFormat="1" x14ac:dyDescent="0.25">
      <c r="D857" s="179"/>
      <c r="E857" s="179"/>
      <c r="F857" s="179"/>
      <c r="AL857" s="176"/>
    </row>
    <row r="858" spans="4:38" s="86" customFormat="1" x14ac:dyDescent="0.25">
      <c r="D858" s="179"/>
      <c r="E858" s="179"/>
      <c r="F858" s="179"/>
      <c r="AL858" s="176"/>
    </row>
    <row r="859" spans="4:38" s="86" customFormat="1" x14ac:dyDescent="0.25">
      <c r="D859" s="179"/>
      <c r="E859" s="179"/>
      <c r="F859" s="179"/>
      <c r="AL859" s="176"/>
    </row>
    <row r="860" spans="4:38" s="86" customFormat="1" x14ac:dyDescent="0.25">
      <c r="D860" s="179"/>
      <c r="E860" s="179"/>
      <c r="F860" s="179"/>
      <c r="AL860" s="176"/>
    </row>
    <row r="861" spans="4:38" s="86" customFormat="1" x14ac:dyDescent="0.25">
      <c r="D861" s="179"/>
      <c r="E861" s="179"/>
      <c r="F861" s="179"/>
      <c r="AL861" s="176"/>
    </row>
    <row r="862" spans="4:38" s="86" customFormat="1" x14ac:dyDescent="0.25">
      <c r="D862" s="179"/>
      <c r="E862" s="179"/>
      <c r="F862" s="179"/>
      <c r="AL862" s="176"/>
    </row>
    <row r="863" spans="4:38" s="86" customFormat="1" x14ac:dyDescent="0.25">
      <c r="D863" s="179"/>
      <c r="E863" s="179"/>
      <c r="F863" s="179"/>
      <c r="AL863" s="176"/>
    </row>
    <row r="864" spans="4:38" s="86" customFormat="1" x14ac:dyDescent="0.25">
      <c r="D864" s="179"/>
      <c r="E864" s="179"/>
      <c r="F864" s="179"/>
      <c r="AL864" s="176"/>
    </row>
    <row r="865" spans="4:38" s="86" customFormat="1" x14ac:dyDescent="0.25">
      <c r="D865" s="179"/>
      <c r="E865" s="179"/>
      <c r="F865" s="179"/>
      <c r="AL865" s="176"/>
    </row>
    <row r="866" spans="4:38" s="86" customFormat="1" x14ac:dyDescent="0.25">
      <c r="D866" s="179"/>
      <c r="E866" s="179"/>
      <c r="F866" s="179"/>
      <c r="AL866" s="176"/>
    </row>
    <row r="867" spans="4:38" s="86" customFormat="1" x14ac:dyDescent="0.25">
      <c r="D867" s="179"/>
      <c r="E867" s="179"/>
      <c r="F867" s="179"/>
      <c r="AL867" s="176"/>
    </row>
    <row r="868" spans="4:38" s="86" customFormat="1" x14ac:dyDescent="0.25">
      <c r="D868" s="179"/>
      <c r="E868" s="179"/>
      <c r="F868" s="179"/>
      <c r="AL868" s="176"/>
    </row>
    <row r="869" spans="4:38" s="86" customFormat="1" x14ac:dyDescent="0.25">
      <c r="D869" s="179"/>
      <c r="E869" s="179"/>
      <c r="F869" s="179"/>
      <c r="AL869" s="176"/>
    </row>
    <row r="870" spans="4:38" s="86" customFormat="1" x14ac:dyDescent="0.25">
      <c r="D870" s="179"/>
      <c r="E870" s="179"/>
      <c r="F870" s="179"/>
      <c r="AL870" s="176"/>
    </row>
    <row r="871" spans="4:38" s="86" customFormat="1" x14ac:dyDescent="0.25">
      <c r="D871" s="179"/>
      <c r="E871" s="179"/>
      <c r="F871" s="179"/>
      <c r="AL871" s="176"/>
    </row>
    <row r="872" spans="4:38" s="86" customFormat="1" x14ac:dyDescent="0.25">
      <c r="D872" s="179"/>
      <c r="E872" s="179"/>
      <c r="F872" s="179"/>
      <c r="AL872" s="176"/>
    </row>
    <row r="873" spans="4:38" s="86" customFormat="1" x14ac:dyDescent="0.25">
      <c r="D873" s="179"/>
      <c r="E873" s="179"/>
      <c r="F873" s="179"/>
      <c r="AL873" s="176"/>
    </row>
    <row r="874" spans="4:38" s="86" customFormat="1" x14ac:dyDescent="0.25">
      <c r="D874" s="179"/>
      <c r="E874" s="179"/>
      <c r="F874" s="179"/>
      <c r="AL874" s="176"/>
    </row>
    <row r="875" spans="4:38" s="86" customFormat="1" x14ac:dyDescent="0.25">
      <c r="D875" s="179"/>
      <c r="E875" s="179"/>
      <c r="F875" s="179"/>
      <c r="AL875" s="176"/>
    </row>
    <row r="876" spans="4:38" s="86" customFormat="1" x14ac:dyDescent="0.25">
      <c r="D876" s="179"/>
      <c r="E876" s="179"/>
      <c r="F876" s="179"/>
      <c r="AL876" s="176"/>
    </row>
    <row r="877" spans="4:38" s="86" customFormat="1" x14ac:dyDescent="0.25">
      <c r="D877" s="179"/>
      <c r="E877" s="179"/>
      <c r="F877" s="179"/>
      <c r="AL877" s="176"/>
    </row>
    <row r="878" spans="4:38" s="86" customFormat="1" x14ac:dyDescent="0.25">
      <c r="D878" s="179"/>
      <c r="E878" s="179"/>
      <c r="F878" s="179"/>
      <c r="AL878" s="176"/>
    </row>
  </sheetData>
  <mergeCells count="102">
    <mergeCell ref="A1:AH1"/>
    <mergeCell ref="A2:C3"/>
    <mergeCell ref="I2:J2"/>
    <mergeCell ref="K2:L2"/>
    <mergeCell ref="M2:N2"/>
    <mergeCell ref="O2:P2"/>
    <mergeCell ref="Q2:R2"/>
    <mergeCell ref="S2:T2"/>
    <mergeCell ref="U2:V2"/>
    <mergeCell ref="W2:X2"/>
    <mergeCell ref="AI2:AL2"/>
    <mergeCell ref="A4:J4"/>
    <mergeCell ref="A5:C5"/>
    <mergeCell ref="B6:C6"/>
    <mergeCell ref="B9:C9"/>
    <mergeCell ref="B11:C11"/>
    <mergeCell ref="Y2:Z2"/>
    <mergeCell ref="AA2:AB2"/>
    <mergeCell ref="AC2:AD2"/>
    <mergeCell ref="AE2:AF2"/>
    <mergeCell ref="AG2:AH2"/>
    <mergeCell ref="B33:C33"/>
    <mergeCell ref="B36:C36"/>
    <mergeCell ref="B39:C39"/>
    <mergeCell ref="A41:C41"/>
    <mergeCell ref="B42:C42"/>
    <mergeCell ref="B44:C44"/>
    <mergeCell ref="B17:C17"/>
    <mergeCell ref="B21:C21"/>
    <mergeCell ref="B24:C24"/>
    <mergeCell ref="B28:C28"/>
    <mergeCell ref="A30:C30"/>
    <mergeCell ref="B31:C31"/>
    <mergeCell ref="A60:C60"/>
    <mergeCell ref="B61:C61"/>
    <mergeCell ref="B62:C62"/>
    <mergeCell ref="B63:C63"/>
    <mergeCell ref="B64:C64"/>
    <mergeCell ref="A65:C65"/>
    <mergeCell ref="B46:C46"/>
    <mergeCell ref="A55:J55"/>
    <mergeCell ref="A56:C56"/>
    <mergeCell ref="B57:C57"/>
    <mergeCell ref="B58:C58"/>
    <mergeCell ref="B59:C59"/>
    <mergeCell ref="A72:C72"/>
    <mergeCell ref="B73:C73"/>
    <mergeCell ref="B74:C74"/>
    <mergeCell ref="B75:C75"/>
    <mergeCell ref="B76:C76"/>
    <mergeCell ref="A77:C77"/>
    <mergeCell ref="B66:C66"/>
    <mergeCell ref="B67:C67"/>
    <mergeCell ref="B68:C68"/>
    <mergeCell ref="A69:C69"/>
    <mergeCell ref="B70:C70"/>
    <mergeCell ref="B71:C71"/>
    <mergeCell ref="B84:C84"/>
    <mergeCell ref="B85:C85"/>
    <mergeCell ref="B86:C86"/>
    <mergeCell ref="B87:C87"/>
    <mergeCell ref="A88:C88"/>
    <mergeCell ref="B89:C89"/>
    <mergeCell ref="B78:C78"/>
    <mergeCell ref="B79:C79"/>
    <mergeCell ref="B80:C80"/>
    <mergeCell ref="B81:C81"/>
    <mergeCell ref="A82:J82"/>
    <mergeCell ref="A83:C83"/>
    <mergeCell ref="B96:C96"/>
    <mergeCell ref="B97:C97"/>
    <mergeCell ref="B98:C98"/>
    <mergeCell ref="B99:C99"/>
    <mergeCell ref="B100:C100"/>
    <mergeCell ref="A101:C101"/>
    <mergeCell ref="B90:C90"/>
    <mergeCell ref="B91:C91"/>
    <mergeCell ref="B92:C92"/>
    <mergeCell ref="A93:C93"/>
    <mergeCell ref="B94:C94"/>
    <mergeCell ref="B95:C95"/>
    <mergeCell ref="B108:C108"/>
    <mergeCell ref="B109:C109"/>
    <mergeCell ref="B110:C110"/>
    <mergeCell ref="A111:C111"/>
    <mergeCell ref="B112:C112"/>
    <mergeCell ref="B113:C113"/>
    <mergeCell ref="B102:C102"/>
    <mergeCell ref="B103:C103"/>
    <mergeCell ref="B104:C104"/>
    <mergeCell ref="B105:C105"/>
    <mergeCell ref="A106:C106"/>
    <mergeCell ref="B107:C107"/>
    <mergeCell ref="B121:C121"/>
    <mergeCell ref="A123:J123"/>
    <mergeCell ref="A124:J124"/>
    <mergeCell ref="B114:C114"/>
    <mergeCell ref="B115:C115"/>
    <mergeCell ref="A116:C116"/>
    <mergeCell ref="B117:C117"/>
    <mergeCell ref="A118:J118"/>
    <mergeCell ref="B119:C119"/>
  </mergeCells>
  <dataValidations count="1">
    <dataValidation type="list" allowBlank="1" showInputMessage="1" showErrorMessage="1" sqref="H7:H8 H47:H50 H45 H43 H40 H37:H38 H34:H35 H32 H29 H25:H27 H22:H23 H18:H20 H12:H16 H10" xr:uid="{6666C04B-E7BC-4C58-AF15-9885A4A1CB94}">
      <formula1>$AZ$157:$AZ$173</formula1>
    </dataValidation>
  </dataValidations>
  <pageMargins left="0" right="0" top="0" bottom="0" header="0" footer="0"/>
  <pageSetup scale="6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6A3DE2-C628-4289-8012-4BB4AEFE87F5}">
  <dimension ref="A1:SS265"/>
  <sheetViews>
    <sheetView workbookViewId="0">
      <pane ySplit="3" topLeftCell="A22" activePane="bottomLeft" state="frozen"/>
      <selection pane="bottomLeft" activeCell="B28" sqref="B28:C28"/>
    </sheetView>
  </sheetViews>
  <sheetFormatPr defaultRowHeight="14.4" x14ac:dyDescent="0.3"/>
  <cols>
    <col min="1" max="2" width="1.77734375" style="672" customWidth="1"/>
    <col min="3" max="3" width="44.88671875" style="672" customWidth="1"/>
    <col min="4" max="4" width="9.21875" style="673" bestFit="1" customWidth="1"/>
    <col min="5" max="5" width="14.77734375" style="674" bestFit="1" customWidth="1"/>
    <col min="6" max="6" width="13.88671875" style="674" bestFit="1" customWidth="1"/>
    <col min="7" max="7" width="21.33203125" style="604" customWidth="1"/>
    <col min="8" max="8" width="13.6640625" style="604" customWidth="1"/>
    <col min="9" max="9" width="12.77734375" style="604" customWidth="1"/>
    <col min="10" max="10" width="13.5546875" style="604" customWidth="1"/>
    <col min="11" max="34" width="0" style="604" hidden="1" customWidth="1"/>
    <col min="35" max="35" width="13.21875" style="675" bestFit="1" customWidth="1"/>
    <col min="36" max="36" width="13.6640625" style="675" customWidth="1"/>
    <col min="37" max="37" width="13.5546875" style="675" bestFit="1" customWidth="1"/>
    <col min="38" max="38" width="8.88671875" style="676"/>
    <col min="39" max="16384" width="8.88671875" style="604"/>
  </cols>
  <sheetData>
    <row r="1" spans="1:513" s="517" customFormat="1" ht="41.4" customHeight="1" thickBot="1" x14ac:dyDescent="0.3">
      <c r="A1" s="847" t="s">
        <v>144</v>
      </c>
      <c r="B1" s="848"/>
      <c r="C1" s="848"/>
      <c r="D1" s="848"/>
      <c r="E1" s="848"/>
      <c r="F1" s="848"/>
      <c r="G1" s="848"/>
      <c r="H1" s="848"/>
      <c r="I1" s="848"/>
      <c r="J1" s="848"/>
      <c r="K1" s="848"/>
      <c r="L1" s="848"/>
      <c r="M1" s="848"/>
      <c r="N1" s="848"/>
      <c r="O1" s="848"/>
      <c r="P1" s="848"/>
      <c r="Q1" s="848"/>
      <c r="R1" s="848"/>
      <c r="S1" s="848"/>
      <c r="T1" s="848"/>
      <c r="U1" s="848"/>
      <c r="V1" s="848"/>
      <c r="W1" s="848"/>
      <c r="X1" s="848"/>
      <c r="Y1" s="848"/>
      <c r="Z1" s="848"/>
      <c r="AA1" s="848"/>
      <c r="AB1" s="848"/>
      <c r="AC1" s="848"/>
      <c r="AD1" s="848"/>
      <c r="AE1" s="848"/>
      <c r="AF1" s="848"/>
      <c r="AG1" s="848"/>
      <c r="AH1" s="848"/>
      <c r="AI1" s="848"/>
      <c r="AJ1" s="848"/>
      <c r="AK1" s="848"/>
      <c r="AL1" s="849"/>
      <c r="AM1" s="515"/>
      <c r="AN1" s="516" t="s">
        <v>159</v>
      </c>
      <c r="AO1" s="516">
        <v>3</v>
      </c>
      <c r="AP1" s="516"/>
      <c r="AQ1" s="516"/>
      <c r="AR1" s="516"/>
      <c r="AS1" s="516"/>
      <c r="AT1" s="516"/>
      <c r="AU1" s="516"/>
      <c r="AV1" s="516"/>
      <c r="AW1" s="516"/>
      <c r="AX1" s="516"/>
      <c r="AY1" s="516"/>
      <c r="AZ1" s="516"/>
      <c r="BA1" s="516"/>
      <c r="BB1" s="516"/>
      <c r="BC1" s="516"/>
      <c r="BD1" s="516"/>
      <c r="BE1" s="516"/>
      <c r="BF1" s="516"/>
      <c r="BG1" s="516"/>
      <c r="BH1" s="516"/>
      <c r="BI1" s="516"/>
      <c r="BJ1" s="516"/>
      <c r="BK1" s="516"/>
      <c r="BL1" s="516"/>
      <c r="BM1" s="516"/>
      <c r="BN1" s="516"/>
      <c r="BO1" s="516"/>
      <c r="BP1" s="516"/>
      <c r="BQ1" s="516"/>
      <c r="BR1" s="516"/>
      <c r="BS1" s="516"/>
      <c r="BT1" s="516"/>
      <c r="BU1" s="516"/>
      <c r="BV1" s="516"/>
      <c r="BW1" s="516"/>
      <c r="BX1" s="516"/>
      <c r="BY1" s="516"/>
      <c r="BZ1" s="516"/>
      <c r="CA1" s="516"/>
      <c r="CB1" s="516"/>
      <c r="CC1" s="516"/>
      <c r="CD1" s="516"/>
      <c r="CE1" s="516"/>
      <c r="CF1" s="516"/>
      <c r="CG1" s="516"/>
      <c r="CH1" s="516"/>
      <c r="CI1" s="516"/>
      <c r="CJ1" s="516"/>
      <c r="CK1" s="516"/>
      <c r="CL1" s="516"/>
      <c r="CM1" s="516"/>
      <c r="CN1" s="516"/>
      <c r="CO1" s="516"/>
      <c r="CP1" s="516"/>
      <c r="CQ1" s="516"/>
      <c r="CR1" s="516"/>
      <c r="CS1" s="516"/>
      <c r="CT1" s="516"/>
      <c r="CU1" s="516"/>
      <c r="CV1" s="516"/>
      <c r="CW1" s="516"/>
      <c r="CX1" s="516"/>
      <c r="CY1" s="516"/>
      <c r="CZ1" s="516"/>
      <c r="DA1" s="516"/>
      <c r="DB1" s="516"/>
      <c r="DC1" s="516"/>
      <c r="DD1" s="516"/>
      <c r="DE1" s="516"/>
      <c r="DF1" s="516"/>
      <c r="DG1" s="516"/>
      <c r="DH1" s="516"/>
      <c r="DI1" s="516"/>
      <c r="DJ1" s="516"/>
      <c r="DK1" s="516"/>
      <c r="DL1" s="516"/>
      <c r="DM1" s="516"/>
      <c r="DN1" s="516"/>
      <c r="DO1" s="516"/>
      <c r="DP1" s="516"/>
      <c r="DQ1" s="516"/>
      <c r="DR1" s="516"/>
      <c r="DS1" s="516"/>
      <c r="DT1" s="516"/>
      <c r="DU1" s="516"/>
      <c r="DV1" s="516"/>
      <c r="DW1" s="516"/>
      <c r="DX1" s="516"/>
      <c r="DY1" s="516"/>
      <c r="DZ1" s="516"/>
      <c r="EA1" s="516"/>
      <c r="EB1" s="516"/>
      <c r="EC1" s="516"/>
      <c r="ED1" s="516"/>
      <c r="EE1" s="516"/>
      <c r="EF1" s="516"/>
      <c r="EG1" s="516"/>
      <c r="EH1" s="516"/>
      <c r="EI1" s="516"/>
      <c r="EJ1" s="516"/>
      <c r="EK1" s="516"/>
      <c r="EL1" s="516"/>
      <c r="EM1" s="516"/>
      <c r="EN1" s="516"/>
      <c r="EO1" s="516"/>
      <c r="EP1" s="516"/>
      <c r="EQ1" s="516"/>
      <c r="ER1" s="516"/>
      <c r="ES1" s="516"/>
      <c r="ET1" s="516"/>
      <c r="EU1" s="516"/>
      <c r="EV1" s="516"/>
      <c r="EW1" s="516"/>
      <c r="EX1" s="516"/>
      <c r="EY1" s="516"/>
      <c r="EZ1" s="516"/>
      <c r="FA1" s="516"/>
      <c r="FB1" s="516"/>
      <c r="FC1" s="516"/>
      <c r="FD1" s="516"/>
      <c r="FE1" s="516"/>
      <c r="FF1" s="516"/>
      <c r="FG1" s="516"/>
      <c r="FH1" s="516"/>
      <c r="FI1" s="516"/>
      <c r="FJ1" s="516"/>
      <c r="FK1" s="516"/>
      <c r="FL1" s="516"/>
      <c r="FM1" s="516"/>
      <c r="FN1" s="516"/>
      <c r="FO1" s="516"/>
      <c r="FP1" s="516"/>
      <c r="FQ1" s="516"/>
      <c r="FR1" s="516"/>
      <c r="FS1" s="516"/>
      <c r="FT1" s="516"/>
      <c r="FU1" s="516"/>
      <c r="FV1" s="516"/>
      <c r="FW1" s="516"/>
      <c r="FX1" s="516"/>
      <c r="FY1" s="516"/>
      <c r="FZ1" s="516"/>
      <c r="GA1" s="516"/>
      <c r="GB1" s="516"/>
      <c r="GC1" s="516"/>
      <c r="GD1" s="516"/>
      <c r="GE1" s="516"/>
      <c r="GF1" s="516"/>
      <c r="GG1" s="516"/>
      <c r="GH1" s="516"/>
      <c r="GI1" s="516"/>
      <c r="GJ1" s="516"/>
      <c r="GK1" s="516"/>
      <c r="GL1" s="516"/>
      <c r="GM1" s="516"/>
      <c r="GN1" s="516"/>
      <c r="GO1" s="516"/>
      <c r="GP1" s="516"/>
      <c r="GQ1" s="516"/>
      <c r="GR1" s="516"/>
      <c r="GS1" s="516"/>
      <c r="GT1" s="516"/>
      <c r="GU1" s="516"/>
      <c r="GV1" s="516"/>
      <c r="GW1" s="516"/>
      <c r="GX1" s="516"/>
      <c r="GY1" s="516"/>
      <c r="GZ1" s="516"/>
      <c r="HA1" s="516"/>
      <c r="HB1" s="516"/>
      <c r="HC1" s="516"/>
      <c r="HD1" s="516"/>
      <c r="HE1" s="516"/>
      <c r="HF1" s="516"/>
      <c r="HG1" s="516"/>
      <c r="HH1" s="516"/>
      <c r="HI1" s="516"/>
      <c r="HJ1" s="516"/>
      <c r="HK1" s="516"/>
      <c r="HL1" s="516"/>
      <c r="HM1" s="516"/>
      <c r="HN1" s="516"/>
      <c r="HO1" s="516"/>
      <c r="HP1" s="516"/>
      <c r="HQ1" s="516"/>
      <c r="HR1" s="516"/>
      <c r="HS1" s="516"/>
      <c r="HT1" s="516"/>
      <c r="HU1" s="516"/>
      <c r="HV1" s="516"/>
      <c r="HW1" s="516"/>
      <c r="HX1" s="516"/>
      <c r="HY1" s="516"/>
      <c r="HZ1" s="516"/>
      <c r="IA1" s="516"/>
      <c r="IB1" s="516"/>
      <c r="IC1" s="516"/>
      <c r="ID1" s="516"/>
      <c r="IE1" s="516"/>
      <c r="IF1" s="516"/>
      <c r="IG1" s="516"/>
      <c r="IH1" s="516"/>
      <c r="II1" s="516"/>
      <c r="IJ1" s="516"/>
      <c r="IK1" s="516"/>
      <c r="IL1" s="516"/>
      <c r="IM1" s="516"/>
      <c r="IN1" s="516"/>
      <c r="IO1" s="516"/>
      <c r="IP1" s="516"/>
      <c r="IQ1" s="516"/>
      <c r="IR1" s="516"/>
      <c r="IS1" s="516"/>
      <c r="IT1" s="516"/>
      <c r="IU1" s="516"/>
      <c r="IV1" s="516"/>
      <c r="IW1" s="516"/>
      <c r="IX1" s="516"/>
      <c r="IY1" s="516"/>
      <c r="IZ1" s="516"/>
      <c r="JA1" s="516"/>
      <c r="JB1" s="516"/>
      <c r="JC1" s="516"/>
      <c r="JD1" s="516"/>
      <c r="JE1" s="516"/>
      <c r="JF1" s="516"/>
      <c r="JG1" s="516"/>
      <c r="JH1" s="516"/>
      <c r="JI1" s="516"/>
      <c r="JJ1" s="516"/>
      <c r="JK1" s="516"/>
      <c r="JL1" s="516"/>
      <c r="JM1" s="516"/>
      <c r="JN1" s="516"/>
      <c r="JO1" s="516"/>
      <c r="JP1" s="516"/>
      <c r="JQ1" s="516"/>
      <c r="JR1" s="516"/>
      <c r="JS1" s="516"/>
      <c r="JT1" s="516"/>
      <c r="JU1" s="516"/>
      <c r="JV1" s="516"/>
      <c r="JW1" s="516"/>
      <c r="JX1" s="516"/>
      <c r="JY1" s="516"/>
      <c r="JZ1" s="516"/>
      <c r="KA1" s="516"/>
      <c r="KB1" s="516"/>
      <c r="KC1" s="516"/>
      <c r="KD1" s="516"/>
      <c r="KE1" s="516"/>
      <c r="KF1" s="516"/>
      <c r="KG1" s="516"/>
      <c r="KH1" s="516"/>
      <c r="KI1" s="516"/>
      <c r="KJ1" s="516"/>
      <c r="KK1" s="516"/>
      <c r="KL1" s="516"/>
      <c r="KM1" s="516"/>
      <c r="KN1" s="516"/>
      <c r="KO1" s="516"/>
      <c r="KP1" s="516"/>
      <c r="KQ1" s="516"/>
      <c r="KR1" s="516"/>
      <c r="KS1" s="516"/>
      <c r="KT1" s="516"/>
      <c r="KU1" s="516"/>
      <c r="KV1" s="516"/>
      <c r="KW1" s="516"/>
      <c r="KX1" s="516"/>
      <c r="KY1" s="516"/>
      <c r="KZ1" s="516"/>
      <c r="LA1" s="516"/>
      <c r="LB1" s="516"/>
      <c r="LC1" s="516"/>
      <c r="LD1" s="516"/>
      <c r="LE1" s="516"/>
      <c r="LF1" s="516"/>
      <c r="LG1" s="516"/>
      <c r="LH1" s="516"/>
      <c r="LI1" s="516"/>
      <c r="LJ1" s="516"/>
      <c r="LK1" s="516"/>
      <c r="LL1" s="516"/>
      <c r="LM1" s="516"/>
      <c r="LN1" s="516"/>
      <c r="LO1" s="516"/>
      <c r="LP1" s="516"/>
      <c r="LQ1" s="516"/>
      <c r="LR1" s="516"/>
      <c r="LS1" s="516"/>
      <c r="LT1" s="516"/>
      <c r="LU1" s="516"/>
      <c r="LV1" s="516"/>
      <c r="LW1" s="516"/>
      <c r="LX1" s="516"/>
      <c r="LY1" s="516"/>
      <c r="LZ1" s="516"/>
      <c r="MA1" s="516"/>
      <c r="MB1" s="516"/>
      <c r="MC1" s="516"/>
      <c r="MD1" s="516"/>
      <c r="ME1" s="516"/>
      <c r="MF1" s="516"/>
      <c r="MG1" s="516"/>
      <c r="MH1" s="516"/>
      <c r="MI1" s="516"/>
      <c r="MJ1" s="516"/>
      <c r="MK1" s="516"/>
      <c r="ML1" s="516"/>
      <c r="MM1" s="516"/>
      <c r="MN1" s="516"/>
      <c r="MO1" s="516"/>
      <c r="MP1" s="516"/>
      <c r="MQ1" s="516"/>
      <c r="MR1" s="516"/>
      <c r="MS1" s="516"/>
      <c r="MT1" s="516"/>
      <c r="MU1" s="516"/>
      <c r="MV1" s="516"/>
      <c r="MW1" s="516"/>
      <c r="MX1" s="516"/>
      <c r="MY1" s="516"/>
      <c r="MZ1" s="516"/>
      <c r="NA1" s="516"/>
      <c r="NB1" s="516"/>
      <c r="NC1" s="516"/>
      <c r="ND1" s="516"/>
      <c r="NE1" s="516"/>
      <c r="NF1" s="516"/>
      <c r="NG1" s="516"/>
      <c r="NH1" s="516"/>
      <c r="NI1" s="516"/>
      <c r="NJ1" s="516"/>
      <c r="NK1" s="516"/>
      <c r="NL1" s="516"/>
      <c r="NM1" s="516"/>
      <c r="NN1" s="516"/>
      <c r="NO1" s="516"/>
      <c r="NP1" s="516"/>
      <c r="NQ1" s="516"/>
      <c r="NR1" s="516"/>
      <c r="NS1" s="516"/>
      <c r="NT1" s="516"/>
      <c r="NU1" s="516"/>
      <c r="NV1" s="516"/>
      <c r="NW1" s="516"/>
      <c r="NX1" s="516"/>
      <c r="NY1" s="516"/>
      <c r="NZ1" s="516"/>
      <c r="OA1" s="516"/>
      <c r="OB1" s="516"/>
      <c r="OC1" s="516"/>
      <c r="OD1" s="516"/>
      <c r="OE1" s="516"/>
      <c r="OF1" s="516"/>
      <c r="OG1" s="516"/>
      <c r="OH1" s="516"/>
      <c r="OI1" s="516"/>
      <c r="OJ1" s="516"/>
      <c r="OK1" s="516"/>
      <c r="OL1" s="516"/>
      <c r="OM1" s="516"/>
      <c r="ON1" s="516"/>
      <c r="OO1" s="516"/>
      <c r="OP1" s="516"/>
      <c r="OQ1" s="516"/>
      <c r="OR1" s="516"/>
      <c r="OS1" s="516"/>
      <c r="OT1" s="516"/>
      <c r="OU1" s="516"/>
      <c r="OV1" s="516"/>
      <c r="OW1" s="516"/>
      <c r="OX1" s="516"/>
      <c r="OY1" s="516"/>
      <c r="OZ1" s="516"/>
      <c r="PA1" s="516"/>
      <c r="PB1" s="516"/>
      <c r="PC1" s="516"/>
      <c r="PD1" s="516"/>
      <c r="PE1" s="516"/>
      <c r="PF1" s="516"/>
      <c r="PG1" s="516"/>
      <c r="PH1" s="516"/>
      <c r="PI1" s="516"/>
      <c r="PJ1" s="516"/>
      <c r="PK1" s="516"/>
      <c r="PL1" s="516"/>
      <c r="PM1" s="516"/>
      <c r="PN1" s="516"/>
      <c r="PO1" s="516"/>
      <c r="PP1" s="516"/>
      <c r="PQ1" s="516"/>
      <c r="PR1" s="516"/>
      <c r="PS1" s="516"/>
      <c r="PT1" s="516"/>
      <c r="PU1" s="516"/>
      <c r="PV1" s="516"/>
      <c r="PW1" s="516"/>
      <c r="PX1" s="516"/>
      <c r="PY1" s="516"/>
      <c r="PZ1" s="516"/>
      <c r="QA1" s="516"/>
      <c r="QB1" s="516"/>
      <c r="QC1" s="516"/>
      <c r="QD1" s="516"/>
      <c r="QE1" s="516"/>
      <c r="QF1" s="516"/>
      <c r="QG1" s="516"/>
      <c r="QH1" s="516"/>
      <c r="QI1" s="516"/>
      <c r="QJ1" s="516"/>
      <c r="QK1" s="516"/>
      <c r="QL1" s="516"/>
      <c r="QM1" s="516"/>
      <c r="QN1" s="516"/>
      <c r="QO1" s="516"/>
      <c r="QP1" s="516"/>
      <c r="QQ1" s="516"/>
      <c r="QR1" s="516"/>
      <c r="QS1" s="516"/>
      <c r="QT1" s="516"/>
      <c r="QU1" s="516"/>
      <c r="QV1" s="516"/>
      <c r="QW1" s="516"/>
      <c r="QX1" s="516"/>
      <c r="QY1" s="516"/>
      <c r="QZ1" s="516"/>
      <c r="RA1" s="516"/>
      <c r="RB1" s="516"/>
      <c r="RC1" s="516"/>
      <c r="RD1" s="516"/>
      <c r="RE1" s="516"/>
      <c r="RF1" s="516"/>
      <c r="RG1" s="516"/>
      <c r="RH1" s="516"/>
      <c r="RI1" s="516"/>
      <c r="RJ1" s="516"/>
      <c r="RK1" s="516"/>
      <c r="RL1" s="516"/>
      <c r="RM1" s="516"/>
      <c r="RN1" s="516"/>
      <c r="RO1" s="516"/>
      <c r="RP1" s="516"/>
      <c r="RQ1" s="516"/>
      <c r="RR1" s="516"/>
      <c r="RS1" s="516"/>
      <c r="RT1" s="516"/>
      <c r="RU1" s="516"/>
      <c r="RV1" s="516"/>
      <c r="RW1" s="516"/>
      <c r="RX1" s="516"/>
      <c r="RY1" s="516"/>
      <c r="RZ1" s="516"/>
      <c r="SA1" s="516"/>
      <c r="SB1" s="516"/>
      <c r="SC1" s="516"/>
      <c r="SD1" s="516"/>
      <c r="SE1" s="516"/>
      <c r="SF1" s="516"/>
      <c r="SG1" s="516"/>
      <c r="SH1" s="516"/>
      <c r="SI1" s="516"/>
      <c r="SJ1" s="516"/>
      <c r="SK1" s="516"/>
      <c r="SL1" s="516"/>
      <c r="SM1" s="516"/>
      <c r="SN1" s="516"/>
      <c r="SO1" s="516"/>
      <c r="SP1" s="516"/>
      <c r="SQ1" s="516"/>
      <c r="SR1" s="516"/>
      <c r="SS1" s="516"/>
    </row>
    <row r="2" spans="1:513" s="521" customFormat="1" ht="13.2" x14ac:dyDescent="0.25">
      <c r="A2" s="850" t="s">
        <v>0</v>
      </c>
      <c r="B2" s="851"/>
      <c r="C2" s="851"/>
      <c r="D2" s="858" t="s">
        <v>146</v>
      </c>
      <c r="E2" s="860" t="s">
        <v>145</v>
      </c>
      <c r="F2" s="860" t="s">
        <v>155</v>
      </c>
      <c r="G2" s="862" t="s">
        <v>150</v>
      </c>
      <c r="H2" s="518"/>
      <c r="I2" s="854" t="s">
        <v>169</v>
      </c>
      <c r="J2" s="854"/>
      <c r="K2" s="854" t="s">
        <v>201</v>
      </c>
      <c r="L2" s="854"/>
      <c r="M2" s="854" t="s">
        <v>202</v>
      </c>
      <c r="N2" s="854"/>
      <c r="O2" s="854" t="s">
        <v>203</v>
      </c>
      <c r="P2" s="854"/>
      <c r="Q2" s="854" t="s">
        <v>204</v>
      </c>
      <c r="R2" s="854"/>
      <c r="S2" s="854" t="s">
        <v>205</v>
      </c>
      <c r="T2" s="854"/>
      <c r="U2" s="854" t="s">
        <v>206</v>
      </c>
      <c r="V2" s="854"/>
      <c r="W2" s="854" t="s">
        <v>207</v>
      </c>
      <c r="X2" s="854"/>
      <c r="Y2" s="854" t="s">
        <v>208</v>
      </c>
      <c r="Z2" s="854"/>
      <c r="AA2" s="854" t="s">
        <v>209</v>
      </c>
      <c r="AB2" s="854"/>
      <c r="AC2" s="854" t="s">
        <v>210</v>
      </c>
      <c r="AD2" s="854"/>
      <c r="AE2" s="854" t="s">
        <v>211</v>
      </c>
      <c r="AF2" s="854"/>
      <c r="AG2" s="854" t="s">
        <v>212</v>
      </c>
      <c r="AH2" s="855"/>
      <c r="AI2" s="856" t="s">
        <v>1</v>
      </c>
      <c r="AJ2" s="854"/>
      <c r="AK2" s="854"/>
      <c r="AL2" s="857"/>
      <c r="AM2" s="519"/>
      <c r="AN2" s="520"/>
      <c r="AO2" s="520"/>
      <c r="AP2" s="520"/>
      <c r="AQ2" s="520"/>
      <c r="AR2" s="520"/>
      <c r="AS2" s="520"/>
      <c r="AT2" s="520"/>
      <c r="AU2" s="520"/>
      <c r="AV2" s="520"/>
      <c r="AW2" s="520"/>
      <c r="AX2" s="520"/>
      <c r="AY2" s="520"/>
      <c r="AZ2" s="520"/>
      <c r="BA2" s="520"/>
      <c r="BB2" s="520"/>
      <c r="BC2" s="520"/>
      <c r="BD2" s="520"/>
      <c r="BE2" s="520"/>
      <c r="BF2" s="520"/>
      <c r="BG2" s="520"/>
      <c r="BH2" s="520"/>
      <c r="BI2" s="520"/>
      <c r="BJ2" s="520"/>
      <c r="BK2" s="520"/>
      <c r="BL2" s="520"/>
      <c r="BM2" s="520"/>
      <c r="BN2" s="520"/>
      <c r="BO2" s="520"/>
      <c r="BP2" s="520"/>
      <c r="BQ2" s="520"/>
      <c r="BR2" s="520"/>
      <c r="BS2" s="520"/>
      <c r="BT2" s="520"/>
      <c r="BU2" s="520"/>
      <c r="BV2" s="520"/>
      <c r="BW2" s="520"/>
      <c r="BX2" s="520"/>
      <c r="BY2" s="520"/>
      <c r="BZ2" s="520"/>
      <c r="CA2" s="520"/>
      <c r="CB2" s="520"/>
      <c r="CC2" s="520"/>
      <c r="CD2" s="520"/>
      <c r="CE2" s="520"/>
      <c r="CF2" s="520"/>
      <c r="CG2" s="520"/>
      <c r="CH2" s="520"/>
      <c r="CI2" s="520"/>
      <c r="CJ2" s="520"/>
      <c r="CK2" s="520"/>
      <c r="CL2" s="520"/>
      <c r="CM2" s="520"/>
      <c r="CN2" s="520"/>
      <c r="CO2" s="520"/>
      <c r="CP2" s="520"/>
      <c r="CQ2" s="520"/>
      <c r="CR2" s="520"/>
      <c r="CS2" s="520"/>
      <c r="CT2" s="520"/>
      <c r="CU2" s="520"/>
      <c r="CV2" s="520"/>
      <c r="CW2" s="520"/>
      <c r="CX2" s="520"/>
      <c r="CY2" s="520"/>
      <c r="CZ2" s="520"/>
      <c r="DA2" s="520"/>
      <c r="DB2" s="520"/>
      <c r="DC2" s="520"/>
      <c r="DD2" s="520"/>
      <c r="DE2" s="520"/>
      <c r="DF2" s="520"/>
      <c r="DG2" s="520"/>
      <c r="DH2" s="520"/>
      <c r="DI2" s="520"/>
      <c r="DJ2" s="520"/>
      <c r="DK2" s="520"/>
      <c r="DL2" s="520"/>
      <c r="DM2" s="520"/>
      <c r="DN2" s="520"/>
      <c r="DO2" s="520"/>
      <c r="DP2" s="520"/>
      <c r="DQ2" s="520"/>
      <c r="DR2" s="520"/>
      <c r="DS2" s="520"/>
      <c r="DT2" s="520"/>
      <c r="DU2" s="520"/>
      <c r="DV2" s="520"/>
      <c r="DW2" s="520"/>
      <c r="DX2" s="520"/>
      <c r="DY2" s="520"/>
      <c r="DZ2" s="520"/>
      <c r="EA2" s="520"/>
      <c r="EB2" s="520"/>
      <c r="EC2" s="520"/>
      <c r="ED2" s="520"/>
      <c r="EE2" s="520"/>
      <c r="EF2" s="520"/>
      <c r="EG2" s="520"/>
      <c r="EH2" s="520"/>
      <c r="EI2" s="520"/>
      <c r="EJ2" s="520"/>
      <c r="EK2" s="520"/>
      <c r="EL2" s="520"/>
      <c r="EM2" s="520"/>
      <c r="EN2" s="520"/>
      <c r="EO2" s="520"/>
      <c r="EP2" s="520"/>
      <c r="EQ2" s="520"/>
      <c r="ER2" s="520"/>
      <c r="ES2" s="520"/>
      <c r="ET2" s="520"/>
      <c r="EU2" s="520"/>
      <c r="EV2" s="520"/>
      <c r="EW2" s="520"/>
      <c r="EX2" s="520"/>
      <c r="EY2" s="520"/>
      <c r="EZ2" s="520"/>
      <c r="FA2" s="520"/>
      <c r="FB2" s="520"/>
      <c r="FC2" s="520"/>
      <c r="FD2" s="520"/>
      <c r="FE2" s="520"/>
      <c r="FF2" s="520"/>
      <c r="FG2" s="520"/>
      <c r="FH2" s="520"/>
      <c r="FI2" s="520"/>
      <c r="FJ2" s="520"/>
      <c r="FK2" s="520"/>
      <c r="FL2" s="520"/>
      <c r="FM2" s="520"/>
      <c r="FN2" s="520"/>
      <c r="FO2" s="520"/>
      <c r="FP2" s="520"/>
      <c r="FQ2" s="520"/>
      <c r="FR2" s="520"/>
      <c r="FS2" s="520"/>
      <c r="FT2" s="520"/>
      <c r="FU2" s="520"/>
      <c r="FV2" s="520"/>
      <c r="FW2" s="520"/>
      <c r="FX2" s="520"/>
      <c r="FY2" s="520"/>
      <c r="FZ2" s="520"/>
      <c r="GA2" s="520"/>
      <c r="GB2" s="520"/>
      <c r="GC2" s="520"/>
      <c r="GD2" s="520"/>
      <c r="GE2" s="520"/>
      <c r="GF2" s="520"/>
      <c r="GG2" s="520"/>
      <c r="GH2" s="520"/>
      <c r="GI2" s="520"/>
      <c r="GJ2" s="520"/>
      <c r="GK2" s="520"/>
      <c r="GL2" s="520"/>
      <c r="GM2" s="520"/>
      <c r="GN2" s="520"/>
      <c r="GO2" s="520"/>
      <c r="GP2" s="520"/>
      <c r="GQ2" s="520"/>
      <c r="GR2" s="520"/>
      <c r="GS2" s="520"/>
      <c r="GT2" s="520"/>
      <c r="GU2" s="520"/>
      <c r="GV2" s="520"/>
      <c r="GW2" s="520"/>
      <c r="GX2" s="520"/>
      <c r="GY2" s="520"/>
      <c r="GZ2" s="520"/>
      <c r="HA2" s="520"/>
      <c r="HB2" s="520"/>
      <c r="HC2" s="520"/>
      <c r="HD2" s="520"/>
      <c r="HE2" s="520"/>
      <c r="HF2" s="520"/>
      <c r="HG2" s="520"/>
      <c r="HH2" s="520"/>
      <c r="HI2" s="520"/>
      <c r="HJ2" s="520"/>
      <c r="HK2" s="520"/>
      <c r="HL2" s="520"/>
      <c r="HM2" s="520"/>
      <c r="HN2" s="520"/>
      <c r="HO2" s="520"/>
      <c r="HP2" s="520"/>
      <c r="HQ2" s="520"/>
      <c r="HR2" s="520"/>
      <c r="HS2" s="520"/>
      <c r="HT2" s="520"/>
      <c r="HU2" s="520"/>
      <c r="HV2" s="520"/>
      <c r="HW2" s="520"/>
      <c r="HX2" s="520"/>
      <c r="HY2" s="520"/>
      <c r="HZ2" s="520"/>
      <c r="IA2" s="520"/>
      <c r="IB2" s="520"/>
      <c r="IC2" s="520"/>
      <c r="ID2" s="520"/>
      <c r="IE2" s="520"/>
      <c r="IF2" s="520"/>
      <c r="IG2" s="520"/>
      <c r="IH2" s="520"/>
      <c r="II2" s="520"/>
      <c r="IJ2" s="520"/>
      <c r="IK2" s="520"/>
      <c r="IL2" s="520"/>
      <c r="IM2" s="520"/>
      <c r="IN2" s="520"/>
      <c r="IO2" s="520"/>
      <c r="IP2" s="520"/>
      <c r="IQ2" s="520"/>
      <c r="IR2" s="520"/>
      <c r="IS2" s="520"/>
      <c r="IT2" s="520"/>
      <c r="IU2" s="520"/>
      <c r="IV2" s="520"/>
      <c r="IW2" s="520"/>
      <c r="IX2" s="520"/>
      <c r="IY2" s="520"/>
      <c r="IZ2" s="520"/>
      <c r="JA2" s="520"/>
      <c r="JB2" s="520"/>
      <c r="JC2" s="520"/>
      <c r="JD2" s="520"/>
      <c r="JE2" s="520"/>
      <c r="JF2" s="520"/>
      <c r="JG2" s="520"/>
      <c r="JH2" s="520"/>
      <c r="JI2" s="520"/>
      <c r="JJ2" s="520"/>
      <c r="JK2" s="520"/>
      <c r="JL2" s="520"/>
      <c r="JM2" s="520"/>
      <c r="JN2" s="520"/>
      <c r="JO2" s="520"/>
      <c r="JP2" s="520"/>
      <c r="JQ2" s="520"/>
      <c r="JR2" s="520"/>
      <c r="JS2" s="520"/>
      <c r="JT2" s="520"/>
      <c r="JU2" s="520"/>
      <c r="JV2" s="520"/>
      <c r="JW2" s="520"/>
      <c r="JX2" s="520"/>
      <c r="JY2" s="520"/>
      <c r="JZ2" s="520"/>
      <c r="KA2" s="520"/>
      <c r="KB2" s="520"/>
      <c r="KC2" s="520"/>
      <c r="KD2" s="520"/>
      <c r="KE2" s="520"/>
      <c r="KF2" s="520"/>
      <c r="KG2" s="520"/>
      <c r="KH2" s="520"/>
      <c r="KI2" s="520"/>
      <c r="KJ2" s="520"/>
      <c r="KK2" s="520"/>
      <c r="KL2" s="520"/>
      <c r="KM2" s="520"/>
      <c r="KN2" s="520"/>
      <c r="KO2" s="520"/>
      <c r="KP2" s="520"/>
      <c r="KQ2" s="520"/>
      <c r="KR2" s="520"/>
      <c r="KS2" s="520"/>
      <c r="KT2" s="520"/>
      <c r="KU2" s="520"/>
      <c r="KV2" s="520"/>
      <c r="KW2" s="520"/>
      <c r="KX2" s="520"/>
      <c r="KY2" s="520"/>
      <c r="KZ2" s="520"/>
      <c r="LA2" s="520"/>
      <c r="LB2" s="520"/>
      <c r="LC2" s="520"/>
      <c r="LD2" s="520"/>
      <c r="LE2" s="520"/>
      <c r="LF2" s="520"/>
      <c r="LG2" s="520"/>
      <c r="LH2" s="520"/>
      <c r="LI2" s="520"/>
      <c r="LJ2" s="520"/>
      <c r="LK2" s="520"/>
      <c r="LL2" s="520"/>
      <c r="LM2" s="520"/>
      <c r="LN2" s="520"/>
      <c r="LO2" s="520"/>
      <c r="LP2" s="520"/>
      <c r="LQ2" s="520"/>
      <c r="LR2" s="520"/>
      <c r="LS2" s="520"/>
      <c r="LT2" s="520"/>
      <c r="LU2" s="520"/>
      <c r="LV2" s="520"/>
      <c r="LW2" s="520"/>
      <c r="LX2" s="520"/>
      <c r="LY2" s="520"/>
      <c r="LZ2" s="520"/>
      <c r="MA2" s="520"/>
      <c r="MB2" s="520"/>
      <c r="MC2" s="520"/>
      <c r="MD2" s="520"/>
      <c r="ME2" s="520"/>
      <c r="MF2" s="520"/>
      <c r="MG2" s="520"/>
      <c r="MH2" s="520"/>
      <c r="MI2" s="520"/>
      <c r="MJ2" s="520"/>
      <c r="MK2" s="520"/>
      <c r="ML2" s="520"/>
      <c r="MM2" s="520"/>
      <c r="MN2" s="520"/>
      <c r="MO2" s="520"/>
      <c r="MP2" s="520"/>
      <c r="MQ2" s="520"/>
      <c r="MR2" s="520"/>
      <c r="MS2" s="520"/>
      <c r="MT2" s="520"/>
      <c r="MU2" s="520"/>
      <c r="MV2" s="520"/>
      <c r="MW2" s="520"/>
      <c r="MX2" s="520"/>
      <c r="MY2" s="520"/>
      <c r="MZ2" s="520"/>
      <c r="NA2" s="520"/>
      <c r="NB2" s="520"/>
      <c r="NC2" s="520"/>
      <c r="ND2" s="520"/>
      <c r="NE2" s="520"/>
      <c r="NF2" s="520"/>
      <c r="NG2" s="520"/>
      <c r="NH2" s="520"/>
      <c r="NI2" s="520"/>
      <c r="NJ2" s="520"/>
      <c r="NK2" s="520"/>
      <c r="NL2" s="520"/>
      <c r="NM2" s="520"/>
      <c r="NN2" s="520"/>
      <c r="NO2" s="520"/>
      <c r="NP2" s="520"/>
      <c r="NQ2" s="520"/>
      <c r="NR2" s="520"/>
      <c r="NS2" s="520"/>
      <c r="NT2" s="520"/>
      <c r="NU2" s="520"/>
      <c r="NV2" s="520"/>
      <c r="NW2" s="520"/>
      <c r="NX2" s="520"/>
      <c r="NY2" s="520"/>
      <c r="NZ2" s="520"/>
      <c r="OA2" s="520"/>
      <c r="OB2" s="520"/>
      <c r="OC2" s="520"/>
      <c r="OD2" s="520"/>
      <c r="OE2" s="520"/>
      <c r="OF2" s="520"/>
      <c r="OG2" s="520"/>
      <c r="OH2" s="520"/>
      <c r="OI2" s="520"/>
      <c r="OJ2" s="520"/>
      <c r="OK2" s="520"/>
      <c r="OL2" s="520"/>
      <c r="OM2" s="520"/>
      <c r="ON2" s="520"/>
      <c r="OO2" s="520"/>
      <c r="OP2" s="520"/>
      <c r="OQ2" s="520"/>
      <c r="OR2" s="520"/>
      <c r="OS2" s="520"/>
      <c r="OT2" s="520"/>
      <c r="OU2" s="520"/>
      <c r="OV2" s="520"/>
      <c r="OW2" s="520"/>
      <c r="OX2" s="520"/>
      <c r="OY2" s="520"/>
      <c r="OZ2" s="520"/>
      <c r="PA2" s="520"/>
      <c r="PB2" s="520"/>
      <c r="PC2" s="520"/>
      <c r="PD2" s="520"/>
      <c r="PE2" s="520"/>
      <c r="PF2" s="520"/>
      <c r="PG2" s="520"/>
      <c r="PH2" s="520"/>
      <c r="PI2" s="520"/>
      <c r="PJ2" s="520"/>
      <c r="PK2" s="520"/>
      <c r="PL2" s="520"/>
      <c r="PM2" s="520"/>
      <c r="PN2" s="520"/>
      <c r="PO2" s="520"/>
      <c r="PP2" s="520"/>
      <c r="PQ2" s="520"/>
      <c r="PR2" s="520"/>
      <c r="PS2" s="520"/>
      <c r="PT2" s="520"/>
      <c r="PU2" s="520"/>
      <c r="PV2" s="520"/>
      <c r="PW2" s="520"/>
      <c r="PX2" s="520"/>
      <c r="PY2" s="520"/>
      <c r="PZ2" s="520"/>
      <c r="QA2" s="520"/>
      <c r="QB2" s="520"/>
      <c r="QC2" s="520"/>
      <c r="QD2" s="520"/>
      <c r="QE2" s="520"/>
      <c r="QF2" s="520"/>
      <c r="QG2" s="520"/>
      <c r="QH2" s="520"/>
      <c r="QI2" s="520"/>
      <c r="QJ2" s="520"/>
      <c r="QK2" s="520"/>
      <c r="QL2" s="520"/>
      <c r="QM2" s="520"/>
      <c r="QN2" s="520"/>
      <c r="QO2" s="520"/>
      <c r="QP2" s="520"/>
      <c r="QQ2" s="520"/>
      <c r="QR2" s="520"/>
      <c r="QS2" s="520"/>
      <c r="QT2" s="520"/>
      <c r="QU2" s="520"/>
      <c r="QV2" s="520"/>
      <c r="QW2" s="520"/>
      <c r="QX2" s="520"/>
      <c r="QY2" s="520"/>
      <c r="QZ2" s="520"/>
      <c r="RA2" s="520"/>
      <c r="RB2" s="520"/>
      <c r="RC2" s="520"/>
      <c r="RD2" s="520"/>
      <c r="RE2" s="520"/>
      <c r="RF2" s="520"/>
      <c r="RG2" s="520"/>
      <c r="RH2" s="520"/>
      <c r="RI2" s="520"/>
      <c r="RJ2" s="520"/>
      <c r="RK2" s="520"/>
      <c r="RL2" s="520"/>
      <c r="RM2" s="520"/>
      <c r="RN2" s="520"/>
      <c r="RO2" s="520"/>
      <c r="RP2" s="520"/>
      <c r="RQ2" s="520"/>
      <c r="RR2" s="520"/>
      <c r="RS2" s="520"/>
      <c r="RT2" s="520"/>
      <c r="RU2" s="520"/>
      <c r="RV2" s="520"/>
      <c r="RW2" s="520"/>
      <c r="RX2" s="520"/>
      <c r="RY2" s="520"/>
      <c r="RZ2" s="520"/>
      <c r="SA2" s="520"/>
      <c r="SB2" s="520"/>
      <c r="SC2" s="520"/>
      <c r="SD2" s="520"/>
      <c r="SE2" s="520"/>
      <c r="SF2" s="520"/>
      <c r="SG2" s="520"/>
      <c r="SH2" s="520"/>
      <c r="SI2" s="520"/>
      <c r="SJ2" s="520"/>
      <c r="SK2" s="520"/>
      <c r="SL2" s="520"/>
      <c r="SM2" s="520"/>
      <c r="SN2" s="520"/>
      <c r="SO2" s="520"/>
      <c r="SP2" s="520"/>
      <c r="SQ2" s="520"/>
      <c r="SR2" s="520"/>
      <c r="SS2" s="520"/>
    </row>
    <row r="3" spans="1:513" s="521" customFormat="1" ht="40.200000000000003" thickBot="1" x14ac:dyDescent="0.3">
      <c r="A3" s="852"/>
      <c r="B3" s="853"/>
      <c r="C3" s="853"/>
      <c r="D3" s="859"/>
      <c r="E3" s="861"/>
      <c r="F3" s="861"/>
      <c r="G3" s="863"/>
      <c r="H3" s="522" t="s">
        <v>149</v>
      </c>
      <c r="I3" s="522" t="s">
        <v>147</v>
      </c>
      <c r="J3" s="522" t="s">
        <v>148</v>
      </c>
      <c r="K3" s="522" t="s">
        <v>7</v>
      </c>
      <c r="L3" s="522" t="s">
        <v>68</v>
      </c>
      <c r="M3" s="522" t="s">
        <v>7</v>
      </c>
      <c r="N3" s="522" t="s">
        <v>68</v>
      </c>
      <c r="O3" s="522" t="s">
        <v>7</v>
      </c>
      <c r="P3" s="522" t="s">
        <v>68</v>
      </c>
      <c r="Q3" s="522" t="s">
        <v>7</v>
      </c>
      <c r="R3" s="522" t="s">
        <v>68</v>
      </c>
      <c r="S3" s="522" t="s">
        <v>7</v>
      </c>
      <c r="T3" s="522" t="s">
        <v>68</v>
      </c>
      <c r="U3" s="522" t="s">
        <v>7</v>
      </c>
      <c r="V3" s="522" t="s">
        <v>68</v>
      </c>
      <c r="W3" s="522" t="s">
        <v>7</v>
      </c>
      <c r="X3" s="522" t="s">
        <v>68</v>
      </c>
      <c r="Y3" s="522" t="s">
        <v>7</v>
      </c>
      <c r="Z3" s="522" t="s">
        <v>68</v>
      </c>
      <c r="AA3" s="522" t="s">
        <v>7</v>
      </c>
      <c r="AB3" s="522" t="s">
        <v>68</v>
      </c>
      <c r="AC3" s="522" t="s">
        <v>7</v>
      </c>
      <c r="AD3" s="522" t="s">
        <v>68</v>
      </c>
      <c r="AE3" s="522" t="s">
        <v>7</v>
      </c>
      <c r="AF3" s="522" t="s">
        <v>68</v>
      </c>
      <c r="AG3" s="522" t="s">
        <v>7</v>
      </c>
      <c r="AH3" s="523" t="s">
        <v>68</v>
      </c>
      <c r="AI3" s="524" t="s">
        <v>7</v>
      </c>
      <c r="AJ3" s="522" t="s">
        <v>68</v>
      </c>
      <c r="AK3" s="522" t="s">
        <v>61</v>
      </c>
      <c r="AL3" s="525" t="s">
        <v>9</v>
      </c>
      <c r="AM3" s="519"/>
      <c r="AN3" s="520"/>
      <c r="AO3" s="520"/>
      <c r="AP3" s="520"/>
      <c r="AQ3" s="520"/>
      <c r="AR3" s="520"/>
      <c r="AS3" s="520"/>
      <c r="AT3" s="520"/>
      <c r="AU3" s="520"/>
      <c r="AV3" s="520"/>
      <c r="AW3" s="520"/>
      <c r="AX3" s="520"/>
      <c r="AY3" s="520"/>
      <c r="AZ3" s="520"/>
      <c r="BA3" s="520"/>
      <c r="BB3" s="520"/>
      <c r="BC3" s="520"/>
      <c r="BD3" s="520"/>
      <c r="BE3" s="520"/>
      <c r="BF3" s="520"/>
      <c r="BG3" s="520"/>
      <c r="BH3" s="520"/>
      <c r="BI3" s="520"/>
      <c r="BJ3" s="520"/>
      <c r="BK3" s="520"/>
      <c r="BL3" s="520"/>
      <c r="BM3" s="520"/>
      <c r="BN3" s="520"/>
      <c r="BO3" s="520"/>
      <c r="BP3" s="520"/>
      <c r="BQ3" s="520"/>
      <c r="BR3" s="520"/>
      <c r="BS3" s="520"/>
      <c r="BT3" s="520"/>
      <c r="BU3" s="520"/>
      <c r="BV3" s="520"/>
      <c r="BW3" s="520"/>
      <c r="BX3" s="520"/>
      <c r="BY3" s="520"/>
      <c r="BZ3" s="520"/>
      <c r="CA3" s="520"/>
      <c r="CB3" s="520"/>
      <c r="CC3" s="520"/>
      <c r="CD3" s="520"/>
      <c r="CE3" s="520"/>
      <c r="CF3" s="520"/>
      <c r="CG3" s="520"/>
      <c r="CH3" s="520"/>
      <c r="CI3" s="520"/>
      <c r="CJ3" s="520"/>
      <c r="CK3" s="520"/>
      <c r="CL3" s="520"/>
      <c r="CM3" s="520"/>
      <c r="CN3" s="520"/>
      <c r="CO3" s="520"/>
      <c r="CP3" s="520"/>
      <c r="CQ3" s="520"/>
      <c r="CR3" s="520"/>
      <c r="CS3" s="520"/>
      <c r="CT3" s="520"/>
      <c r="CU3" s="520"/>
      <c r="CV3" s="520"/>
      <c r="CW3" s="520"/>
      <c r="CX3" s="520"/>
      <c r="CY3" s="520"/>
      <c r="CZ3" s="520"/>
      <c r="DA3" s="520"/>
      <c r="DB3" s="520"/>
      <c r="DC3" s="520"/>
      <c r="DD3" s="520"/>
      <c r="DE3" s="520"/>
      <c r="DF3" s="520"/>
      <c r="DG3" s="520"/>
      <c r="DH3" s="520"/>
      <c r="DI3" s="520"/>
      <c r="DJ3" s="520"/>
      <c r="DK3" s="520"/>
      <c r="DL3" s="520"/>
      <c r="DM3" s="520"/>
      <c r="DN3" s="520"/>
      <c r="DO3" s="520"/>
      <c r="DP3" s="520"/>
      <c r="DQ3" s="520"/>
      <c r="DR3" s="520"/>
      <c r="DS3" s="520"/>
      <c r="DT3" s="520"/>
      <c r="DU3" s="520"/>
      <c r="DV3" s="520"/>
      <c r="DW3" s="520"/>
      <c r="DX3" s="520"/>
      <c r="DY3" s="520"/>
      <c r="DZ3" s="520"/>
      <c r="EA3" s="520"/>
      <c r="EB3" s="520"/>
      <c r="EC3" s="520"/>
      <c r="ED3" s="520"/>
      <c r="EE3" s="520"/>
      <c r="EF3" s="520"/>
      <c r="EG3" s="520"/>
      <c r="EH3" s="520"/>
      <c r="EI3" s="520"/>
      <c r="EJ3" s="520"/>
      <c r="EK3" s="520"/>
      <c r="EL3" s="520"/>
      <c r="EM3" s="520"/>
      <c r="EN3" s="520"/>
      <c r="EO3" s="520"/>
      <c r="EP3" s="520"/>
      <c r="EQ3" s="520"/>
      <c r="ER3" s="520"/>
      <c r="ES3" s="520"/>
      <c r="ET3" s="520"/>
      <c r="EU3" s="520"/>
      <c r="EV3" s="520"/>
      <c r="EW3" s="520"/>
      <c r="EX3" s="520"/>
      <c r="EY3" s="520"/>
      <c r="EZ3" s="520"/>
      <c r="FA3" s="520"/>
      <c r="FB3" s="520"/>
      <c r="FC3" s="520"/>
      <c r="FD3" s="520"/>
      <c r="FE3" s="520"/>
      <c r="FF3" s="520"/>
      <c r="FG3" s="520"/>
      <c r="FH3" s="520"/>
      <c r="FI3" s="520"/>
      <c r="FJ3" s="520"/>
      <c r="FK3" s="520"/>
      <c r="FL3" s="520"/>
      <c r="FM3" s="520"/>
      <c r="FN3" s="520"/>
      <c r="FO3" s="520"/>
      <c r="FP3" s="520"/>
      <c r="FQ3" s="520"/>
      <c r="FR3" s="520"/>
      <c r="FS3" s="520"/>
      <c r="FT3" s="520"/>
      <c r="FU3" s="520"/>
      <c r="FV3" s="520"/>
      <c r="FW3" s="520"/>
      <c r="FX3" s="520"/>
      <c r="FY3" s="520"/>
      <c r="FZ3" s="520"/>
      <c r="GA3" s="520"/>
      <c r="GB3" s="520"/>
      <c r="GC3" s="520"/>
      <c r="GD3" s="520"/>
      <c r="GE3" s="520"/>
      <c r="GF3" s="520"/>
      <c r="GG3" s="520"/>
      <c r="GH3" s="520"/>
      <c r="GI3" s="520"/>
      <c r="GJ3" s="520"/>
      <c r="GK3" s="520"/>
      <c r="GL3" s="520"/>
      <c r="GM3" s="520"/>
      <c r="GN3" s="520"/>
      <c r="GO3" s="520"/>
      <c r="GP3" s="520"/>
      <c r="GQ3" s="520"/>
      <c r="GR3" s="520"/>
      <c r="GS3" s="520"/>
      <c r="GT3" s="520"/>
      <c r="GU3" s="520"/>
      <c r="GV3" s="520"/>
      <c r="GW3" s="520"/>
      <c r="GX3" s="520"/>
      <c r="GY3" s="520"/>
      <c r="GZ3" s="520"/>
      <c r="HA3" s="520"/>
      <c r="HB3" s="520"/>
      <c r="HC3" s="520"/>
      <c r="HD3" s="520"/>
      <c r="HE3" s="520"/>
      <c r="HF3" s="520"/>
      <c r="HG3" s="520"/>
      <c r="HH3" s="520"/>
      <c r="HI3" s="520"/>
      <c r="HJ3" s="520"/>
      <c r="HK3" s="520"/>
      <c r="HL3" s="520"/>
      <c r="HM3" s="520"/>
      <c r="HN3" s="520"/>
      <c r="HO3" s="520"/>
      <c r="HP3" s="520"/>
      <c r="HQ3" s="520"/>
      <c r="HR3" s="520"/>
      <c r="HS3" s="520"/>
      <c r="HT3" s="520"/>
      <c r="HU3" s="520"/>
      <c r="HV3" s="520"/>
      <c r="HW3" s="520"/>
      <c r="HX3" s="520"/>
      <c r="HY3" s="520"/>
      <c r="HZ3" s="520"/>
      <c r="IA3" s="520"/>
      <c r="IB3" s="520"/>
      <c r="IC3" s="520"/>
      <c r="ID3" s="520"/>
      <c r="IE3" s="520"/>
      <c r="IF3" s="520"/>
      <c r="IG3" s="520"/>
      <c r="IH3" s="520"/>
      <c r="II3" s="520"/>
      <c r="IJ3" s="520"/>
      <c r="IK3" s="520"/>
      <c r="IL3" s="520"/>
      <c r="IM3" s="520"/>
      <c r="IN3" s="520"/>
      <c r="IO3" s="520"/>
      <c r="IP3" s="520"/>
      <c r="IQ3" s="520"/>
      <c r="IR3" s="520"/>
      <c r="IS3" s="520"/>
      <c r="IT3" s="520"/>
      <c r="IU3" s="520"/>
      <c r="IV3" s="520"/>
      <c r="IW3" s="520"/>
      <c r="IX3" s="520"/>
      <c r="IY3" s="520"/>
      <c r="IZ3" s="520"/>
      <c r="JA3" s="520"/>
      <c r="JB3" s="520"/>
      <c r="JC3" s="520"/>
      <c r="JD3" s="520"/>
      <c r="JE3" s="520"/>
      <c r="JF3" s="520"/>
      <c r="JG3" s="520"/>
      <c r="JH3" s="520"/>
      <c r="JI3" s="520"/>
      <c r="JJ3" s="520"/>
      <c r="JK3" s="520"/>
      <c r="JL3" s="520"/>
      <c r="JM3" s="520"/>
      <c r="JN3" s="520"/>
      <c r="JO3" s="520"/>
      <c r="JP3" s="520"/>
      <c r="JQ3" s="520"/>
      <c r="JR3" s="520"/>
      <c r="JS3" s="520"/>
      <c r="JT3" s="520"/>
      <c r="JU3" s="520"/>
      <c r="JV3" s="520"/>
      <c r="JW3" s="520"/>
      <c r="JX3" s="520"/>
      <c r="JY3" s="520"/>
      <c r="JZ3" s="520"/>
      <c r="KA3" s="520"/>
      <c r="KB3" s="520"/>
      <c r="KC3" s="520"/>
      <c r="KD3" s="520"/>
      <c r="KE3" s="520"/>
      <c r="KF3" s="520"/>
      <c r="KG3" s="520"/>
      <c r="KH3" s="520"/>
      <c r="KI3" s="520"/>
      <c r="KJ3" s="520"/>
      <c r="KK3" s="520"/>
      <c r="KL3" s="520"/>
      <c r="KM3" s="520"/>
      <c r="KN3" s="520"/>
      <c r="KO3" s="520"/>
      <c r="KP3" s="520"/>
      <c r="KQ3" s="520"/>
      <c r="KR3" s="520"/>
      <c r="KS3" s="520"/>
      <c r="KT3" s="520"/>
      <c r="KU3" s="520"/>
      <c r="KV3" s="520"/>
      <c r="KW3" s="520"/>
      <c r="KX3" s="520"/>
      <c r="KY3" s="520"/>
      <c r="KZ3" s="520"/>
      <c r="LA3" s="520"/>
      <c r="LB3" s="520"/>
      <c r="LC3" s="520"/>
      <c r="LD3" s="520"/>
      <c r="LE3" s="520"/>
      <c r="LF3" s="520"/>
      <c r="LG3" s="520"/>
      <c r="LH3" s="520"/>
      <c r="LI3" s="520"/>
      <c r="LJ3" s="520"/>
      <c r="LK3" s="520"/>
      <c r="LL3" s="520"/>
      <c r="LM3" s="520"/>
      <c r="LN3" s="520"/>
      <c r="LO3" s="520"/>
      <c r="LP3" s="520"/>
      <c r="LQ3" s="520"/>
      <c r="LR3" s="520"/>
      <c r="LS3" s="520"/>
      <c r="LT3" s="520"/>
      <c r="LU3" s="520"/>
      <c r="LV3" s="520"/>
      <c r="LW3" s="520"/>
      <c r="LX3" s="520"/>
      <c r="LY3" s="520"/>
      <c r="LZ3" s="520"/>
      <c r="MA3" s="520"/>
      <c r="MB3" s="520"/>
      <c r="MC3" s="520"/>
      <c r="MD3" s="520"/>
      <c r="ME3" s="520"/>
      <c r="MF3" s="520"/>
      <c r="MG3" s="520"/>
      <c r="MH3" s="520"/>
      <c r="MI3" s="520"/>
      <c r="MJ3" s="520"/>
      <c r="MK3" s="520"/>
      <c r="ML3" s="520"/>
      <c r="MM3" s="520"/>
      <c r="MN3" s="520"/>
      <c r="MO3" s="520"/>
      <c r="MP3" s="520"/>
      <c r="MQ3" s="520"/>
      <c r="MR3" s="520"/>
      <c r="MS3" s="520"/>
      <c r="MT3" s="520"/>
      <c r="MU3" s="520"/>
      <c r="MV3" s="520"/>
      <c r="MW3" s="520"/>
      <c r="MX3" s="520"/>
      <c r="MY3" s="520"/>
      <c r="MZ3" s="520"/>
      <c r="NA3" s="520"/>
      <c r="NB3" s="520"/>
      <c r="NC3" s="520"/>
      <c r="ND3" s="520"/>
      <c r="NE3" s="520"/>
      <c r="NF3" s="520"/>
      <c r="NG3" s="520"/>
      <c r="NH3" s="520"/>
      <c r="NI3" s="520"/>
      <c r="NJ3" s="520"/>
      <c r="NK3" s="520"/>
      <c r="NL3" s="520"/>
      <c r="NM3" s="520"/>
      <c r="NN3" s="520"/>
      <c r="NO3" s="520"/>
      <c r="NP3" s="520"/>
      <c r="NQ3" s="520"/>
      <c r="NR3" s="520"/>
      <c r="NS3" s="520"/>
      <c r="NT3" s="520"/>
      <c r="NU3" s="520"/>
      <c r="NV3" s="520"/>
      <c r="NW3" s="520"/>
      <c r="NX3" s="520"/>
      <c r="NY3" s="520"/>
      <c r="NZ3" s="520"/>
      <c r="OA3" s="520"/>
      <c r="OB3" s="520"/>
      <c r="OC3" s="520"/>
      <c r="OD3" s="520"/>
      <c r="OE3" s="520"/>
      <c r="OF3" s="520"/>
      <c r="OG3" s="520"/>
      <c r="OH3" s="520"/>
      <c r="OI3" s="520"/>
      <c r="OJ3" s="520"/>
      <c r="OK3" s="520"/>
      <c r="OL3" s="520"/>
      <c r="OM3" s="520"/>
      <c r="ON3" s="520"/>
      <c r="OO3" s="520"/>
      <c r="OP3" s="520"/>
      <c r="OQ3" s="520"/>
      <c r="OR3" s="520"/>
      <c r="OS3" s="520"/>
      <c r="OT3" s="520"/>
      <c r="OU3" s="520"/>
      <c r="OV3" s="520"/>
      <c r="OW3" s="520"/>
      <c r="OX3" s="520"/>
      <c r="OY3" s="520"/>
      <c r="OZ3" s="520"/>
      <c r="PA3" s="520"/>
      <c r="PB3" s="520"/>
      <c r="PC3" s="520"/>
      <c r="PD3" s="520"/>
      <c r="PE3" s="520"/>
      <c r="PF3" s="520"/>
      <c r="PG3" s="520"/>
      <c r="PH3" s="520"/>
      <c r="PI3" s="520"/>
      <c r="PJ3" s="520"/>
      <c r="PK3" s="520"/>
      <c r="PL3" s="520"/>
      <c r="PM3" s="520"/>
      <c r="PN3" s="520"/>
      <c r="PO3" s="520"/>
      <c r="PP3" s="520"/>
      <c r="PQ3" s="520"/>
      <c r="PR3" s="520"/>
      <c r="PS3" s="520"/>
      <c r="PT3" s="520"/>
      <c r="PU3" s="520"/>
      <c r="PV3" s="520"/>
      <c r="PW3" s="520"/>
      <c r="PX3" s="520"/>
      <c r="PY3" s="520"/>
      <c r="PZ3" s="520"/>
      <c r="QA3" s="520"/>
      <c r="QB3" s="520"/>
      <c r="QC3" s="520"/>
      <c r="QD3" s="520"/>
      <c r="QE3" s="520"/>
      <c r="QF3" s="520"/>
      <c r="QG3" s="520"/>
      <c r="QH3" s="520"/>
      <c r="QI3" s="520"/>
      <c r="QJ3" s="520"/>
      <c r="QK3" s="520"/>
      <c r="QL3" s="520"/>
      <c r="QM3" s="520"/>
      <c r="QN3" s="520"/>
      <c r="QO3" s="520"/>
      <c r="QP3" s="520"/>
      <c r="QQ3" s="520"/>
      <c r="QR3" s="520"/>
      <c r="QS3" s="520"/>
      <c r="QT3" s="520"/>
      <c r="QU3" s="520"/>
      <c r="QV3" s="520"/>
      <c r="QW3" s="520"/>
      <c r="QX3" s="520"/>
      <c r="QY3" s="520"/>
      <c r="QZ3" s="520"/>
      <c r="RA3" s="520"/>
      <c r="RB3" s="520"/>
      <c r="RC3" s="520"/>
      <c r="RD3" s="520"/>
      <c r="RE3" s="520"/>
      <c r="RF3" s="520"/>
      <c r="RG3" s="520"/>
      <c r="RH3" s="520"/>
      <c r="RI3" s="520"/>
      <c r="RJ3" s="520"/>
      <c r="RK3" s="520"/>
      <c r="RL3" s="520"/>
      <c r="RM3" s="520"/>
      <c r="RN3" s="520"/>
      <c r="RO3" s="520"/>
      <c r="RP3" s="520"/>
      <c r="RQ3" s="520"/>
      <c r="RR3" s="520"/>
      <c r="RS3" s="520"/>
      <c r="RT3" s="520"/>
      <c r="RU3" s="520"/>
      <c r="RV3" s="520"/>
      <c r="RW3" s="520"/>
      <c r="RX3" s="520"/>
      <c r="RY3" s="520"/>
      <c r="RZ3" s="520"/>
      <c r="SA3" s="520"/>
      <c r="SB3" s="520"/>
      <c r="SC3" s="520"/>
      <c r="SD3" s="520"/>
      <c r="SE3" s="520"/>
      <c r="SF3" s="520"/>
      <c r="SG3" s="520"/>
      <c r="SH3" s="520"/>
      <c r="SI3" s="520"/>
      <c r="SJ3" s="520"/>
      <c r="SK3" s="520"/>
      <c r="SL3" s="520"/>
      <c r="SM3" s="520"/>
      <c r="SN3" s="520"/>
      <c r="SO3" s="520"/>
      <c r="SP3" s="520"/>
      <c r="SQ3" s="520"/>
      <c r="SR3" s="520"/>
      <c r="SS3" s="520"/>
    </row>
    <row r="4" spans="1:513" s="533" customFormat="1" ht="28.8" customHeight="1" x14ac:dyDescent="0.25">
      <c r="A4" s="842" t="str">
        <f>'PEP Av. Fin.'!A4</f>
        <v>Componente 1:  Gestión hacendaria y transparencia fiscal</v>
      </c>
      <c r="B4" s="843"/>
      <c r="C4" s="843"/>
      <c r="D4" s="843"/>
      <c r="E4" s="843"/>
      <c r="F4" s="843"/>
      <c r="G4" s="843"/>
      <c r="H4" s="843"/>
      <c r="I4" s="843"/>
      <c r="J4" s="843"/>
      <c r="K4" s="526"/>
      <c r="L4" s="526"/>
      <c r="M4" s="526"/>
      <c r="N4" s="526"/>
      <c r="O4" s="526"/>
      <c r="P4" s="526"/>
      <c r="Q4" s="526"/>
      <c r="R4" s="526"/>
      <c r="S4" s="526"/>
      <c r="T4" s="526"/>
      <c r="U4" s="526"/>
      <c r="V4" s="526"/>
      <c r="W4" s="526"/>
      <c r="X4" s="526"/>
      <c r="Y4" s="526"/>
      <c r="Z4" s="526"/>
      <c r="AA4" s="526"/>
      <c r="AB4" s="526"/>
      <c r="AC4" s="526"/>
      <c r="AD4" s="526"/>
      <c r="AE4" s="526"/>
      <c r="AF4" s="526"/>
      <c r="AG4" s="526"/>
      <c r="AH4" s="527"/>
      <c r="AI4" s="528">
        <f>'PEP Av. Fin.'!H4</f>
        <v>1964934.9500000002</v>
      </c>
      <c r="AJ4" s="529">
        <f>'PEP Av. Fin.'!I4</f>
        <v>211183.3505</v>
      </c>
      <c r="AK4" s="529">
        <f>'PEP Av. Fin.'!J4</f>
        <v>2176118.3004999999</v>
      </c>
      <c r="AL4" s="530">
        <f>'PEP Av. Fin.'!K4</f>
        <v>9.517793829303553E-2</v>
      </c>
      <c r="AM4" s="531"/>
      <c r="AN4" s="532"/>
      <c r="AO4" s="532"/>
      <c r="AP4" s="532"/>
      <c r="AQ4" s="532"/>
      <c r="AR4" s="532"/>
      <c r="AS4" s="532"/>
      <c r="AT4" s="532"/>
      <c r="AU4" s="532"/>
      <c r="AV4" s="532"/>
      <c r="AW4" s="532"/>
      <c r="AX4" s="532"/>
      <c r="AY4" s="532"/>
      <c r="AZ4" s="532"/>
      <c r="BA4" s="532"/>
      <c r="BB4" s="532"/>
      <c r="BC4" s="532"/>
      <c r="BD4" s="532"/>
      <c r="BE4" s="532"/>
      <c r="BF4" s="532"/>
      <c r="BG4" s="532"/>
      <c r="BH4" s="532"/>
      <c r="BI4" s="532"/>
      <c r="BJ4" s="532"/>
      <c r="BK4" s="532"/>
      <c r="BL4" s="532"/>
      <c r="BM4" s="532"/>
      <c r="BN4" s="532"/>
      <c r="BO4" s="532"/>
      <c r="BP4" s="532"/>
      <c r="BQ4" s="532"/>
      <c r="BR4" s="532"/>
      <c r="BS4" s="532"/>
      <c r="BT4" s="532"/>
      <c r="BU4" s="532"/>
      <c r="BV4" s="532"/>
      <c r="BW4" s="532"/>
      <c r="BX4" s="532"/>
      <c r="BY4" s="532"/>
      <c r="BZ4" s="532"/>
      <c r="CA4" s="532"/>
      <c r="CB4" s="532"/>
      <c r="CC4" s="532"/>
      <c r="CD4" s="532"/>
      <c r="CE4" s="532"/>
      <c r="CF4" s="532"/>
      <c r="CG4" s="532"/>
      <c r="CH4" s="532"/>
      <c r="CI4" s="532"/>
      <c r="CJ4" s="532"/>
      <c r="CK4" s="532"/>
      <c r="CL4" s="532"/>
      <c r="CM4" s="532"/>
      <c r="CN4" s="532"/>
      <c r="CO4" s="532"/>
      <c r="CP4" s="532"/>
      <c r="CQ4" s="532"/>
      <c r="CR4" s="532"/>
      <c r="CS4" s="532"/>
      <c r="CT4" s="532"/>
      <c r="CU4" s="532"/>
      <c r="CV4" s="532"/>
      <c r="CW4" s="532"/>
      <c r="CX4" s="532"/>
      <c r="CY4" s="532"/>
      <c r="CZ4" s="532"/>
      <c r="DA4" s="532"/>
      <c r="DB4" s="532"/>
      <c r="DC4" s="532"/>
      <c r="DD4" s="532"/>
      <c r="DE4" s="532"/>
      <c r="DF4" s="532"/>
      <c r="DG4" s="532"/>
      <c r="DH4" s="532"/>
      <c r="DI4" s="532"/>
      <c r="DJ4" s="532"/>
      <c r="DK4" s="532"/>
      <c r="DL4" s="532"/>
      <c r="DM4" s="532"/>
      <c r="DN4" s="532"/>
      <c r="DO4" s="532"/>
      <c r="DP4" s="532"/>
      <c r="DQ4" s="532"/>
      <c r="DR4" s="532"/>
      <c r="DS4" s="532"/>
      <c r="DT4" s="532"/>
      <c r="DU4" s="532"/>
      <c r="DV4" s="532"/>
      <c r="DW4" s="532"/>
      <c r="DX4" s="532"/>
      <c r="DY4" s="532"/>
      <c r="DZ4" s="532"/>
      <c r="EA4" s="532"/>
      <c r="EB4" s="532"/>
      <c r="EC4" s="532"/>
      <c r="ED4" s="532"/>
      <c r="EE4" s="532"/>
      <c r="EF4" s="532"/>
      <c r="EG4" s="532"/>
      <c r="EH4" s="532"/>
      <c r="EI4" s="532"/>
      <c r="EJ4" s="532"/>
      <c r="EK4" s="532"/>
      <c r="EL4" s="532"/>
      <c r="EM4" s="532"/>
      <c r="EN4" s="532"/>
      <c r="EO4" s="532"/>
      <c r="EP4" s="532"/>
      <c r="EQ4" s="532"/>
      <c r="ER4" s="532"/>
      <c r="ES4" s="532"/>
      <c r="ET4" s="532"/>
      <c r="EU4" s="532"/>
      <c r="EV4" s="532"/>
      <c r="EW4" s="532"/>
      <c r="EX4" s="532"/>
      <c r="EY4" s="532"/>
      <c r="EZ4" s="532"/>
      <c r="FA4" s="532"/>
      <c r="FB4" s="532"/>
      <c r="FC4" s="532"/>
      <c r="FD4" s="532"/>
      <c r="FE4" s="532"/>
      <c r="FF4" s="532"/>
      <c r="FG4" s="532"/>
      <c r="FH4" s="532"/>
      <c r="FI4" s="532"/>
      <c r="FJ4" s="532"/>
      <c r="FK4" s="532"/>
      <c r="FL4" s="532"/>
      <c r="FM4" s="532"/>
      <c r="FN4" s="532"/>
      <c r="FO4" s="532"/>
      <c r="FP4" s="532"/>
      <c r="FQ4" s="532"/>
      <c r="FR4" s="532"/>
      <c r="FS4" s="532"/>
      <c r="FT4" s="532"/>
      <c r="FU4" s="532"/>
      <c r="FV4" s="532"/>
      <c r="FW4" s="532"/>
      <c r="FX4" s="532"/>
      <c r="FY4" s="532"/>
      <c r="FZ4" s="532"/>
      <c r="GA4" s="532"/>
      <c r="GB4" s="532"/>
      <c r="GC4" s="532"/>
      <c r="GD4" s="532"/>
      <c r="GE4" s="532"/>
      <c r="GF4" s="532"/>
      <c r="GG4" s="532"/>
      <c r="GH4" s="532"/>
      <c r="GI4" s="532"/>
      <c r="GJ4" s="532"/>
      <c r="GK4" s="532"/>
      <c r="GL4" s="532"/>
      <c r="GM4" s="532"/>
      <c r="GN4" s="532"/>
      <c r="GO4" s="532"/>
      <c r="GP4" s="532"/>
      <c r="GQ4" s="532"/>
      <c r="GR4" s="532"/>
      <c r="GS4" s="532"/>
      <c r="GT4" s="532"/>
      <c r="GU4" s="532"/>
      <c r="GV4" s="532"/>
      <c r="GW4" s="532"/>
      <c r="GX4" s="532"/>
      <c r="GY4" s="532"/>
      <c r="GZ4" s="532"/>
      <c r="HA4" s="532"/>
      <c r="HB4" s="532"/>
      <c r="HC4" s="532"/>
      <c r="HD4" s="532"/>
      <c r="HE4" s="532"/>
      <c r="HF4" s="532"/>
      <c r="HG4" s="532"/>
      <c r="HH4" s="532"/>
      <c r="HI4" s="532"/>
      <c r="HJ4" s="532"/>
      <c r="HK4" s="532"/>
      <c r="HL4" s="532"/>
      <c r="HM4" s="532"/>
      <c r="HN4" s="532"/>
      <c r="HO4" s="532"/>
      <c r="HP4" s="532"/>
      <c r="HQ4" s="532"/>
      <c r="HR4" s="532"/>
      <c r="HS4" s="532"/>
      <c r="HT4" s="532"/>
      <c r="HU4" s="532"/>
      <c r="HV4" s="532"/>
      <c r="HW4" s="532"/>
      <c r="HX4" s="532"/>
      <c r="HY4" s="532"/>
      <c r="HZ4" s="532"/>
      <c r="IA4" s="532"/>
      <c r="IB4" s="532"/>
      <c r="IC4" s="532"/>
      <c r="ID4" s="532"/>
      <c r="IE4" s="532"/>
      <c r="IF4" s="532"/>
      <c r="IG4" s="532"/>
      <c r="IH4" s="532"/>
      <c r="II4" s="532"/>
      <c r="IJ4" s="532"/>
      <c r="IK4" s="532"/>
      <c r="IL4" s="532"/>
      <c r="IM4" s="532"/>
      <c r="IN4" s="532"/>
      <c r="IO4" s="532"/>
      <c r="IP4" s="532"/>
      <c r="IQ4" s="532"/>
      <c r="IR4" s="532"/>
      <c r="IS4" s="532"/>
      <c r="IT4" s="532"/>
      <c r="IU4" s="532"/>
      <c r="IV4" s="532"/>
      <c r="IW4" s="532"/>
      <c r="IX4" s="532"/>
      <c r="IY4" s="532"/>
      <c r="IZ4" s="532"/>
      <c r="JA4" s="532"/>
      <c r="JB4" s="532"/>
      <c r="JC4" s="532"/>
      <c r="JD4" s="532"/>
      <c r="JE4" s="532"/>
      <c r="JF4" s="532"/>
      <c r="JG4" s="532"/>
      <c r="JH4" s="532"/>
      <c r="JI4" s="532"/>
      <c r="JJ4" s="532"/>
      <c r="JK4" s="532"/>
      <c r="JL4" s="532"/>
      <c r="JM4" s="532"/>
      <c r="JN4" s="532"/>
      <c r="JO4" s="532"/>
      <c r="JP4" s="532"/>
      <c r="JQ4" s="532"/>
      <c r="JR4" s="532"/>
      <c r="JS4" s="532"/>
      <c r="JT4" s="532"/>
      <c r="JU4" s="532"/>
      <c r="JV4" s="532"/>
      <c r="JW4" s="532"/>
      <c r="JX4" s="532"/>
      <c r="JY4" s="532"/>
      <c r="JZ4" s="532"/>
      <c r="KA4" s="532"/>
      <c r="KB4" s="532"/>
      <c r="KC4" s="532"/>
      <c r="KD4" s="532"/>
      <c r="KE4" s="532"/>
      <c r="KF4" s="532"/>
      <c r="KG4" s="532"/>
      <c r="KH4" s="532"/>
      <c r="KI4" s="532"/>
      <c r="KJ4" s="532"/>
      <c r="KK4" s="532"/>
      <c r="KL4" s="532"/>
      <c r="KM4" s="532"/>
      <c r="KN4" s="532"/>
      <c r="KO4" s="532"/>
      <c r="KP4" s="532"/>
      <c r="KQ4" s="532"/>
      <c r="KR4" s="532"/>
      <c r="KS4" s="532"/>
      <c r="KT4" s="532"/>
      <c r="KU4" s="532"/>
      <c r="KV4" s="532"/>
      <c r="KW4" s="532"/>
      <c r="KX4" s="532"/>
      <c r="KY4" s="532"/>
      <c r="KZ4" s="532"/>
      <c r="LA4" s="532"/>
      <c r="LB4" s="532"/>
      <c r="LC4" s="532"/>
      <c r="LD4" s="532"/>
      <c r="LE4" s="532"/>
      <c r="LF4" s="532"/>
      <c r="LG4" s="532"/>
      <c r="LH4" s="532"/>
      <c r="LI4" s="532"/>
      <c r="LJ4" s="532"/>
      <c r="LK4" s="532"/>
      <c r="LL4" s="532"/>
      <c r="LM4" s="532"/>
      <c r="LN4" s="532"/>
      <c r="LO4" s="532"/>
      <c r="LP4" s="532"/>
      <c r="LQ4" s="532"/>
      <c r="LR4" s="532"/>
      <c r="LS4" s="532"/>
      <c r="LT4" s="532"/>
      <c r="LU4" s="532"/>
      <c r="LV4" s="532"/>
      <c r="LW4" s="532"/>
      <c r="LX4" s="532"/>
      <c r="LY4" s="532"/>
      <c r="LZ4" s="532"/>
      <c r="MA4" s="532"/>
      <c r="MB4" s="532"/>
      <c r="MC4" s="532"/>
      <c r="MD4" s="532"/>
      <c r="ME4" s="532"/>
      <c r="MF4" s="532"/>
      <c r="MG4" s="532"/>
      <c r="MH4" s="532"/>
      <c r="MI4" s="532"/>
      <c r="MJ4" s="532"/>
      <c r="MK4" s="532"/>
      <c r="ML4" s="532"/>
      <c r="MM4" s="532"/>
      <c r="MN4" s="532"/>
      <c r="MO4" s="532"/>
      <c r="MP4" s="532"/>
      <c r="MQ4" s="532"/>
      <c r="MR4" s="532"/>
      <c r="MS4" s="532"/>
      <c r="MT4" s="532"/>
      <c r="MU4" s="532"/>
      <c r="MV4" s="532"/>
      <c r="MW4" s="532"/>
      <c r="MX4" s="532"/>
      <c r="MY4" s="532"/>
      <c r="MZ4" s="532"/>
      <c r="NA4" s="532"/>
      <c r="NB4" s="532"/>
      <c r="NC4" s="532"/>
      <c r="ND4" s="532"/>
      <c r="NE4" s="532"/>
      <c r="NF4" s="532"/>
      <c r="NG4" s="532"/>
      <c r="NH4" s="532"/>
      <c r="NI4" s="532"/>
      <c r="NJ4" s="532"/>
      <c r="NK4" s="532"/>
      <c r="NL4" s="532"/>
      <c r="NM4" s="532"/>
      <c r="NN4" s="532"/>
      <c r="NO4" s="532"/>
      <c r="NP4" s="532"/>
      <c r="NQ4" s="532"/>
      <c r="NR4" s="532"/>
      <c r="NS4" s="532"/>
      <c r="NT4" s="532"/>
      <c r="NU4" s="532"/>
      <c r="NV4" s="532"/>
      <c r="NW4" s="532"/>
      <c r="NX4" s="532"/>
      <c r="NY4" s="532"/>
      <c r="NZ4" s="532"/>
      <c r="OA4" s="532"/>
      <c r="OB4" s="532"/>
      <c r="OC4" s="532"/>
      <c r="OD4" s="532"/>
      <c r="OE4" s="532"/>
      <c r="OF4" s="532"/>
      <c r="OG4" s="532"/>
      <c r="OH4" s="532"/>
      <c r="OI4" s="532"/>
      <c r="OJ4" s="532"/>
      <c r="OK4" s="532"/>
      <c r="OL4" s="532"/>
      <c r="OM4" s="532"/>
      <c r="ON4" s="532"/>
      <c r="OO4" s="532"/>
      <c r="OP4" s="532"/>
      <c r="OQ4" s="532"/>
      <c r="OR4" s="532"/>
      <c r="OS4" s="532"/>
      <c r="OT4" s="532"/>
      <c r="OU4" s="532"/>
      <c r="OV4" s="532"/>
      <c r="OW4" s="532"/>
      <c r="OX4" s="532"/>
      <c r="OY4" s="532"/>
      <c r="OZ4" s="532"/>
      <c r="PA4" s="532"/>
      <c r="PB4" s="532"/>
      <c r="PC4" s="532"/>
      <c r="PD4" s="532"/>
      <c r="PE4" s="532"/>
      <c r="PF4" s="532"/>
      <c r="PG4" s="532"/>
      <c r="PH4" s="532"/>
      <c r="PI4" s="532"/>
      <c r="PJ4" s="532"/>
      <c r="PK4" s="532"/>
      <c r="PL4" s="532"/>
      <c r="PM4" s="532"/>
      <c r="PN4" s="532"/>
      <c r="PO4" s="532"/>
      <c r="PP4" s="532"/>
      <c r="PQ4" s="532"/>
      <c r="PR4" s="532"/>
      <c r="PS4" s="532"/>
      <c r="PT4" s="532"/>
      <c r="PU4" s="532"/>
      <c r="PV4" s="532"/>
      <c r="PW4" s="532"/>
      <c r="PX4" s="532"/>
      <c r="PY4" s="532"/>
      <c r="PZ4" s="532"/>
      <c r="QA4" s="532"/>
      <c r="QB4" s="532"/>
      <c r="QC4" s="532"/>
      <c r="QD4" s="532"/>
      <c r="QE4" s="532"/>
      <c r="QF4" s="532"/>
      <c r="QG4" s="532"/>
      <c r="QH4" s="532"/>
      <c r="QI4" s="532"/>
      <c r="QJ4" s="532"/>
      <c r="QK4" s="532"/>
      <c r="QL4" s="532"/>
      <c r="QM4" s="532"/>
      <c r="QN4" s="532"/>
      <c r="QO4" s="532"/>
      <c r="QP4" s="532"/>
      <c r="QQ4" s="532"/>
      <c r="QR4" s="532"/>
      <c r="QS4" s="532"/>
      <c r="QT4" s="532"/>
      <c r="QU4" s="532"/>
      <c r="QV4" s="532"/>
      <c r="QW4" s="532"/>
      <c r="QX4" s="532"/>
      <c r="QY4" s="532"/>
      <c r="QZ4" s="532"/>
      <c r="RA4" s="532"/>
      <c r="RB4" s="532"/>
      <c r="RC4" s="532"/>
      <c r="RD4" s="532"/>
      <c r="RE4" s="532"/>
      <c r="RF4" s="532"/>
      <c r="RG4" s="532"/>
      <c r="RH4" s="532"/>
      <c r="RI4" s="532"/>
      <c r="RJ4" s="532"/>
      <c r="RK4" s="532"/>
      <c r="RL4" s="532"/>
      <c r="RM4" s="532"/>
      <c r="RN4" s="532"/>
      <c r="RO4" s="532"/>
      <c r="RP4" s="532"/>
      <c r="RQ4" s="532"/>
      <c r="RR4" s="532"/>
      <c r="RS4" s="532"/>
      <c r="RT4" s="532"/>
      <c r="RU4" s="532"/>
      <c r="RV4" s="532"/>
      <c r="RW4" s="532"/>
      <c r="RX4" s="532"/>
      <c r="RY4" s="532"/>
      <c r="RZ4" s="532"/>
      <c r="SA4" s="532"/>
      <c r="SB4" s="532"/>
      <c r="SC4" s="532"/>
      <c r="SD4" s="532"/>
      <c r="SE4" s="532"/>
      <c r="SF4" s="532"/>
      <c r="SG4" s="532"/>
      <c r="SH4" s="532"/>
      <c r="SI4" s="532"/>
      <c r="SJ4" s="532"/>
      <c r="SK4" s="532"/>
      <c r="SL4" s="532"/>
      <c r="SM4" s="532"/>
      <c r="SN4" s="532"/>
      <c r="SO4" s="532"/>
      <c r="SP4" s="532"/>
      <c r="SQ4" s="532"/>
      <c r="SR4" s="532"/>
      <c r="SS4" s="532"/>
    </row>
    <row r="5" spans="1:513" s="543" customFormat="1" ht="28.8" customHeight="1" x14ac:dyDescent="0.25">
      <c r="A5" s="844" t="str">
        <f>'PEP Av. Fin.'!A5</f>
        <v>1.1 Modelo de gestión por resultado implantado</v>
      </c>
      <c r="B5" s="840"/>
      <c r="C5" s="841"/>
      <c r="D5" s="534"/>
      <c r="E5" s="535"/>
      <c r="F5" s="535">
        <f>F6+F11+F17+F21+F24+F28+F9</f>
        <v>2195166.666666667</v>
      </c>
      <c r="G5" s="536"/>
      <c r="H5" s="536"/>
      <c r="I5" s="536"/>
      <c r="J5" s="536"/>
      <c r="K5" s="536"/>
      <c r="L5" s="536"/>
      <c r="M5" s="536"/>
      <c r="N5" s="536"/>
      <c r="O5" s="536"/>
      <c r="P5" s="536"/>
      <c r="Q5" s="536"/>
      <c r="R5" s="536"/>
      <c r="S5" s="536"/>
      <c r="T5" s="536"/>
      <c r="U5" s="536"/>
      <c r="V5" s="536"/>
      <c r="W5" s="536"/>
      <c r="X5" s="536"/>
      <c r="Y5" s="536"/>
      <c r="Z5" s="536"/>
      <c r="AA5" s="536"/>
      <c r="AB5" s="536"/>
      <c r="AC5" s="536"/>
      <c r="AD5" s="536"/>
      <c r="AE5" s="536"/>
      <c r="AF5" s="536"/>
      <c r="AG5" s="536"/>
      <c r="AH5" s="537"/>
      <c r="AI5" s="538">
        <f>'PEP Av. Fin.'!H5</f>
        <v>37583.449999999997</v>
      </c>
      <c r="AJ5" s="539">
        <f>'PEP Av. Fin.'!I5</f>
        <v>72666.650500000003</v>
      </c>
      <c r="AK5" s="539">
        <f>'PEP Av. Fin.'!J5</f>
        <v>110250.10050000002</v>
      </c>
      <c r="AL5" s="540">
        <f>'PEP Av. Fin.'!K5</f>
        <v>0.05</v>
      </c>
      <c r="AM5" s="541"/>
      <c r="AN5" s="542"/>
      <c r="AO5" s="542"/>
      <c r="AP5" s="542"/>
      <c r="AQ5" s="542"/>
      <c r="AR5" s="542"/>
      <c r="AS5" s="542"/>
      <c r="AT5" s="542"/>
      <c r="AU5" s="542"/>
      <c r="AV5" s="542"/>
      <c r="AW5" s="542"/>
      <c r="AX5" s="542"/>
      <c r="AY5" s="542"/>
      <c r="AZ5" s="542"/>
      <c r="BA5" s="542"/>
      <c r="BB5" s="542"/>
      <c r="BC5" s="542"/>
      <c r="BD5" s="542"/>
      <c r="BE5" s="542"/>
      <c r="BF5" s="542"/>
      <c r="BG5" s="542"/>
      <c r="BH5" s="542"/>
      <c r="BI5" s="542"/>
      <c r="BJ5" s="542"/>
      <c r="BK5" s="542"/>
      <c r="BL5" s="542"/>
      <c r="BM5" s="542"/>
      <c r="BN5" s="542"/>
      <c r="BO5" s="542"/>
      <c r="BP5" s="542"/>
      <c r="BQ5" s="542"/>
      <c r="BR5" s="542"/>
      <c r="BS5" s="542"/>
      <c r="BT5" s="542"/>
      <c r="BU5" s="542"/>
      <c r="BV5" s="542"/>
      <c r="BW5" s="542"/>
      <c r="BX5" s="542"/>
      <c r="BY5" s="542"/>
      <c r="BZ5" s="542"/>
      <c r="CA5" s="542"/>
      <c r="CB5" s="542"/>
      <c r="CC5" s="542"/>
      <c r="CD5" s="542"/>
      <c r="CE5" s="542"/>
      <c r="CF5" s="542"/>
      <c r="CG5" s="542"/>
      <c r="CH5" s="542"/>
      <c r="CI5" s="542"/>
      <c r="CJ5" s="542"/>
      <c r="CK5" s="542"/>
      <c r="CL5" s="542"/>
      <c r="CM5" s="542"/>
      <c r="CN5" s="542"/>
      <c r="CO5" s="542"/>
      <c r="CP5" s="542"/>
      <c r="CQ5" s="542"/>
      <c r="CR5" s="542"/>
      <c r="CS5" s="542"/>
      <c r="CT5" s="542"/>
      <c r="CU5" s="542"/>
      <c r="CV5" s="542"/>
      <c r="CW5" s="542"/>
      <c r="CX5" s="542"/>
      <c r="CY5" s="542"/>
      <c r="CZ5" s="542"/>
      <c r="DA5" s="542"/>
      <c r="DB5" s="542"/>
      <c r="DC5" s="542"/>
      <c r="DD5" s="542"/>
      <c r="DE5" s="542"/>
      <c r="DF5" s="542"/>
      <c r="DG5" s="542"/>
      <c r="DH5" s="542"/>
      <c r="DI5" s="542"/>
      <c r="DJ5" s="542"/>
      <c r="DK5" s="542"/>
      <c r="DL5" s="542"/>
      <c r="DM5" s="542"/>
      <c r="DN5" s="542"/>
      <c r="DO5" s="542"/>
      <c r="DP5" s="542"/>
      <c r="DQ5" s="542"/>
      <c r="DR5" s="542"/>
      <c r="DS5" s="542"/>
      <c r="DT5" s="542"/>
      <c r="DU5" s="542"/>
      <c r="DV5" s="542"/>
      <c r="DW5" s="542"/>
      <c r="DX5" s="542"/>
      <c r="DY5" s="542"/>
      <c r="DZ5" s="542"/>
      <c r="EA5" s="542"/>
      <c r="EB5" s="542"/>
      <c r="EC5" s="542"/>
      <c r="ED5" s="542"/>
      <c r="EE5" s="542"/>
      <c r="EF5" s="542"/>
      <c r="EG5" s="542"/>
      <c r="EH5" s="542"/>
      <c r="EI5" s="542"/>
      <c r="EJ5" s="542"/>
      <c r="EK5" s="542"/>
      <c r="EL5" s="542"/>
      <c r="EM5" s="542"/>
      <c r="EN5" s="542"/>
      <c r="EO5" s="542"/>
      <c r="EP5" s="542"/>
      <c r="EQ5" s="542"/>
      <c r="ER5" s="542"/>
      <c r="ES5" s="542"/>
      <c r="ET5" s="542"/>
      <c r="EU5" s="542"/>
      <c r="EV5" s="542"/>
      <c r="EW5" s="542"/>
      <c r="EX5" s="542"/>
      <c r="EY5" s="542"/>
      <c r="EZ5" s="542"/>
      <c r="FA5" s="542"/>
      <c r="FB5" s="542"/>
      <c r="FC5" s="542"/>
      <c r="FD5" s="542"/>
      <c r="FE5" s="542"/>
      <c r="FF5" s="542"/>
      <c r="FG5" s="542"/>
      <c r="FH5" s="542"/>
      <c r="FI5" s="542"/>
      <c r="FJ5" s="542"/>
      <c r="FK5" s="542"/>
      <c r="FL5" s="542"/>
      <c r="FM5" s="542"/>
      <c r="FN5" s="542"/>
      <c r="FO5" s="542"/>
      <c r="FP5" s="542"/>
      <c r="FQ5" s="542"/>
      <c r="FR5" s="542"/>
      <c r="FS5" s="542"/>
      <c r="FT5" s="542"/>
      <c r="FU5" s="542"/>
      <c r="FV5" s="542"/>
      <c r="FW5" s="542"/>
      <c r="FX5" s="542"/>
      <c r="FY5" s="542"/>
      <c r="FZ5" s="542"/>
      <c r="GA5" s="542"/>
      <c r="GB5" s="542"/>
      <c r="GC5" s="542"/>
      <c r="GD5" s="542"/>
      <c r="GE5" s="542"/>
      <c r="GF5" s="542"/>
      <c r="GG5" s="542"/>
      <c r="GH5" s="542"/>
      <c r="GI5" s="542"/>
      <c r="GJ5" s="542"/>
      <c r="GK5" s="542"/>
      <c r="GL5" s="542"/>
      <c r="GM5" s="542"/>
      <c r="GN5" s="542"/>
      <c r="GO5" s="542"/>
      <c r="GP5" s="542"/>
      <c r="GQ5" s="542"/>
      <c r="GR5" s="542"/>
      <c r="GS5" s="542"/>
      <c r="GT5" s="542"/>
      <c r="GU5" s="542"/>
      <c r="GV5" s="542"/>
      <c r="GW5" s="542"/>
      <c r="GX5" s="542"/>
      <c r="GY5" s="542"/>
      <c r="GZ5" s="542"/>
      <c r="HA5" s="542"/>
      <c r="HB5" s="542"/>
      <c r="HC5" s="542"/>
      <c r="HD5" s="542"/>
      <c r="HE5" s="542"/>
      <c r="HF5" s="542"/>
      <c r="HG5" s="542"/>
      <c r="HH5" s="542"/>
      <c r="HI5" s="542"/>
      <c r="HJ5" s="542"/>
      <c r="HK5" s="542"/>
      <c r="HL5" s="542"/>
      <c r="HM5" s="542"/>
      <c r="HN5" s="542"/>
      <c r="HO5" s="542"/>
      <c r="HP5" s="542"/>
      <c r="HQ5" s="542"/>
      <c r="HR5" s="542"/>
      <c r="HS5" s="542"/>
      <c r="HT5" s="542"/>
      <c r="HU5" s="542"/>
      <c r="HV5" s="542"/>
      <c r="HW5" s="542"/>
      <c r="HX5" s="542"/>
      <c r="HY5" s="542"/>
      <c r="HZ5" s="542"/>
      <c r="IA5" s="542"/>
      <c r="IB5" s="542"/>
      <c r="IC5" s="542"/>
      <c r="ID5" s="542"/>
      <c r="IE5" s="542"/>
      <c r="IF5" s="542"/>
      <c r="IG5" s="542"/>
      <c r="IH5" s="542"/>
      <c r="II5" s="542"/>
      <c r="IJ5" s="542"/>
      <c r="IK5" s="542"/>
      <c r="IL5" s="542"/>
      <c r="IM5" s="542"/>
      <c r="IN5" s="542"/>
      <c r="IO5" s="542"/>
      <c r="IP5" s="542"/>
      <c r="IQ5" s="542"/>
      <c r="IR5" s="542"/>
      <c r="IS5" s="542"/>
      <c r="IT5" s="542"/>
      <c r="IU5" s="542"/>
      <c r="IV5" s="542"/>
      <c r="IW5" s="542"/>
      <c r="IX5" s="542"/>
      <c r="IY5" s="542"/>
      <c r="IZ5" s="542"/>
      <c r="JA5" s="542"/>
      <c r="JB5" s="542"/>
      <c r="JC5" s="542"/>
      <c r="JD5" s="542"/>
      <c r="JE5" s="542"/>
      <c r="JF5" s="542"/>
      <c r="JG5" s="542"/>
      <c r="JH5" s="542"/>
      <c r="JI5" s="542"/>
      <c r="JJ5" s="542"/>
      <c r="JK5" s="542"/>
      <c r="JL5" s="542"/>
      <c r="JM5" s="542"/>
      <c r="JN5" s="542"/>
      <c r="JO5" s="542"/>
      <c r="JP5" s="542"/>
      <c r="JQ5" s="542"/>
      <c r="JR5" s="542"/>
      <c r="JS5" s="542"/>
      <c r="JT5" s="542"/>
      <c r="JU5" s="542"/>
      <c r="JV5" s="542"/>
      <c r="JW5" s="542"/>
      <c r="JX5" s="542"/>
      <c r="JY5" s="542"/>
      <c r="JZ5" s="542"/>
      <c r="KA5" s="542"/>
      <c r="KB5" s="542"/>
      <c r="KC5" s="542"/>
      <c r="KD5" s="542"/>
      <c r="KE5" s="542"/>
      <c r="KF5" s="542"/>
      <c r="KG5" s="542"/>
      <c r="KH5" s="542"/>
      <c r="KI5" s="542"/>
      <c r="KJ5" s="542"/>
      <c r="KK5" s="542"/>
      <c r="KL5" s="542"/>
      <c r="KM5" s="542"/>
      <c r="KN5" s="542"/>
      <c r="KO5" s="542"/>
      <c r="KP5" s="542"/>
      <c r="KQ5" s="542"/>
      <c r="KR5" s="542"/>
      <c r="KS5" s="542"/>
      <c r="KT5" s="542"/>
      <c r="KU5" s="542"/>
      <c r="KV5" s="542"/>
      <c r="KW5" s="542"/>
      <c r="KX5" s="542"/>
      <c r="KY5" s="542"/>
      <c r="KZ5" s="542"/>
      <c r="LA5" s="542"/>
      <c r="LB5" s="542"/>
      <c r="LC5" s="542"/>
      <c r="LD5" s="542"/>
      <c r="LE5" s="542"/>
      <c r="LF5" s="542"/>
      <c r="LG5" s="542"/>
      <c r="LH5" s="542"/>
      <c r="LI5" s="542"/>
      <c r="LJ5" s="542"/>
      <c r="LK5" s="542"/>
      <c r="LL5" s="542"/>
      <c r="LM5" s="542"/>
      <c r="LN5" s="542"/>
      <c r="LO5" s="542"/>
      <c r="LP5" s="542"/>
      <c r="LQ5" s="542"/>
      <c r="LR5" s="542"/>
      <c r="LS5" s="542"/>
      <c r="LT5" s="542"/>
      <c r="LU5" s="542"/>
      <c r="LV5" s="542"/>
      <c r="LW5" s="542"/>
      <c r="LX5" s="542"/>
      <c r="LY5" s="542"/>
      <c r="LZ5" s="542"/>
      <c r="MA5" s="542"/>
      <c r="MB5" s="542"/>
      <c r="MC5" s="542"/>
      <c r="MD5" s="542"/>
      <c r="ME5" s="542"/>
      <c r="MF5" s="542"/>
      <c r="MG5" s="542"/>
      <c r="MH5" s="542"/>
      <c r="MI5" s="542"/>
      <c r="MJ5" s="542"/>
      <c r="MK5" s="542"/>
      <c r="ML5" s="542"/>
      <c r="MM5" s="542"/>
      <c r="MN5" s="542"/>
      <c r="MO5" s="542"/>
      <c r="MP5" s="542"/>
      <c r="MQ5" s="542"/>
      <c r="MR5" s="542"/>
      <c r="MS5" s="542"/>
      <c r="MT5" s="542"/>
      <c r="MU5" s="542"/>
      <c r="MV5" s="542"/>
      <c r="MW5" s="542"/>
      <c r="MX5" s="542"/>
      <c r="MY5" s="542"/>
      <c r="MZ5" s="542"/>
      <c r="NA5" s="542"/>
      <c r="NB5" s="542"/>
      <c r="NC5" s="542"/>
      <c r="ND5" s="542"/>
      <c r="NE5" s="542"/>
      <c r="NF5" s="542"/>
      <c r="NG5" s="542"/>
      <c r="NH5" s="542"/>
      <c r="NI5" s="542"/>
      <c r="NJ5" s="542"/>
      <c r="NK5" s="542"/>
      <c r="NL5" s="542"/>
      <c r="NM5" s="542"/>
      <c r="NN5" s="542"/>
      <c r="NO5" s="542"/>
      <c r="NP5" s="542"/>
      <c r="NQ5" s="542"/>
      <c r="NR5" s="542"/>
      <c r="NS5" s="542"/>
      <c r="NT5" s="542"/>
      <c r="NU5" s="542"/>
      <c r="NV5" s="542"/>
      <c r="NW5" s="542"/>
      <c r="NX5" s="542"/>
      <c r="NY5" s="542"/>
      <c r="NZ5" s="542"/>
      <c r="OA5" s="542"/>
      <c r="OB5" s="542"/>
      <c r="OC5" s="542"/>
      <c r="OD5" s="542"/>
      <c r="OE5" s="542"/>
      <c r="OF5" s="542"/>
      <c r="OG5" s="542"/>
      <c r="OH5" s="542"/>
      <c r="OI5" s="542"/>
      <c r="OJ5" s="542"/>
      <c r="OK5" s="542"/>
      <c r="OL5" s="542"/>
      <c r="OM5" s="542"/>
      <c r="ON5" s="542"/>
      <c r="OO5" s="542"/>
      <c r="OP5" s="542"/>
      <c r="OQ5" s="542"/>
      <c r="OR5" s="542"/>
      <c r="OS5" s="542"/>
      <c r="OT5" s="542"/>
      <c r="OU5" s="542"/>
      <c r="OV5" s="542"/>
      <c r="OW5" s="542"/>
      <c r="OX5" s="542"/>
      <c r="OY5" s="542"/>
      <c r="OZ5" s="542"/>
      <c r="PA5" s="542"/>
      <c r="PB5" s="542"/>
      <c r="PC5" s="542"/>
      <c r="PD5" s="542"/>
      <c r="PE5" s="542"/>
      <c r="PF5" s="542"/>
      <c r="PG5" s="542"/>
      <c r="PH5" s="542"/>
      <c r="PI5" s="542"/>
      <c r="PJ5" s="542"/>
      <c r="PK5" s="542"/>
      <c r="PL5" s="542"/>
      <c r="PM5" s="542"/>
      <c r="PN5" s="542"/>
      <c r="PO5" s="542"/>
      <c r="PP5" s="542"/>
      <c r="PQ5" s="542"/>
      <c r="PR5" s="542"/>
      <c r="PS5" s="542"/>
      <c r="PT5" s="542"/>
      <c r="PU5" s="542"/>
      <c r="PV5" s="542"/>
      <c r="PW5" s="542"/>
      <c r="PX5" s="542"/>
      <c r="PY5" s="542"/>
      <c r="PZ5" s="542"/>
      <c r="QA5" s="542"/>
      <c r="QB5" s="542"/>
      <c r="QC5" s="542"/>
      <c r="QD5" s="542"/>
      <c r="QE5" s="542"/>
      <c r="QF5" s="542"/>
      <c r="QG5" s="542"/>
      <c r="QH5" s="542"/>
      <c r="QI5" s="542"/>
      <c r="QJ5" s="542"/>
      <c r="QK5" s="542"/>
      <c r="QL5" s="542"/>
      <c r="QM5" s="542"/>
      <c r="QN5" s="542"/>
      <c r="QO5" s="542"/>
      <c r="QP5" s="542"/>
      <c r="QQ5" s="542"/>
      <c r="QR5" s="542"/>
      <c r="QS5" s="542"/>
      <c r="QT5" s="542"/>
      <c r="QU5" s="542"/>
      <c r="QV5" s="542"/>
      <c r="QW5" s="542"/>
      <c r="QX5" s="542"/>
      <c r="QY5" s="542"/>
      <c r="QZ5" s="542"/>
      <c r="RA5" s="542"/>
      <c r="RB5" s="542"/>
      <c r="RC5" s="542"/>
      <c r="RD5" s="542"/>
      <c r="RE5" s="542"/>
      <c r="RF5" s="542"/>
      <c r="RG5" s="542"/>
      <c r="RH5" s="542"/>
      <c r="RI5" s="542"/>
      <c r="RJ5" s="542"/>
      <c r="RK5" s="542"/>
      <c r="RL5" s="542"/>
      <c r="RM5" s="542"/>
      <c r="RN5" s="542"/>
      <c r="RO5" s="542"/>
      <c r="RP5" s="542"/>
      <c r="RQ5" s="542"/>
      <c r="RR5" s="542"/>
      <c r="RS5" s="542"/>
      <c r="RT5" s="542"/>
      <c r="RU5" s="542"/>
      <c r="RV5" s="542"/>
      <c r="RW5" s="542"/>
      <c r="RX5" s="542"/>
      <c r="RY5" s="542"/>
      <c r="RZ5" s="542"/>
      <c r="SA5" s="542"/>
      <c r="SB5" s="542"/>
      <c r="SC5" s="542"/>
      <c r="SD5" s="542"/>
      <c r="SE5" s="542"/>
      <c r="SF5" s="542"/>
      <c r="SG5" s="542"/>
      <c r="SH5" s="542"/>
      <c r="SI5" s="542"/>
      <c r="SJ5" s="542"/>
      <c r="SK5" s="542"/>
      <c r="SL5" s="542"/>
      <c r="SM5" s="542"/>
      <c r="SN5" s="542"/>
      <c r="SO5" s="542"/>
      <c r="SP5" s="542"/>
      <c r="SQ5" s="542"/>
      <c r="SR5" s="542"/>
      <c r="SS5" s="542"/>
    </row>
    <row r="6" spans="1:513" s="552" customFormat="1" ht="28.8" customHeight="1" x14ac:dyDescent="0.25">
      <c r="A6" s="544"/>
      <c r="B6" s="845" t="str">
        <f>'PEP Av. Fin.'!A6</f>
        <v xml:space="preserve">1.1.1 - Implantação de modelo de gestão para resultados </v>
      </c>
      <c r="C6" s="846"/>
      <c r="D6" s="545"/>
      <c r="E6" s="546"/>
      <c r="F6" s="546">
        <f>SUM(F7:F8)</f>
        <v>1333500</v>
      </c>
      <c r="G6" s="547"/>
      <c r="H6" s="547"/>
      <c r="I6" s="547"/>
      <c r="J6" s="547"/>
      <c r="K6" s="547"/>
      <c r="L6" s="547"/>
      <c r="M6" s="547"/>
      <c r="N6" s="547"/>
      <c r="O6" s="547"/>
      <c r="P6" s="547"/>
      <c r="Q6" s="547"/>
      <c r="R6" s="547"/>
      <c r="S6" s="547"/>
      <c r="T6" s="547"/>
      <c r="U6" s="547"/>
      <c r="V6" s="547"/>
      <c r="W6" s="547"/>
      <c r="X6" s="547"/>
      <c r="Y6" s="547"/>
      <c r="Z6" s="547"/>
      <c r="AA6" s="547"/>
      <c r="AB6" s="547"/>
      <c r="AC6" s="547"/>
      <c r="AD6" s="547"/>
      <c r="AE6" s="547"/>
      <c r="AF6" s="547"/>
      <c r="AG6" s="547"/>
      <c r="AH6" s="548"/>
      <c r="AI6" s="538"/>
      <c r="AJ6" s="539"/>
      <c r="AK6" s="539"/>
      <c r="AL6" s="549">
        <v>0</v>
      </c>
      <c r="AM6" s="550"/>
      <c r="AN6" s="551"/>
      <c r="AO6" s="551"/>
      <c r="AP6" s="551"/>
      <c r="AQ6" s="551"/>
      <c r="AR6" s="551"/>
      <c r="AS6" s="551"/>
      <c r="AT6" s="551"/>
      <c r="AU6" s="551"/>
      <c r="AV6" s="551"/>
      <c r="AW6" s="551"/>
      <c r="AX6" s="551"/>
      <c r="AY6" s="551"/>
      <c r="AZ6" s="551"/>
      <c r="BA6" s="551"/>
      <c r="BB6" s="551"/>
      <c r="BC6" s="551"/>
      <c r="BD6" s="551"/>
      <c r="BE6" s="551"/>
      <c r="BF6" s="551"/>
      <c r="BG6" s="551"/>
      <c r="BH6" s="551"/>
      <c r="BI6" s="551"/>
      <c r="BJ6" s="551"/>
      <c r="BK6" s="551"/>
      <c r="BL6" s="551"/>
      <c r="BM6" s="551"/>
      <c r="BN6" s="551"/>
      <c r="BO6" s="551"/>
      <c r="BP6" s="551"/>
      <c r="BQ6" s="551"/>
      <c r="BR6" s="551"/>
      <c r="BS6" s="551"/>
      <c r="BT6" s="551"/>
      <c r="BU6" s="551"/>
      <c r="BV6" s="551"/>
      <c r="BW6" s="551"/>
      <c r="BX6" s="551"/>
      <c r="BY6" s="551"/>
      <c r="BZ6" s="551"/>
      <c r="CA6" s="551"/>
      <c r="CB6" s="551"/>
      <c r="CC6" s="551"/>
      <c r="CD6" s="551"/>
      <c r="CE6" s="551"/>
      <c r="CF6" s="551"/>
      <c r="CG6" s="551"/>
      <c r="CH6" s="551"/>
      <c r="CI6" s="551"/>
      <c r="CJ6" s="551"/>
      <c r="CK6" s="551"/>
      <c r="CL6" s="551"/>
      <c r="CM6" s="551"/>
      <c r="CN6" s="551"/>
      <c r="CO6" s="551"/>
      <c r="CP6" s="551"/>
      <c r="CQ6" s="551"/>
      <c r="CR6" s="551"/>
      <c r="CS6" s="551"/>
      <c r="CT6" s="551"/>
      <c r="CU6" s="551"/>
      <c r="CV6" s="551"/>
      <c r="CW6" s="551"/>
      <c r="CX6" s="551"/>
      <c r="CY6" s="551"/>
      <c r="CZ6" s="551"/>
      <c r="DA6" s="551"/>
      <c r="DB6" s="551"/>
      <c r="DC6" s="551"/>
      <c r="DD6" s="551"/>
      <c r="DE6" s="551"/>
      <c r="DF6" s="551"/>
      <c r="DG6" s="551"/>
      <c r="DH6" s="551"/>
      <c r="DI6" s="551"/>
      <c r="DJ6" s="551"/>
      <c r="DK6" s="551"/>
      <c r="DL6" s="551"/>
      <c r="DM6" s="551"/>
      <c r="DN6" s="551"/>
      <c r="DO6" s="551"/>
      <c r="DP6" s="551"/>
      <c r="DQ6" s="551"/>
      <c r="DR6" s="551"/>
      <c r="DS6" s="551"/>
      <c r="DT6" s="551"/>
      <c r="DU6" s="551"/>
      <c r="DV6" s="551"/>
      <c r="DW6" s="551"/>
      <c r="DX6" s="551"/>
      <c r="DY6" s="551"/>
      <c r="DZ6" s="551"/>
      <c r="EA6" s="551"/>
      <c r="EB6" s="551"/>
      <c r="EC6" s="551"/>
      <c r="ED6" s="551"/>
      <c r="EE6" s="551"/>
      <c r="EF6" s="551"/>
      <c r="EG6" s="551"/>
      <c r="EH6" s="551"/>
      <c r="EI6" s="551"/>
      <c r="EJ6" s="551"/>
      <c r="EK6" s="551"/>
      <c r="EL6" s="551"/>
      <c r="EM6" s="551"/>
      <c r="EN6" s="551"/>
      <c r="EO6" s="551"/>
      <c r="EP6" s="551"/>
      <c r="EQ6" s="551"/>
      <c r="ER6" s="551"/>
      <c r="ES6" s="551"/>
      <c r="ET6" s="551"/>
      <c r="EU6" s="551"/>
      <c r="EV6" s="551"/>
      <c r="EW6" s="551"/>
      <c r="EX6" s="551"/>
      <c r="EY6" s="551"/>
      <c r="EZ6" s="551"/>
      <c r="FA6" s="551"/>
      <c r="FB6" s="551"/>
      <c r="FC6" s="551"/>
      <c r="FD6" s="551"/>
      <c r="FE6" s="551"/>
      <c r="FF6" s="551"/>
      <c r="FG6" s="551"/>
      <c r="FH6" s="551"/>
      <c r="FI6" s="551"/>
      <c r="FJ6" s="551"/>
      <c r="FK6" s="551"/>
      <c r="FL6" s="551"/>
      <c r="FM6" s="551"/>
      <c r="FN6" s="551"/>
      <c r="FO6" s="551"/>
      <c r="FP6" s="551"/>
      <c r="FQ6" s="551"/>
      <c r="FR6" s="551"/>
      <c r="FS6" s="551"/>
      <c r="FT6" s="551"/>
      <c r="FU6" s="551"/>
      <c r="FV6" s="551"/>
      <c r="FW6" s="551"/>
      <c r="FX6" s="551"/>
      <c r="FY6" s="551"/>
      <c r="FZ6" s="551"/>
      <c r="GA6" s="551"/>
      <c r="GB6" s="551"/>
      <c r="GC6" s="551"/>
      <c r="GD6" s="551"/>
      <c r="GE6" s="551"/>
      <c r="GF6" s="551"/>
      <c r="GG6" s="551"/>
      <c r="GH6" s="551"/>
      <c r="GI6" s="551"/>
      <c r="GJ6" s="551"/>
      <c r="GK6" s="551"/>
      <c r="GL6" s="551"/>
      <c r="GM6" s="551"/>
      <c r="GN6" s="551"/>
      <c r="GO6" s="551"/>
      <c r="GP6" s="551"/>
      <c r="GQ6" s="551"/>
      <c r="GR6" s="551"/>
      <c r="GS6" s="551"/>
      <c r="GT6" s="551"/>
      <c r="GU6" s="551"/>
      <c r="GV6" s="551"/>
      <c r="GW6" s="551"/>
      <c r="GX6" s="551"/>
      <c r="GY6" s="551"/>
      <c r="GZ6" s="551"/>
      <c r="HA6" s="551"/>
      <c r="HB6" s="551"/>
      <c r="HC6" s="551"/>
      <c r="HD6" s="551"/>
      <c r="HE6" s="551"/>
      <c r="HF6" s="551"/>
      <c r="HG6" s="551"/>
      <c r="HH6" s="551"/>
      <c r="HI6" s="551"/>
      <c r="HJ6" s="551"/>
      <c r="HK6" s="551"/>
      <c r="HL6" s="551"/>
      <c r="HM6" s="551"/>
      <c r="HN6" s="551"/>
      <c r="HO6" s="551"/>
      <c r="HP6" s="551"/>
      <c r="HQ6" s="551"/>
      <c r="HR6" s="551"/>
      <c r="HS6" s="551"/>
      <c r="HT6" s="551"/>
      <c r="HU6" s="551"/>
      <c r="HV6" s="551"/>
      <c r="HW6" s="551"/>
      <c r="HX6" s="551"/>
      <c r="HY6" s="551"/>
      <c r="HZ6" s="551"/>
      <c r="IA6" s="551"/>
      <c r="IB6" s="551"/>
      <c r="IC6" s="551"/>
      <c r="ID6" s="551"/>
      <c r="IE6" s="551"/>
      <c r="IF6" s="551"/>
      <c r="IG6" s="551"/>
      <c r="IH6" s="551"/>
      <c r="II6" s="551"/>
      <c r="IJ6" s="551"/>
      <c r="IK6" s="551"/>
      <c r="IL6" s="551"/>
      <c r="IM6" s="551"/>
      <c r="IN6" s="551"/>
      <c r="IO6" s="551"/>
      <c r="IP6" s="551"/>
      <c r="IQ6" s="551"/>
      <c r="IR6" s="551"/>
      <c r="IS6" s="551"/>
      <c r="IT6" s="551"/>
      <c r="IU6" s="551"/>
      <c r="IV6" s="551"/>
      <c r="IW6" s="551"/>
      <c r="IX6" s="551"/>
      <c r="IY6" s="551"/>
      <c r="IZ6" s="551"/>
      <c r="JA6" s="551"/>
      <c r="JB6" s="551"/>
      <c r="JC6" s="551"/>
      <c r="JD6" s="551"/>
      <c r="JE6" s="551"/>
      <c r="JF6" s="551"/>
      <c r="JG6" s="551"/>
      <c r="JH6" s="551"/>
      <c r="JI6" s="551"/>
      <c r="JJ6" s="551"/>
      <c r="JK6" s="551"/>
      <c r="JL6" s="551"/>
      <c r="JM6" s="551"/>
      <c r="JN6" s="551"/>
      <c r="JO6" s="551"/>
      <c r="JP6" s="551"/>
      <c r="JQ6" s="551"/>
      <c r="JR6" s="551"/>
      <c r="JS6" s="551"/>
      <c r="JT6" s="551"/>
      <c r="JU6" s="551"/>
      <c r="JV6" s="551"/>
      <c r="JW6" s="551"/>
      <c r="JX6" s="551"/>
      <c r="JY6" s="551"/>
      <c r="JZ6" s="551"/>
      <c r="KA6" s="551"/>
      <c r="KB6" s="551"/>
      <c r="KC6" s="551"/>
      <c r="KD6" s="551"/>
      <c r="KE6" s="551"/>
      <c r="KF6" s="551"/>
      <c r="KG6" s="551"/>
      <c r="KH6" s="551"/>
      <c r="KI6" s="551"/>
      <c r="KJ6" s="551"/>
      <c r="KK6" s="551"/>
      <c r="KL6" s="551"/>
      <c r="KM6" s="551"/>
      <c r="KN6" s="551"/>
      <c r="KO6" s="551"/>
      <c r="KP6" s="551"/>
      <c r="KQ6" s="551"/>
      <c r="KR6" s="551"/>
      <c r="KS6" s="551"/>
      <c r="KT6" s="551"/>
      <c r="KU6" s="551"/>
      <c r="KV6" s="551"/>
      <c r="KW6" s="551"/>
      <c r="KX6" s="551"/>
      <c r="KY6" s="551"/>
      <c r="KZ6" s="551"/>
      <c r="LA6" s="551"/>
      <c r="LB6" s="551"/>
      <c r="LC6" s="551"/>
      <c r="LD6" s="551"/>
      <c r="LE6" s="551"/>
      <c r="LF6" s="551"/>
      <c r="LG6" s="551"/>
      <c r="LH6" s="551"/>
      <c r="LI6" s="551"/>
      <c r="LJ6" s="551"/>
      <c r="LK6" s="551"/>
      <c r="LL6" s="551"/>
      <c r="LM6" s="551"/>
      <c r="LN6" s="551"/>
      <c r="LO6" s="551"/>
      <c r="LP6" s="551"/>
      <c r="LQ6" s="551"/>
      <c r="LR6" s="551"/>
      <c r="LS6" s="551"/>
      <c r="LT6" s="551"/>
      <c r="LU6" s="551"/>
      <c r="LV6" s="551"/>
      <c r="LW6" s="551"/>
      <c r="LX6" s="551"/>
      <c r="LY6" s="551"/>
      <c r="LZ6" s="551"/>
      <c r="MA6" s="551"/>
      <c r="MB6" s="551"/>
      <c r="MC6" s="551"/>
      <c r="MD6" s="551"/>
      <c r="ME6" s="551"/>
      <c r="MF6" s="551"/>
      <c r="MG6" s="551"/>
      <c r="MH6" s="551"/>
      <c r="MI6" s="551"/>
      <c r="MJ6" s="551"/>
      <c r="MK6" s="551"/>
      <c r="ML6" s="551"/>
      <c r="MM6" s="551"/>
      <c r="MN6" s="551"/>
      <c r="MO6" s="551"/>
      <c r="MP6" s="551"/>
      <c r="MQ6" s="551"/>
      <c r="MR6" s="551"/>
      <c r="MS6" s="551"/>
      <c r="MT6" s="551"/>
      <c r="MU6" s="551"/>
      <c r="MV6" s="551"/>
      <c r="MW6" s="551"/>
      <c r="MX6" s="551"/>
      <c r="MY6" s="551"/>
      <c r="MZ6" s="551"/>
      <c r="NA6" s="551"/>
      <c r="NB6" s="551"/>
      <c r="NC6" s="551"/>
      <c r="ND6" s="551"/>
      <c r="NE6" s="551"/>
      <c r="NF6" s="551"/>
      <c r="NG6" s="551"/>
      <c r="NH6" s="551"/>
      <c r="NI6" s="551"/>
      <c r="NJ6" s="551"/>
      <c r="NK6" s="551"/>
      <c r="NL6" s="551"/>
      <c r="NM6" s="551"/>
      <c r="NN6" s="551"/>
      <c r="NO6" s="551"/>
      <c r="NP6" s="551"/>
      <c r="NQ6" s="551"/>
      <c r="NR6" s="551"/>
      <c r="NS6" s="551"/>
      <c r="NT6" s="551"/>
      <c r="NU6" s="551"/>
      <c r="NV6" s="551"/>
      <c r="NW6" s="551"/>
      <c r="NX6" s="551"/>
      <c r="NY6" s="551"/>
      <c r="NZ6" s="551"/>
      <c r="OA6" s="551"/>
      <c r="OB6" s="551"/>
      <c r="OC6" s="551"/>
      <c r="OD6" s="551"/>
      <c r="OE6" s="551"/>
      <c r="OF6" s="551"/>
      <c r="OG6" s="551"/>
      <c r="OH6" s="551"/>
      <c r="OI6" s="551"/>
      <c r="OJ6" s="551"/>
      <c r="OK6" s="551"/>
      <c r="OL6" s="551"/>
      <c r="OM6" s="551"/>
      <c r="ON6" s="551"/>
      <c r="OO6" s="551"/>
      <c r="OP6" s="551"/>
      <c r="OQ6" s="551"/>
      <c r="OR6" s="551"/>
      <c r="OS6" s="551"/>
      <c r="OT6" s="551"/>
      <c r="OU6" s="551"/>
      <c r="OV6" s="551"/>
      <c r="OW6" s="551"/>
      <c r="OX6" s="551"/>
      <c r="OY6" s="551"/>
      <c r="OZ6" s="551"/>
      <c r="PA6" s="551"/>
      <c r="PB6" s="551"/>
      <c r="PC6" s="551"/>
      <c r="PD6" s="551"/>
      <c r="PE6" s="551"/>
      <c r="PF6" s="551"/>
      <c r="PG6" s="551"/>
      <c r="PH6" s="551"/>
      <c r="PI6" s="551"/>
      <c r="PJ6" s="551"/>
      <c r="PK6" s="551"/>
      <c r="PL6" s="551"/>
      <c r="PM6" s="551"/>
      <c r="PN6" s="551"/>
      <c r="PO6" s="551"/>
      <c r="PP6" s="551"/>
      <c r="PQ6" s="551"/>
      <c r="PR6" s="551"/>
      <c r="PS6" s="551"/>
      <c r="PT6" s="551"/>
      <c r="PU6" s="551"/>
      <c r="PV6" s="551"/>
      <c r="PW6" s="551"/>
      <c r="PX6" s="551"/>
      <c r="PY6" s="551"/>
      <c r="PZ6" s="551"/>
      <c r="QA6" s="551"/>
      <c r="QB6" s="551"/>
      <c r="QC6" s="551"/>
      <c r="QD6" s="551"/>
      <c r="QE6" s="551"/>
      <c r="QF6" s="551"/>
      <c r="QG6" s="551"/>
      <c r="QH6" s="551"/>
      <c r="QI6" s="551"/>
      <c r="QJ6" s="551"/>
      <c r="QK6" s="551"/>
      <c r="QL6" s="551"/>
      <c r="QM6" s="551"/>
      <c r="QN6" s="551"/>
      <c r="QO6" s="551"/>
      <c r="QP6" s="551"/>
      <c r="QQ6" s="551"/>
      <c r="QR6" s="551"/>
      <c r="QS6" s="551"/>
      <c r="QT6" s="551"/>
      <c r="QU6" s="551"/>
      <c r="QV6" s="551"/>
      <c r="QW6" s="551"/>
      <c r="QX6" s="551"/>
      <c r="QY6" s="551"/>
      <c r="QZ6" s="551"/>
      <c r="RA6" s="551"/>
      <c r="RB6" s="551"/>
      <c r="RC6" s="551"/>
      <c r="RD6" s="551"/>
      <c r="RE6" s="551"/>
      <c r="RF6" s="551"/>
      <c r="RG6" s="551"/>
      <c r="RH6" s="551"/>
      <c r="RI6" s="551"/>
      <c r="RJ6" s="551"/>
      <c r="RK6" s="551"/>
      <c r="RL6" s="551"/>
      <c r="RM6" s="551"/>
      <c r="RN6" s="551"/>
      <c r="RO6" s="551"/>
      <c r="RP6" s="551"/>
      <c r="RQ6" s="551"/>
      <c r="RR6" s="551"/>
      <c r="RS6" s="551"/>
      <c r="RT6" s="551"/>
      <c r="RU6" s="551"/>
      <c r="RV6" s="551"/>
      <c r="RW6" s="551"/>
      <c r="RX6" s="551"/>
      <c r="RY6" s="551"/>
      <c r="RZ6" s="551"/>
      <c r="SA6" s="551"/>
      <c r="SB6" s="551"/>
      <c r="SC6" s="551"/>
      <c r="SD6" s="551"/>
      <c r="SE6" s="551"/>
      <c r="SF6" s="551"/>
      <c r="SG6" s="551"/>
      <c r="SH6" s="551"/>
      <c r="SI6" s="551"/>
      <c r="SJ6" s="551"/>
      <c r="SK6" s="551"/>
      <c r="SL6" s="551"/>
      <c r="SM6" s="551"/>
      <c r="SN6" s="551"/>
      <c r="SO6" s="551"/>
      <c r="SP6" s="551"/>
      <c r="SQ6" s="551"/>
      <c r="SR6" s="551"/>
      <c r="SS6" s="551"/>
    </row>
    <row r="7" spans="1:513" s="517" customFormat="1" ht="28.8" customHeight="1" x14ac:dyDescent="0.25">
      <c r="A7" s="553"/>
      <c r="B7" s="554"/>
      <c r="C7" s="555" t="s">
        <v>173</v>
      </c>
      <c r="D7" s="556">
        <v>60</v>
      </c>
      <c r="E7" s="557">
        <f>500/AO1</f>
        <v>166.66666666666666</v>
      </c>
      <c r="F7" s="557">
        <f>E7</f>
        <v>166.66666666666666</v>
      </c>
      <c r="G7" s="558" t="s">
        <v>58</v>
      </c>
      <c r="H7" s="558" t="s">
        <v>184</v>
      </c>
      <c r="I7" s="558"/>
      <c r="J7" s="558"/>
      <c r="K7" s="558"/>
      <c r="L7" s="558"/>
      <c r="M7" s="558"/>
      <c r="N7" s="558"/>
      <c r="O7" s="558"/>
      <c r="P7" s="558"/>
      <c r="Q7" s="558"/>
      <c r="R7" s="558"/>
      <c r="S7" s="558"/>
      <c r="T7" s="558"/>
      <c r="U7" s="559">
        <f>F7</f>
        <v>166.66666666666666</v>
      </c>
      <c r="V7" s="558"/>
      <c r="W7" s="558"/>
      <c r="X7" s="558"/>
      <c r="Y7" s="558"/>
      <c r="Z7" s="558"/>
      <c r="AA7" s="558"/>
      <c r="AB7" s="558"/>
      <c r="AC7" s="558"/>
      <c r="AD7" s="558"/>
      <c r="AE7" s="558"/>
      <c r="AF7" s="558"/>
      <c r="AG7" s="558"/>
      <c r="AH7" s="560"/>
      <c r="AI7" s="538"/>
      <c r="AJ7" s="539"/>
      <c r="AK7" s="539"/>
      <c r="AL7" s="561"/>
      <c r="AM7" s="562"/>
      <c r="AN7" s="516"/>
      <c r="AO7" s="516"/>
      <c r="AP7" s="516"/>
      <c r="AQ7" s="516"/>
      <c r="AR7" s="516"/>
      <c r="AS7" s="516"/>
      <c r="AT7" s="516"/>
      <c r="AU7" s="516"/>
      <c r="AV7" s="516"/>
      <c r="AW7" s="516"/>
      <c r="AX7" s="516"/>
      <c r="AY7" s="516"/>
      <c r="AZ7" s="516"/>
      <c r="BA7" s="516"/>
      <c r="BB7" s="516"/>
      <c r="BC7" s="516"/>
      <c r="BD7" s="516"/>
      <c r="BE7" s="516"/>
      <c r="BF7" s="516"/>
      <c r="BG7" s="516"/>
      <c r="BH7" s="516"/>
      <c r="BI7" s="516"/>
      <c r="BJ7" s="516"/>
      <c r="BK7" s="516"/>
      <c r="BL7" s="516"/>
      <c r="BM7" s="516"/>
      <c r="BN7" s="516"/>
      <c r="BO7" s="516"/>
      <c r="BP7" s="516"/>
      <c r="BQ7" s="516"/>
      <c r="BR7" s="516"/>
      <c r="BS7" s="516"/>
      <c r="BT7" s="516"/>
      <c r="BU7" s="516"/>
      <c r="BV7" s="516"/>
      <c r="BW7" s="516"/>
      <c r="BX7" s="516"/>
      <c r="BY7" s="516"/>
      <c r="BZ7" s="516"/>
      <c r="CA7" s="516"/>
      <c r="CB7" s="516"/>
      <c r="CC7" s="516"/>
      <c r="CD7" s="516"/>
      <c r="CE7" s="516"/>
      <c r="CF7" s="516"/>
      <c r="CG7" s="516"/>
      <c r="CH7" s="516"/>
      <c r="CI7" s="516"/>
      <c r="CJ7" s="516"/>
      <c r="CK7" s="516"/>
      <c r="CL7" s="516"/>
      <c r="CM7" s="516"/>
      <c r="CN7" s="516"/>
      <c r="CO7" s="516"/>
      <c r="CP7" s="516"/>
      <c r="CQ7" s="516"/>
      <c r="CR7" s="516"/>
      <c r="CS7" s="516"/>
      <c r="CT7" s="516"/>
      <c r="CU7" s="516"/>
      <c r="CV7" s="516"/>
      <c r="CW7" s="516"/>
      <c r="CX7" s="516"/>
      <c r="CY7" s="516"/>
      <c r="CZ7" s="516"/>
      <c r="DA7" s="516"/>
      <c r="DB7" s="516"/>
      <c r="DC7" s="516"/>
      <c r="DD7" s="516"/>
      <c r="DE7" s="516"/>
      <c r="DF7" s="516"/>
      <c r="DG7" s="516"/>
      <c r="DH7" s="516"/>
      <c r="DI7" s="516"/>
      <c r="DJ7" s="516"/>
      <c r="DK7" s="516"/>
      <c r="DL7" s="516"/>
      <c r="DM7" s="516"/>
      <c r="DN7" s="516"/>
      <c r="DO7" s="516"/>
      <c r="DP7" s="516"/>
      <c r="DQ7" s="516"/>
      <c r="DR7" s="516"/>
      <c r="DS7" s="516"/>
      <c r="DT7" s="516"/>
      <c r="DU7" s="516"/>
      <c r="DV7" s="516"/>
      <c r="DW7" s="516"/>
      <c r="DX7" s="516"/>
      <c r="DY7" s="516"/>
      <c r="DZ7" s="516"/>
      <c r="EA7" s="516"/>
      <c r="EB7" s="516"/>
      <c r="EC7" s="516"/>
      <c r="ED7" s="516"/>
      <c r="EE7" s="516"/>
      <c r="EF7" s="516"/>
      <c r="EG7" s="516"/>
      <c r="EH7" s="516"/>
      <c r="EI7" s="516"/>
      <c r="EJ7" s="516"/>
      <c r="EK7" s="516"/>
      <c r="EL7" s="516"/>
      <c r="EM7" s="516"/>
      <c r="EN7" s="516"/>
      <c r="EO7" s="516"/>
      <c r="EP7" s="516"/>
      <c r="EQ7" s="516"/>
      <c r="ER7" s="516"/>
      <c r="ES7" s="516"/>
      <c r="ET7" s="516"/>
      <c r="EU7" s="516"/>
      <c r="EV7" s="516"/>
      <c r="EW7" s="516"/>
      <c r="EX7" s="516"/>
      <c r="EY7" s="516"/>
      <c r="EZ7" s="516"/>
      <c r="FA7" s="516"/>
      <c r="FB7" s="516"/>
      <c r="FC7" s="516"/>
      <c r="FD7" s="516"/>
      <c r="FE7" s="516"/>
      <c r="FF7" s="516"/>
      <c r="FG7" s="516"/>
      <c r="FH7" s="516"/>
      <c r="FI7" s="516"/>
      <c r="FJ7" s="516"/>
      <c r="FK7" s="516"/>
      <c r="FL7" s="516"/>
      <c r="FM7" s="516"/>
      <c r="FN7" s="516"/>
      <c r="FO7" s="516"/>
      <c r="FP7" s="516"/>
      <c r="FQ7" s="516"/>
      <c r="FR7" s="516"/>
      <c r="FS7" s="516"/>
      <c r="FT7" s="516"/>
      <c r="FU7" s="516"/>
      <c r="FV7" s="516"/>
      <c r="FW7" s="516"/>
      <c r="FX7" s="516"/>
      <c r="FY7" s="516"/>
      <c r="FZ7" s="516"/>
      <c r="GA7" s="516"/>
      <c r="GB7" s="516"/>
      <c r="GC7" s="516"/>
      <c r="GD7" s="516"/>
      <c r="GE7" s="516"/>
      <c r="GF7" s="516"/>
      <c r="GG7" s="516"/>
      <c r="GH7" s="516"/>
      <c r="GI7" s="516"/>
      <c r="GJ7" s="516"/>
      <c r="GK7" s="516"/>
      <c r="GL7" s="516"/>
      <c r="GM7" s="516"/>
      <c r="GN7" s="516"/>
      <c r="GO7" s="516"/>
      <c r="GP7" s="516"/>
      <c r="GQ7" s="516"/>
      <c r="GR7" s="516"/>
      <c r="GS7" s="516"/>
      <c r="GT7" s="516"/>
      <c r="GU7" s="516"/>
      <c r="GV7" s="516"/>
      <c r="GW7" s="516"/>
      <c r="GX7" s="516"/>
      <c r="GY7" s="516"/>
      <c r="GZ7" s="516"/>
      <c r="HA7" s="516"/>
      <c r="HB7" s="516"/>
      <c r="HC7" s="516"/>
      <c r="HD7" s="516"/>
      <c r="HE7" s="516"/>
      <c r="HF7" s="516"/>
      <c r="HG7" s="516"/>
      <c r="HH7" s="516"/>
      <c r="HI7" s="516"/>
      <c r="HJ7" s="516"/>
      <c r="HK7" s="516"/>
      <c r="HL7" s="516"/>
      <c r="HM7" s="516"/>
      <c r="HN7" s="516"/>
      <c r="HO7" s="516"/>
      <c r="HP7" s="516"/>
      <c r="HQ7" s="516"/>
      <c r="HR7" s="516"/>
      <c r="HS7" s="516"/>
      <c r="HT7" s="516"/>
      <c r="HU7" s="516"/>
      <c r="HV7" s="516"/>
      <c r="HW7" s="516"/>
      <c r="HX7" s="516"/>
      <c r="HY7" s="516"/>
      <c r="HZ7" s="516"/>
      <c r="IA7" s="516"/>
      <c r="IB7" s="516"/>
      <c r="IC7" s="516"/>
      <c r="ID7" s="516"/>
      <c r="IE7" s="516"/>
      <c r="IF7" s="516"/>
      <c r="IG7" s="516"/>
      <c r="IH7" s="516"/>
      <c r="II7" s="516"/>
      <c r="IJ7" s="516"/>
      <c r="IK7" s="516"/>
      <c r="IL7" s="516"/>
      <c r="IM7" s="516"/>
      <c r="IN7" s="516"/>
      <c r="IO7" s="516"/>
      <c r="IP7" s="516"/>
      <c r="IQ7" s="516"/>
      <c r="IR7" s="516"/>
      <c r="IS7" s="516"/>
      <c r="IT7" s="516"/>
      <c r="IU7" s="516"/>
      <c r="IV7" s="516"/>
      <c r="IW7" s="516"/>
      <c r="IX7" s="516"/>
      <c r="IY7" s="516"/>
      <c r="IZ7" s="516"/>
      <c r="JA7" s="516"/>
      <c r="JB7" s="516"/>
      <c r="JC7" s="516"/>
      <c r="JD7" s="516"/>
      <c r="JE7" s="516"/>
      <c r="JF7" s="516"/>
      <c r="JG7" s="516"/>
      <c r="JH7" s="516"/>
      <c r="JI7" s="516"/>
      <c r="JJ7" s="516"/>
      <c r="JK7" s="516"/>
      <c r="JL7" s="516"/>
      <c r="JM7" s="516"/>
      <c r="JN7" s="516"/>
      <c r="JO7" s="516"/>
      <c r="JP7" s="516"/>
      <c r="JQ7" s="516"/>
      <c r="JR7" s="516"/>
      <c r="JS7" s="516"/>
      <c r="JT7" s="516"/>
      <c r="JU7" s="516"/>
      <c r="JV7" s="516"/>
      <c r="JW7" s="516"/>
      <c r="JX7" s="516"/>
      <c r="JY7" s="516"/>
      <c r="JZ7" s="516"/>
      <c r="KA7" s="516"/>
      <c r="KB7" s="516"/>
      <c r="KC7" s="516"/>
      <c r="KD7" s="516"/>
      <c r="KE7" s="516"/>
      <c r="KF7" s="516"/>
      <c r="KG7" s="516"/>
      <c r="KH7" s="516"/>
      <c r="KI7" s="516"/>
      <c r="KJ7" s="516"/>
      <c r="KK7" s="516"/>
      <c r="KL7" s="516"/>
      <c r="KM7" s="516"/>
      <c r="KN7" s="516"/>
      <c r="KO7" s="516"/>
      <c r="KP7" s="516"/>
      <c r="KQ7" s="516"/>
      <c r="KR7" s="516"/>
      <c r="KS7" s="516"/>
      <c r="KT7" s="516"/>
      <c r="KU7" s="516"/>
      <c r="KV7" s="516"/>
      <c r="KW7" s="516"/>
      <c r="KX7" s="516"/>
      <c r="KY7" s="516"/>
      <c r="KZ7" s="516"/>
      <c r="LA7" s="516"/>
      <c r="LB7" s="516"/>
      <c r="LC7" s="516"/>
      <c r="LD7" s="516"/>
      <c r="LE7" s="516"/>
      <c r="LF7" s="516"/>
      <c r="LG7" s="516"/>
      <c r="LH7" s="516"/>
      <c r="LI7" s="516"/>
      <c r="LJ7" s="516"/>
      <c r="LK7" s="516"/>
      <c r="LL7" s="516"/>
      <c r="LM7" s="516"/>
      <c r="LN7" s="516"/>
      <c r="LO7" s="516"/>
      <c r="LP7" s="516"/>
      <c r="LQ7" s="516"/>
      <c r="LR7" s="516"/>
      <c r="LS7" s="516"/>
      <c r="LT7" s="516"/>
      <c r="LU7" s="516"/>
      <c r="LV7" s="516"/>
      <c r="LW7" s="516"/>
      <c r="LX7" s="516"/>
      <c r="LY7" s="516"/>
      <c r="LZ7" s="516"/>
      <c r="MA7" s="516"/>
      <c r="MB7" s="516"/>
      <c r="MC7" s="516"/>
      <c r="MD7" s="516"/>
      <c r="ME7" s="516"/>
      <c r="MF7" s="516"/>
      <c r="MG7" s="516"/>
      <c r="MH7" s="516"/>
      <c r="MI7" s="516"/>
      <c r="MJ7" s="516"/>
      <c r="MK7" s="516"/>
      <c r="ML7" s="516"/>
      <c r="MM7" s="516"/>
      <c r="MN7" s="516"/>
      <c r="MO7" s="516"/>
      <c r="MP7" s="516"/>
      <c r="MQ7" s="516"/>
      <c r="MR7" s="516"/>
      <c r="MS7" s="516"/>
      <c r="MT7" s="516"/>
      <c r="MU7" s="516"/>
      <c r="MV7" s="516"/>
      <c r="MW7" s="516"/>
      <c r="MX7" s="516"/>
      <c r="MY7" s="516"/>
      <c r="MZ7" s="516"/>
      <c r="NA7" s="516"/>
      <c r="NB7" s="516"/>
      <c r="NC7" s="516"/>
      <c r="ND7" s="516"/>
      <c r="NE7" s="516"/>
      <c r="NF7" s="516"/>
      <c r="NG7" s="516"/>
      <c r="NH7" s="516"/>
      <c r="NI7" s="516"/>
      <c r="NJ7" s="516"/>
      <c r="NK7" s="516"/>
      <c r="NL7" s="516"/>
      <c r="NM7" s="516"/>
      <c r="NN7" s="516"/>
      <c r="NO7" s="516"/>
      <c r="NP7" s="516"/>
      <c r="NQ7" s="516"/>
      <c r="NR7" s="516"/>
      <c r="NS7" s="516"/>
      <c r="NT7" s="516"/>
      <c r="NU7" s="516"/>
      <c r="NV7" s="516"/>
      <c r="NW7" s="516"/>
      <c r="NX7" s="516"/>
      <c r="NY7" s="516"/>
      <c r="NZ7" s="516"/>
      <c r="OA7" s="516"/>
      <c r="OB7" s="516"/>
      <c r="OC7" s="516"/>
      <c r="OD7" s="516"/>
      <c r="OE7" s="516"/>
      <c r="OF7" s="516"/>
      <c r="OG7" s="516"/>
      <c r="OH7" s="516"/>
      <c r="OI7" s="516"/>
      <c r="OJ7" s="516"/>
      <c r="OK7" s="516"/>
      <c r="OL7" s="516"/>
      <c r="OM7" s="516"/>
      <c r="ON7" s="516"/>
      <c r="OO7" s="516"/>
      <c r="OP7" s="516"/>
      <c r="OQ7" s="516"/>
      <c r="OR7" s="516"/>
      <c r="OS7" s="516"/>
      <c r="OT7" s="516"/>
      <c r="OU7" s="516"/>
      <c r="OV7" s="516"/>
      <c r="OW7" s="516"/>
      <c r="OX7" s="516"/>
      <c r="OY7" s="516"/>
      <c r="OZ7" s="516"/>
      <c r="PA7" s="516"/>
      <c r="PB7" s="516"/>
      <c r="PC7" s="516"/>
      <c r="PD7" s="516"/>
      <c r="PE7" s="516"/>
      <c r="PF7" s="516"/>
      <c r="PG7" s="516"/>
      <c r="PH7" s="516"/>
      <c r="PI7" s="516"/>
      <c r="PJ7" s="516"/>
      <c r="PK7" s="516"/>
      <c r="PL7" s="516"/>
      <c r="PM7" s="516"/>
      <c r="PN7" s="516"/>
      <c r="PO7" s="516"/>
      <c r="PP7" s="516"/>
      <c r="PQ7" s="516"/>
      <c r="PR7" s="516"/>
      <c r="PS7" s="516"/>
      <c r="PT7" s="516"/>
      <c r="PU7" s="516"/>
      <c r="PV7" s="516"/>
      <c r="PW7" s="516"/>
      <c r="PX7" s="516"/>
      <c r="PY7" s="516"/>
      <c r="PZ7" s="516"/>
      <c r="QA7" s="516"/>
      <c r="QB7" s="516"/>
      <c r="QC7" s="516"/>
      <c r="QD7" s="516"/>
      <c r="QE7" s="516"/>
      <c r="QF7" s="516"/>
      <c r="QG7" s="516"/>
      <c r="QH7" s="516"/>
      <c r="QI7" s="516"/>
      <c r="QJ7" s="516"/>
      <c r="QK7" s="516"/>
      <c r="QL7" s="516"/>
      <c r="QM7" s="516"/>
      <c r="QN7" s="516"/>
      <c r="QO7" s="516"/>
      <c r="QP7" s="516"/>
      <c r="QQ7" s="516"/>
      <c r="QR7" s="516"/>
      <c r="QS7" s="516"/>
      <c r="QT7" s="516"/>
      <c r="QU7" s="516"/>
      <c r="QV7" s="516"/>
      <c r="QW7" s="516"/>
      <c r="QX7" s="516"/>
      <c r="QY7" s="516"/>
      <c r="QZ7" s="516"/>
      <c r="RA7" s="516"/>
      <c r="RB7" s="516"/>
      <c r="RC7" s="516"/>
      <c r="RD7" s="516"/>
      <c r="RE7" s="516"/>
      <c r="RF7" s="516"/>
      <c r="RG7" s="516"/>
      <c r="RH7" s="516"/>
      <c r="RI7" s="516"/>
      <c r="RJ7" s="516"/>
      <c r="RK7" s="516"/>
      <c r="RL7" s="516"/>
      <c r="RM7" s="516"/>
      <c r="RN7" s="516"/>
      <c r="RO7" s="516"/>
      <c r="RP7" s="516"/>
      <c r="RQ7" s="516"/>
      <c r="RR7" s="516"/>
      <c r="RS7" s="516"/>
      <c r="RT7" s="516"/>
      <c r="RU7" s="516"/>
      <c r="RV7" s="516"/>
      <c r="RW7" s="516"/>
      <c r="RX7" s="516"/>
      <c r="RY7" s="516"/>
      <c r="RZ7" s="516"/>
      <c r="SA7" s="516"/>
      <c r="SB7" s="516"/>
      <c r="SC7" s="516"/>
      <c r="SD7" s="516"/>
      <c r="SE7" s="516"/>
      <c r="SF7" s="516"/>
      <c r="SG7" s="516"/>
      <c r="SH7" s="516"/>
      <c r="SI7" s="516"/>
      <c r="SJ7" s="516"/>
      <c r="SK7" s="516"/>
      <c r="SL7" s="516"/>
      <c r="SM7" s="516"/>
      <c r="SN7" s="516"/>
      <c r="SO7" s="516"/>
      <c r="SP7" s="516"/>
      <c r="SQ7" s="516"/>
      <c r="SR7" s="516"/>
      <c r="SS7" s="516"/>
    </row>
    <row r="8" spans="1:513" s="517" customFormat="1" ht="28.8" customHeight="1" x14ac:dyDescent="0.25">
      <c r="A8" s="553"/>
      <c r="B8" s="554"/>
      <c r="C8" s="555" t="s">
        <v>174</v>
      </c>
      <c r="D8" s="556">
        <v>1</v>
      </c>
      <c r="E8" s="557">
        <f>4000000/AO1</f>
        <v>1333333.3333333333</v>
      </c>
      <c r="F8" s="557">
        <f>E8*D8</f>
        <v>1333333.3333333333</v>
      </c>
      <c r="G8" s="558" t="s">
        <v>60</v>
      </c>
      <c r="H8" s="558" t="s">
        <v>184</v>
      </c>
      <c r="I8" s="558"/>
      <c r="J8" s="558"/>
      <c r="K8" s="558"/>
      <c r="L8" s="558"/>
      <c r="M8" s="558"/>
      <c r="N8" s="558"/>
      <c r="O8" s="558"/>
      <c r="P8" s="558"/>
      <c r="Q8" s="558"/>
      <c r="R8" s="558"/>
      <c r="S8" s="558"/>
      <c r="T8" s="558"/>
      <c r="U8" s="558"/>
      <c r="V8" s="563">
        <f>F8*20%</f>
        <v>266666.66666666669</v>
      </c>
      <c r="W8" s="558"/>
      <c r="X8" s="563">
        <f>$F$8*20%</f>
        <v>266666.66666666669</v>
      </c>
      <c r="Y8" s="558"/>
      <c r="Z8" s="563">
        <f>$F$8*20%</f>
        <v>266666.66666666669</v>
      </c>
      <c r="AA8" s="558"/>
      <c r="AB8" s="563">
        <f>$F$8*20%</f>
        <v>266666.66666666669</v>
      </c>
      <c r="AC8" s="558"/>
      <c r="AD8" s="563">
        <f>$F$8*20%</f>
        <v>266666.66666666669</v>
      </c>
      <c r="AE8" s="558"/>
      <c r="AF8" s="558"/>
      <c r="AG8" s="558"/>
      <c r="AH8" s="560"/>
      <c r="AI8" s="538">
        <f>SUM(K8+M8+O8+Q8+S8+U8+W8+Y8+AA8+AC8+AE8+AG8)</f>
        <v>0</v>
      </c>
      <c r="AJ8" s="539">
        <f>SUM(L8+N8+P8+R8+T8+V8+X8+Z8+AB8+AD8+AF8+AH8)</f>
        <v>1333333.3333333335</v>
      </c>
      <c r="AK8" s="539">
        <f>AI8+AJ8</f>
        <v>1333333.3333333335</v>
      </c>
      <c r="AL8" s="561">
        <f>AK8/F8</f>
        <v>1.0000000000000002</v>
      </c>
      <c r="AM8" s="562" t="s">
        <v>175</v>
      </c>
      <c r="AN8" s="516"/>
      <c r="AO8" s="516"/>
      <c r="AP8" s="516"/>
      <c r="AQ8" s="516"/>
      <c r="AR8" s="516"/>
      <c r="AS8" s="516"/>
      <c r="AT8" s="516"/>
      <c r="AU8" s="516"/>
      <c r="AV8" s="516"/>
      <c r="AW8" s="516"/>
      <c r="AX8" s="516"/>
      <c r="AY8" s="516"/>
      <c r="AZ8" s="516"/>
      <c r="BA8" s="516"/>
      <c r="BB8" s="516"/>
      <c r="BC8" s="516"/>
      <c r="BD8" s="516"/>
      <c r="BE8" s="516"/>
      <c r="BF8" s="516"/>
      <c r="BG8" s="516"/>
      <c r="BH8" s="516"/>
      <c r="BI8" s="516"/>
      <c r="BJ8" s="516"/>
      <c r="BK8" s="516"/>
      <c r="BL8" s="516"/>
      <c r="BM8" s="516"/>
      <c r="BN8" s="516"/>
      <c r="BO8" s="516"/>
      <c r="BP8" s="516"/>
      <c r="BQ8" s="516"/>
      <c r="BR8" s="516"/>
      <c r="BS8" s="516"/>
      <c r="BT8" s="516"/>
      <c r="BU8" s="516"/>
      <c r="BV8" s="516"/>
      <c r="BW8" s="516"/>
      <c r="BX8" s="516"/>
      <c r="BY8" s="516"/>
      <c r="BZ8" s="516"/>
      <c r="CA8" s="516"/>
      <c r="CB8" s="516"/>
      <c r="CC8" s="516"/>
      <c r="CD8" s="516"/>
      <c r="CE8" s="516"/>
      <c r="CF8" s="516"/>
      <c r="CG8" s="516"/>
      <c r="CH8" s="516"/>
      <c r="CI8" s="516"/>
      <c r="CJ8" s="516"/>
      <c r="CK8" s="516"/>
      <c r="CL8" s="516"/>
      <c r="CM8" s="516"/>
      <c r="CN8" s="516"/>
      <c r="CO8" s="516"/>
      <c r="CP8" s="516"/>
      <c r="CQ8" s="516"/>
      <c r="CR8" s="516"/>
      <c r="CS8" s="516"/>
      <c r="CT8" s="516"/>
      <c r="CU8" s="516"/>
      <c r="CV8" s="516"/>
      <c r="CW8" s="516"/>
      <c r="CX8" s="516"/>
      <c r="CY8" s="516"/>
      <c r="CZ8" s="516"/>
      <c r="DA8" s="516"/>
      <c r="DB8" s="516"/>
      <c r="DC8" s="516"/>
      <c r="DD8" s="516"/>
      <c r="DE8" s="516"/>
      <c r="DF8" s="516"/>
      <c r="DG8" s="516"/>
      <c r="DH8" s="516"/>
      <c r="DI8" s="516"/>
      <c r="DJ8" s="516"/>
      <c r="DK8" s="516"/>
      <c r="DL8" s="516"/>
      <c r="DM8" s="516"/>
      <c r="DN8" s="516"/>
      <c r="DO8" s="516"/>
      <c r="DP8" s="516"/>
      <c r="DQ8" s="516"/>
      <c r="DR8" s="516"/>
      <c r="DS8" s="516"/>
      <c r="DT8" s="516"/>
      <c r="DU8" s="516"/>
      <c r="DV8" s="516"/>
      <c r="DW8" s="516"/>
      <c r="DX8" s="516"/>
      <c r="DY8" s="516"/>
      <c r="DZ8" s="516"/>
      <c r="EA8" s="516"/>
      <c r="EB8" s="516"/>
      <c r="EC8" s="516"/>
      <c r="ED8" s="516"/>
      <c r="EE8" s="516"/>
      <c r="EF8" s="516"/>
      <c r="EG8" s="516"/>
      <c r="EH8" s="516"/>
      <c r="EI8" s="516"/>
      <c r="EJ8" s="516"/>
      <c r="EK8" s="516"/>
      <c r="EL8" s="516"/>
      <c r="EM8" s="516"/>
      <c r="EN8" s="516"/>
      <c r="EO8" s="516"/>
      <c r="EP8" s="516"/>
      <c r="EQ8" s="516"/>
      <c r="ER8" s="516"/>
      <c r="ES8" s="516"/>
      <c r="ET8" s="516"/>
      <c r="EU8" s="516"/>
      <c r="EV8" s="516"/>
      <c r="EW8" s="516"/>
      <c r="EX8" s="516"/>
      <c r="EY8" s="516"/>
      <c r="EZ8" s="516"/>
      <c r="FA8" s="516"/>
      <c r="FB8" s="516"/>
      <c r="FC8" s="516"/>
      <c r="FD8" s="516"/>
      <c r="FE8" s="516"/>
      <c r="FF8" s="516"/>
      <c r="FG8" s="516"/>
      <c r="FH8" s="516"/>
      <c r="FI8" s="516"/>
      <c r="FJ8" s="516"/>
      <c r="FK8" s="516"/>
      <c r="FL8" s="516"/>
      <c r="FM8" s="516"/>
      <c r="FN8" s="516"/>
      <c r="FO8" s="516"/>
      <c r="FP8" s="516"/>
      <c r="FQ8" s="516"/>
      <c r="FR8" s="516"/>
      <c r="FS8" s="516"/>
      <c r="FT8" s="516"/>
      <c r="FU8" s="516"/>
      <c r="FV8" s="516"/>
      <c r="FW8" s="516"/>
      <c r="FX8" s="516"/>
      <c r="FY8" s="516"/>
      <c r="FZ8" s="516"/>
      <c r="GA8" s="516"/>
      <c r="GB8" s="516"/>
      <c r="GC8" s="516"/>
      <c r="GD8" s="516"/>
      <c r="GE8" s="516"/>
      <c r="GF8" s="516"/>
      <c r="GG8" s="516"/>
      <c r="GH8" s="516"/>
      <c r="GI8" s="516"/>
      <c r="GJ8" s="516"/>
      <c r="GK8" s="516"/>
      <c r="GL8" s="516"/>
      <c r="GM8" s="516"/>
      <c r="GN8" s="516"/>
      <c r="GO8" s="516"/>
      <c r="GP8" s="516"/>
      <c r="GQ8" s="516"/>
      <c r="GR8" s="516"/>
      <c r="GS8" s="516"/>
      <c r="GT8" s="516"/>
      <c r="GU8" s="516"/>
      <c r="GV8" s="516"/>
      <c r="GW8" s="516"/>
      <c r="GX8" s="516"/>
      <c r="GY8" s="516"/>
      <c r="GZ8" s="516"/>
      <c r="HA8" s="516"/>
      <c r="HB8" s="516"/>
      <c r="HC8" s="516"/>
      <c r="HD8" s="516"/>
      <c r="HE8" s="516"/>
      <c r="HF8" s="516"/>
      <c r="HG8" s="516"/>
      <c r="HH8" s="516"/>
      <c r="HI8" s="516"/>
      <c r="HJ8" s="516"/>
      <c r="HK8" s="516"/>
      <c r="HL8" s="516"/>
      <c r="HM8" s="516"/>
      <c r="HN8" s="516"/>
      <c r="HO8" s="516"/>
      <c r="HP8" s="516"/>
      <c r="HQ8" s="516"/>
      <c r="HR8" s="516"/>
      <c r="HS8" s="516"/>
      <c r="HT8" s="516"/>
      <c r="HU8" s="516"/>
      <c r="HV8" s="516"/>
      <c r="HW8" s="516"/>
      <c r="HX8" s="516"/>
      <c r="HY8" s="516"/>
      <c r="HZ8" s="516"/>
      <c r="IA8" s="516"/>
      <c r="IB8" s="516"/>
      <c r="IC8" s="516"/>
      <c r="ID8" s="516"/>
      <c r="IE8" s="516"/>
      <c r="IF8" s="516"/>
      <c r="IG8" s="516"/>
      <c r="IH8" s="516"/>
      <c r="II8" s="516"/>
      <c r="IJ8" s="516"/>
      <c r="IK8" s="516"/>
      <c r="IL8" s="516"/>
      <c r="IM8" s="516"/>
      <c r="IN8" s="516"/>
      <c r="IO8" s="516"/>
      <c r="IP8" s="516"/>
      <c r="IQ8" s="516"/>
      <c r="IR8" s="516"/>
      <c r="IS8" s="516"/>
      <c r="IT8" s="516"/>
      <c r="IU8" s="516"/>
      <c r="IV8" s="516"/>
      <c r="IW8" s="516"/>
      <c r="IX8" s="516"/>
      <c r="IY8" s="516"/>
      <c r="IZ8" s="516"/>
      <c r="JA8" s="516"/>
      <c r="JB8" s="516"/>
      <c r="JC8" s="516"/>
      <c r="JD8" s="516"/>
      <c r="JE8" s="516"/>
      <c r="JF8" s="516"/>
      <c r="JG8" s="516"/>
      <c r="JH8" s="516"/>
      <c r="JI8" s="516"/>
      <c r="JJ8" s="516"/>
      <c r="JK8" s="516"/>
      <c r="JL8" s="516"/>
      <c r="JM8" s="516"/>
      <c r="JN8" s="516"/>
      <c r="JO8" s="516"/>
      <c r="JP8" s="516"/>
      <c r="JQ8" s="516"/>
      <c r="JR8" s="516"/>
      <c r="JS8" s="516"/>
      <c r="JT8" s="516"/>
      <c r="JU8" s="516"/>
      <c r="JV8" s="516"/>
      <c r="JW8" s="516"/>
      <c r="JX8" s="516"/>
      <c r="JY8" s="516"/>
      <c r="JZ8" s="516"/>
      <c r="KA8" s="516"/>
      <c r="KB8" s="516"/>
      <c r="KC8" s="516"/>
      <c r="KD8" s="516"/>
      <c r="KE8" s="516"/>
      <c r="KF8" s="516"/>
      <c r="KG8" s="516"/>
      <c r="KH8" s="516"/>
      <c r="KI8" s="516"/>
      <c r="KJ8" s="516"/>
      <c r="KK8" s="516"/>
      <c r="KL8" s="516"/>
      <c r="KM8" s="516"/>
      <c r="KN8" s="516"/>
      <c r="KO8" s="516"/>
      <c r="KP8" s="516"/>
      <c r="KQ8" s="516"/>
      <c r="KR8" s="516"/>
      <c r="KS8" s="516"/>
      <c r="KT8" s="516"/>
      <c r="KU8" s="516"/>
      <c r="KV8" s="516"/>
      <c r="KW8" s="516"/>
      <c r="KX8" s="516"/>
      <c r="KY8" s="516"/>
      <c r="KZ8" s="516"/>
      <c r="LA8" s="516"/>
      <c r="LB8" s="516"/>
      <c r="LC8" s="516"/>
      <c r="LD8" s="516"/>
      <c r="LE8" s="516"/>
      <c r="LF8" s="516"/>
      <c r="LG8" s="516"/>
      <c r="LH8" s="516"/>
      <c r="LI8" s="516"/>
      <c r="LJ8" s="516"/>
      <c r="LK8" s="516"/>
      <c r="LL8" s="516"/>
      <c r="LM8" s="516"/>
      <c r="LN8" s="516"/>
      <c r="LO8" s="516"/>
      <c r="LP8" s="516"/>
      <c r="LQ8" s="516"/>
      <c r="LR8" s="516"/>
      <c r="LS8" s="516"/>
      <c r="LT8" s="516"/>
      <c r="LU8" s="516"/>
      <c r="LV8" s="516"/>
      <c r="LW8" s="516"/>
      <c r="LX8" s="516"/>
      <c r="LY8" s="516"/>
      <c r="LZ8" s="516"/>
      <c r="MA8" s="516"/>
      <c r="MB8" s="516"/>
      <c r="MC8" s="516"/>
      <c r="MD8" s="516"/>
      <c r="ME8" s="516"/>
      <c r="MF8" s="516"/>
      <c r="MG8" s="516"/>
      <c r="MH8" s="516"/>
      <c r="MI8" s="516"/>
      <c r="MJ8" s="516"/>
      <c r="MK8" s="516"/>
      <c r="ML8" s="516"/>
      <c r="MM8" s="516"/>
      <c r="MN8" s="516"/>
      <c r="MO8" s="516"/>
      <c r="MP8" s="516"/>
      <c r="MQ8" s="516"/>
      <c r="MR8" s="516"/>
      <c r="MS8" s="516"/>
      <c r="MT8" s="516"/>
      <c r="MU8" s="516"/>
      <c r="MV8" s="516"/>
      <c r="MW8" s="516"/>
      <c r="MX8" s="516"/>
      <c r="MY8" s="516"/>
      <c r="MZ8" s="516"/>
      <c r="NA8" s="516"/>
      <c r="NB8" s="516"/>
      <c r="NC8" s="516"/>
      <c r="ND8" s="516"/>
      <c r="NE8" s="516"/>
      <c r="NF8" s="516"/>
      <c r="NG8" s="516"/>
      <c r="NH8" s="516"/>
      <c r="NI8" s="516"/>
      <c r="NJ8" s="516"/>
      <c r="NK8" s="516"/>
      <c r="NL8" s="516"/>
      <c r="NM8" s="516"/>
      <c r="NN8" s="516"/>
      <c r="NO8" s="516"/>
      <c r="NP8" s="516"/>
      <c r="NQ8" s="516"/>
      <c r="NR8" s="516"/>
      <c r="NS8" s="516"/>
      <c r="NT8" s="516"/>
      <c r="NU8" s="516"/>
      <c r="NV8" s="516"/>
      <c r="NW8" s="516"/>
      <c r="NX8" s="516"/>
      <c r="NY8" s="516"/>
      <c r="NZ8" s="516"/>
      <c r="OA8" s="516"/>
      <c r="OB8" s="516"/>
      <c r="OC8" s="516"/>
      <c r="OD8" s="516"/>
      <c r="OE8" s="516"/>
      <c r="OF8" s="516"/>
      <c r="OG8" s="516"/>
      <c r="OH8" s="516"/>
      <c r="OI8" s="516"/>
      <c r="OJ8" s="516"/>
      <c r="OK8" s="516"/>
      <c r="OL8" s="516"/>
      <c r="OM8" s="516"/>
      <c r="ON8" s="516"/>
      <c r="OO8" s="516"/>
      <c r="OP8" s="516"/>
      <c r="OQ8" s="516"/>
      <c r="OR8" s="516"/>
      <c r="OS8" s="516"/>
      <c r="OT8" s="516"/>
      <c r="OU8" s="516"/>
      <c r="OV8" s="516"/>
      <c r="OW8" s="516"/>
      <c r="OX8" s="516"/>
      <c r="OY8" s="516"/>
      <c r="OZ8" s="516"/>
      <c r="PA8" s="516"/>
      <c r="PB8" s="516"/>
      <c r="PC8" s="516"/>
      <c r="PD8" s="516"/>
      <c r="PE8" s="516"/>
      <c r="PF8" s="516"/>
      <c r="PG8" s="516"/>
      <c r="PH8" s="516"/>
      <c r="PI8" s="516"/>
      <c r="PJ8" s="516"/>
      <c r="PK8" s="516"/>
      <c r="PL8" s="516"/>
      <c r="PM8" s="516"/>
      <c r="PN8" s="516"/>
      <c r="PO8" s="516"/>
      <c r="PP8" s="516"/>
      <c r="PQ8" s="516"/>
      <c r="PR8" s="516"/>
      <c r="PS8" s="516"/>
      <c r="PT8" s="516"/>
      <c r="PU8" s="516"/>
      <c r="PV8" s="516"/>
      <c r="PW8" s="516"/>
      <c r="PX8" s="516"/>
      <c r="PY8" s="516"/>
      <c r="PZ8" s="516"/>
      <c r="QA8" s="516"/>
      <c r="QB8" s="516"/>
      <c r="QC8" s="516"/>
      <c r="QD8" s="516"/>
      <c r="QE8" s="516"/>
      <c r="QF8" s="516"/>
      <c r="QG8" s="516"/>
      <c r="QH8" s="516"/>
      <c r="QI8" s="516"/>
      <c r="QJ8" s="516"/>
      <c r="QK8" s="516"/>
      <c r="QL8" s="516"/>
      <c r="QM8" s="516"/>
      <c r="QN8" s="516"/>
      <c r="QO8" s="516"/>
      <c r="QP8" s="516"/>
      <c r="QQ8" s="516"/>
      <c r="QR8" s="516"/>
      <c r="QS8" s="516"/>
      <c r="QT8" s="516"/>
      <c r="QU8" s="516"/>
      <c r="QV8" s="516"/>
      <c r="QW8" s="516"/>
      <c r="QX8" s="516"/>
      <c r="QY8" s="516"/>
      <c r="QZ8" s="516"/>
      <c r="RA8" s="516"/>
      <c r="RB8" s="516"/>
      <c r="RC8" s="516"/>
      <c r="RD8" s="516"/>
      <c r="RE8" s="516"/>
      <c r="RF8" s="516"/>
      <c r="RG8" s="516"/>
      <c r="RH8" s="516"/>
      <c r="RI8" s="516"/>
      <c r="RJ8" s="516"/>
      <c r="RK8" s="516"/>
      <c r="RL8" s="516"/>
      <c r="RM8" s="516"/>
      <c r="RN8" s="516"/>
      <c r="RO8" s="516"/>
      <c r="RP8" s="516"/>
      <c r="RQ8" s="516"/>
      <c r="RR8" s="516"/>
      <c r="RS8" s="516"/>
      <c r="RT8" s="516"/>
      <c r="RU8" s="516"/>
      <c r="RV8" s="516"/>
      <c r="RW8" s="516"/>
      <c r="RX8" s="516"/>
      <c r="RY8" s="516"/>
      <c r="RZ8" s="516"/>
      <c r="SA8" s="516"/>
      <c r="SB8" s="516"/>
      <c r="SC8" s="516"/>
      <c r="SD8" s="516"/>
      <c r="SE8" s="516"/>
      <c r="SF8" s="516"/>
      <c r="SG8" s="516"/>
      <c r="SH8" s="516"/>
      <c r="SI8" s="516"/>
      <c r="SJ8" s="516"/>
      <c r="SK8" s="516"/>
      <c r="SL8" s="516"/>
      <c r="SM8" s="516"/>
      <c r="SN8" s="516"/>
      <c r="SO8" s="516"/>
      <c r="SP8" s="516"/>
      <c r="SQ8" s="516"/>
      <c r="SR8" s="516"/>
      <c r="SS8" s="516"/>
    </row>
    <row r="9" spans="1:513" s="568" customFormat="1" ht="28.8" customHeight="1" x14ac:dyDescent="0.25">
      <c r="A9" s="564"/>
      <c r="B9" s="840" t="str">
        <f>'PEP Av. Fin.'!A7</f>
        <v>1.1.2 - Metodologia de gerenciamento de riscos para apoio ao planejamento</v>
      </c>
      <c r="C9" s="841"/>
      <c r="D9" s="534"/>
      <c r="E9" s="557"/>
      <c r="F9" s="557">
        <f>F10</f>
        <v>93333.333333333328</v>
      </c>
      <c r="G9" s="536"/>
      <c r="H9" s="536"/>
      <c r="I9" s="536"/>
      <c r="J9" s="536"/>
      <c r="K9" s="536"/>
      <c r="L9" s="536"/>
      <c r="M9" s="536"/>
      <c r="N9" s="536"/>
      <c r="O9" s="536"/>
      <c r="P9" s="536"/>
      <c r="Q9" s="536"/>
      <c r="R9" s="536"/>
      <c r="S9" s="536"/>
      <c r="T9" s="536"/>
      <c r="U9" s="536"/>
      <c r="V9" s="536"/>
      <c r="W9" s="536"/>
      <c r="X9" s="536"/>
      <c r="Y9" s="536"/>
      <c r="Z9" s="536"/>
      <c r="AA9" s="536"/>
      <c r="AB9" s="536"/>
      <c r="AC9" s="536"/>
      <c r="AD9" s="536"/>
      <c r="AE9" s="536"/>
      <c r="AF9" s="536"/>
      <c r="AG9" s="536"/>
      <c r="AH9" s="537"/>
      <c r="AI9" s="538">
        <f>'PEP Av. Fin.'!H7</f>
        <v>4666.7</v>
      </c>
      <c r="AJ9" s="539">
        <f>'PEP Av. Fin.'!I7</f>
        <v>0</v>
      </c>
      <c r="AK9" s="539">
        <f>'PEP Av. Fin.'!J7</f>
        <v>4666.7</v>
      </c>
      <c r="AL9" s="565">
        <f>'PEP Av. Fin.'!K7</f>
        <v>2.1445065734375501E-3</v>
      </c>
      <c r="AM9" s="566"/>
      <c r="AN9" s="567"/>
      <c r="AO9" s="567"/>
      <c r="AP9" s="567"/>
      <c r="AQ9" s="567"/>
      <c r="AR9" s="567"/>
      <c r="AS9" s="567"/>
      <c r="AT9" s="567"/>
      <c r="AU9" s="567"/>
      <c r="AV9" s="567"/>
      <c r="AW9" s="567"/>
      <c r="AX9" s="567"/>
      <c r="AY9" s="567"/>
      <c r="AZ9" s="567"/>
      <c r="BA9" s="567"/>
      <c r="BB9" s="567"/>
      <c r="BC9" s="567"/>
      <c r="BD9" s="567"/>
      <c r="BE9" s="567"/>
      <c r="BF9" s="567"/>
      <c r="BG9" s="567"/>
      <c r="BH9" s="567"/>
      <c r="BI9" s="567"/>
      <c r="BJ9" s="567"/>
      <c r="BK9" s="567"/>
      <c r="BL9" s="567"/>
      <c r="BM9" s="567"/>
      <c r="BN9" s="567"/>
      <c r="BO9" s="567"/>
      <c r="BP9" s="567"/>
      <c r="BQ9" s="567"/>
      <c r="BR9" s="567"/>
      <c r="BS9" s="567"/>
      <c r="BT9" s="567"/>
      <c r="BU9" s="567"/>
      <c r="BV9" s="567"/>
      <c r="BW9" s="567"/>
      <c r="BX9" s="567"/>
      <c r="BY9" s="567"/>
      <c r="BZ9" s="567"/>
      <c r="CA9" s="567"/>
      <c r="CB9" s="567"/>
      <c r="CC9" s="567"/>
      <c r="CD9" s="567"/>
      <c r="CE9" s="567"/>
      <c r="CF9" s="567"/>
      <c r="CG9" s="567"/>
      <c r="CH9" s="567"/>
      <c r="CI9" s="567"/>
      <c r="CJ9" s="567"/>
      <c r="CK9" s="567"/>
      <c r="CL9" s="567"/>
      <c r="CM9" s="567"/>
      <c r="CN9" s="567"/>
      <c r="CO9" s="567"/>
      <c r="CP9" s="567"/>
      <c r="CQ9" s="567"/>
      <c r="CR9" s="567"/>
      <c r="CS9" s="567"/>
      <c r="CT9" s="567"/>
      <c r="CU9" s="567"/>
      <c r="CV9" s="567"/>
      <c r="CW9" s="567"/>
      <c r="CX9" s="567"/>
      <c r="CY9" s="567"/>
      <c r="CZ9" s="567"/>
      <c r="DA9" s="567"/>
      <c r="DB9" s="567"/>
      <c r="DC9" s="567"/>
      <c r="DD9" s="567"/>
      <c r="DE9" s="567"/>
      <c r="DF9" s="567"/>
      <c r="DG9" s="567"/>
      <c r="DH9" s="567"/>
      <c r="DI9" s="567"/>
      <c r="DJ9" s="567"/>
      <c r="DK9" s="567"/>
      <c r="DL9" s="567"/>
      <c r="DM9" s="567"/>
      <c r="DN9" s="567"/>
      <c r="DO9" s="567"/>
      <c r="DP9" s="567"/>
      <c r="DQ9" s="567"/>
      <c r="DR9" s="567"/>
      <c r="DS9" s="567"/>
      <c r="DT9" s="567"/>
      <c r="DU9" s="567"/>
      <c r="DV9" s="567"/>
      <c r="DW9" s="567"/>
      <c r="DX9" s="567"/>
      <c r="DY9" s="567"/>
      <c r="DZ9" s="567"/>
      <c r="EA9" s="567"/>
      <c r="EB9" s="567"/>
      <c r="EC9" s="567"/>
      <c r="ED9" s="567"/>
      <c r="EE9" s="567"/>
      <c r="EF9" s="567"/>
      <c r="EG9" s="567"/>
      <c r="EH9" s="567"/>
      <c r="EI9" s="567"/>
      <c r="EJ9" s="567"/>
      <c r="EK9" s="567"/>
      <c r="EL9" s="567"/>
      <c r="EM9" s="567"/>
      <c r="EN9" s="567"/>
      <c r="EO9" s="567"/>
      <c r="EP9" s="567"/>
      <c r="EQ9" s="567"/>
      <c r="ER9" s="567"/>
      <c r="ES9" s="567"/>
      <c r="ET9" s="567"/>
      <c r="EU9" s="567"/>
      <c r="EV9" s="567"/>
      <c r="EW9" s="567"/>
      <c r="EX9" s="567"/>
      <c r="EY9" s="567"/>
      <c r="EZ9" s="567"/>
      <c r="FA9" s="567"/>
      <c r="FB9" s="567"/>
      <c r="FC9" s="567"/>
      <c r="FD9" s="567"/>
      <c r="FE9" s="567"/>
      <c r="FF9" s="567"/>
      <c r="FG9" s="567"/>
      <c r="FH9" s="567"/>
      <c r="FI9" s="567"/>
      <c r="FJ9" s="567"/>
      <c r="FK9" s="567"/>
      <c r="FL9" s="567"/>
      <c r="FM9" s="567"/>
      <c r="FN9" s="567"/>
      <c r="FO9" s="567"/>
      <c r="FP9" s="567"/>
      <c r="FQ9" s="567"/>
      <c r="FR9" s="567"/>
      <c r="FS9" s="567"/>
      <c r="FT9" s="567"/>
      <c r="FU9" s="567"/>
      <c r="FV9" s="567"/>
      <c r="FW9" s="567"/>
      <c r="FX9" s="567"/>
      <c r="FY9" s="567"/>
      <c r="FZ9" s="567"/>
      <c r="GA9" s="567"/>
      <c r="GB9" s="567"/>
      <c r="GC9" s="567"/>
      <c r="GD9" s="567"/>
      <c r="GE9" s="567"/>
      <c r="GF9" s="567"/>
      <c r="GG9" s="567"/>
      <c r="GH9" s="567"/>
      <c r="GI9" s="567"/>
      <c r="GJ9" s="567"/>
      <c r="GK9" s="567"/>
      <c r="GL9" s="567"/>
      <c r="GM9" s="567"/>
      <c r="GN9" s="567"/>
      <c r="GO9" s="567"/>
      <c r="GP9" s="567"/>
      <c r="GQ9" s="567"/>
      <c r="GR9" s="567"/>
      <c r="GS9" s="567"/>
      <c r="GT9" s="567"/>
      <c r="GU9" s="567"/>
      <c r="GV9" s="567"/>
      <c r="GW9" s="567"/>
      <c r="GX9" s="567"/>
      <c r="GY9" s="567"/>
      <c r="GZ9" s="567"/>
      <c r="HA9" s="567"/>
      <c r="HB9" s="567"/>
      <c r="HC9" s="567"/>
      <c r="HD9" s="567"/>
      <c r="HE9" s="567"/>
      <c r="HF9" s="567"/>
      <c r="HG9" s="567"/>
      <c r="HH9" s="567"/>
      <c r="HI9" s="567"/>
      <c r="HJ9" s="567"/>
      <c r="HK9" s="567"/>
      <c r="HL9" s="567"/>
      <c r="HM9" s="567"/>
      <c r="HN9" s="567"/>
      <c r="HO9" s="567"/>
      <c r="HP9" s="567"/>
      <c r="HQ9" s="567"/>
      <c r="HR9" s="567"/>
      <c r="HS9" s="567"/>
      <c r="HT9" s="567"/>
      <c r="HU9" s="567"/>
      <c r="HV9" s="567"/>
      <c r="HW9" s="567"/>
      <c r="HX9" s="567"/>
      <c r="HY9" s="567"/>
      <c r="HZ9" s="567"/>
      <c r="IA9" s="567"/>
      <c r="IB9" s="567"/>
      <c r="IC9" s="567"/>
      <c r="ID9" s="567"/>
      <c r="IE9" s="567"/>
      <c r="IF9" s="567"/>
      <c r="IG9" s="567"/>
      <c r="IH9" s="567"/>
      <c r="II9" s="567"/>
      <c r="IJ9" s="567"/>
      <c r="IK9" s="567"/>
      <c r="IL9" s="567"/>
      <c r="IM9" s="567"/>
      <c r="IN9" s="567"/>
      <c r="IO9" s="567"/>
      <c r="IP9" s="567"/>
      <c r="IQ9" s="567"/>
      <c r="IR9" s="567"/>
      <c r="IS9" s="567"/>
      <c r="IT9" s="567"/>
      <c r="IU9" s="567"/>
      <c r="IV9" s="567"/>
      <c r="IW9" s="567"/>
      <c r="IX9" s="567"/>
      <c r="IY9" s="567"/>
      <c r="IZ9" s="567"/>
      <c r="JA9" s="567"/>
      <c r="JB9" s="567"/>
      <c r="JC9" s="567"/>
      <c r="JD9" s="567"/>
      <c r="JE9" s="567"/>
      <c r="JF9" s="567"/>
      <c r="JG9" s="567"/>
      <c r="JH9" s="567"/>
      <c r="JI9" s="567"/>
      <c r="JJ9" s="567"/>
      <c r="JK9" s="567"/>
      <c r="JL9" s="567"/>
      <c r="JM9" s="567"/>
      <c r="JN9" s="567"/>
      <c r="JO9" s="567"/>
      <c r="JP9" s="567"/>
      <c r="JQ9" s="567"/>
      <c r="JR9" s="567"/>
      <c r="JS9" s="567"/>
      <c r="JT9" s="567"/>
      <c r="JU9" s="567"/>
      <c r="JV9" s="567"/>
      <c r="JW9" s="567"/>
      <c r="JX9" s="567"/>
      <c r="JY9" s="567"/>
      <c r="JZ9" s="567"/>
      <c r="KA9" s="567"/>
      <c r="KB9" s="567"/>
      <c r="KC9" s="567"/>
      <c r="KD9" s="567"/>
      <c r="KE9" s="567"/>
      <c r="KF9" s="567"/>
      <c r="KG9" s="567"/>
      <c r="KH9" s="567"/>
      <c r="KI9" s="567"/>
      <c r="KJ9" s="567"/>
      <c r="KK9" s="567"/>
      <c r="KL9" s="567"/>
      <c r="KM9" s="567"/>
      <c r="KN9" s="567"/>
      <c r="KO9" s="567"/>
      <c r="KP9" s="567"/>
      <c r="KQ9" s="567"/>
      <c r="KR9" s="567"/>
      <c r="KS9" s="567"/>
      <c r="KT9" s="567"/>
      <c r="KU9" s="567"/>
      <c r="KV9" s="567"/>
      <c r="KW9" s="567"/>
      <c r="KX9" s="567"/>
      <c r="KY9" s="567"/>
      <c r="KZ9" s="567"/>
      <c r="LA9" s="567"/>
      <c r="LB9" s="567"/>
      <c r="LC9" s="567"/>
      <c r="LD9" s="567"/>
      <c r="LE9" s="567"/>
      <c r="LF9" s="567"/>
      <c r="LG9" s="567"/>
      <c r="LH9" s="567"/>
      <c r="LI9" s="567"/>
      <c r="LJ9" s="567"/>
      <c r="LK9" s="567"/>
      <c r="LL9" s="567"/>
      <c r="LM9" s="567"/>
      <c r="LN9" s="567"/>
      <c r="LO9" s="567"/>
      <c r="LP9" s="567"/>
      <c r="LQ9" s="567"/>
      <c r="LR9" s="567"/>
      <c r="LS9" s="567"/>
      <c r="LT9" s="567"/>
      <c r="LU9" s="567"/>
      <c r="LV9" s="567"/>
      <c r="LW9" s="567"/>
      <c r="LX9" s="567"/>
      <c r="LY9" s="567"/>
      <c r="LZ9" s="567"/>
      <c r="MA9" s="567"/>
      <c r="MB9" s="567"/>
      <c r="MC9" s="567"/>
      <c r="MD9" s="567"/>
      <c r="ME9" s="567"/>
      <c r="MF9" s="567"/>
      <c r="MG9" s="567"/>
      <c r="MH9" s="567"/>
      <c r="MI9" s="567"/>
      <c r="MJ9" s="567"/>
      <c r="MK9" s="567"/>
      <c r="ML9" s="567"/>
      <c r="MM9" s="567"/>
      <c r="MN9" s="567"/>
      <c r="MO9" s="567"/>
      <c r="MP9" s="567"/>
      <c r="MQ9" s="567"/>
      <c r="MR9" s="567"/>
      <c r="MS9" s="567"/>
      <c r="MT9" s="567"/>
      <c r="MU9" s="567"/>
      <c r="MV9" s="567"/>
      <c r="MW9" s="567"/>
      <c r="MX9" s="567"/>
      <c r="MY9" s="567"/>
      <c r="MZ9" s="567"/>
      <c r="NA9" s="567"/>
      <c r="NB9" s="567"/>
      <c r="NC9" s="567"/>
      <c r="ND9" s="567"/>
      <c r="NE9" s="567"/>
      <c r="NF9" s="567"/>
      <c r="NG9" s="567"/>
      <c r="NH9" s="567"/>
      <c r="NI9" s="567"/>
      <c r="NJ9" s="567"/>
      <c r="NK9" s="567"/>
      <c r="NL9" s="567"/>
      <c r="NM9" s="567"/>
      <c r="NN9" s="567"/>
      <c r="NO9" s="567"/>
      <c r="NP9" s="567"/>
      <c r="NQ9" s="567"/>
      <c r="NR9" s="567"/>
      <c r="NS9" s="567"/>
      <c r="NT9" s="567"/>
      <c r="NU9" s="567"/>
      <c r="NV9" s="567"/>
      <c r="NW9" s="567"/>
      <c r="NX9" s="567"/>
      <c r="NY9" s="567"/>
      <c r="NZ9" s="567"/>
      <c r="OA9" s="567"/>
      <c r="OB9" s="567"/>
      <c r="OC9" s="567"/>
      <c r="OD9" s="567"/>
      <c r="OE9" s="567"/>
      <c r="OF9" s="567"/>
      <c r="OG9" s="567"/>
      <c r="OH9" s="567"/>
      <c r="OI9" s="567"/>
      <c r="OJ9" s="567"/>
      <c r="OK9" s="567"/>
      <c r="OL9" s="567"/>
      <c r="OM9" s="567"/>
      <c r="ON9" s="567"/>
      <c r="OO9" s="567"/>
      <c r="OP9" s="567"/>
      <c r="OQ9" s="567"/>
      <c r="OR9" s="567"/>
      <c r="OS9" s="567"/>
      <c r="OT9" s="567"/>
      <c r="OU9" s="567"/>
      <c r="OV9" s="567"/>
      <c r="OW9" s="567"/>
      <c r="OX9" s="567"/>
      <c r="OY9" s="567"/>
      <c r="OZ9" s="567"/>
      <c r="PA9" s="567"/>
      <c r="PB9" s="567"/>
      <c r="PC9" s="567"/>
      <c r="PD9" s="567"/>
      <c r="PE9" s="567"/>
      <c r="PF9" s="567"/>
      <c r="PG9" s="567"/>
      <c r="PH9" s="567"/>
      <c r="PI9" s="567"/>
      <c r="PJ9" s="567"/>
      <c r="PK9" s="567"/>
      <c r="PL9" s="567"/>
      <c r="PM9" s="567"/>
      <c r="PN9" s="567"/>
      <c r="PO9" s="567"/>
      <c r="PP9" s="567"/>
      <c r="PQ9" s="567"/>
      <c r="PR9" s="567"/>
      <c r="PS9" s="567"/>
      <c r="PT9" s="567"/>
      <c r="PU9" s="567"/>
      <c r="PV9" s="567"/>
      <c r="PW9" s="567"/>
      <c r="PX9" s="567"/>
      <c r="PY9" s="567"/>
      <c r="PZ9" s="567"/>
      <c r="QA9" s="567"/>
      <c r="QB9" s="567"/>
      <c r="QC9" s="567"/>
      <c r="QD9" s="567"/>
      <c r="QE9" s="567"/>
      <c r="QF9" s="567"/>
      <c r="QG9" s="567"/>
      <c r="QH9" s="567"/>
      <c r="QI9" s="567"/>
      <c r="QJ9" s="567"/>
      <c r="QK9" s="567"/>
      <c r="QL9" s="567"/>
      <c r="QM9" s="567"/>
      <c r="QN9" s="567"/>
      <c r="QO9" s="567"/>
      <c r="QP9" s="567"/>
      <c r="QQ9" s="567"/>
      <c r="QR9" s="567"/>
      <c r="QS9" s="567"/>
      <c r="QT9" s="567"/>
      <c r="QU9" s="567"/>
      <c r="QV9" s="567"/>
      <c r="QW9" s="567"/>
      <c r="QX9" s="567"/>
      <c r="QY9" s="567"/>
      <c r="QZ9" s="567"/>
      <c r="RA9" s="567"/>
      <c r="RB9" s="567"/>
      <c r="RC9" s="567"/>
      <c r="RD9" s="567"/>
      <c r="RE9" s="567"/>
      <c r="RF9" s="567"/>
      <c r="RG9" s="567"/>
      <c r="RH9" s="567"/>
      <c r="RI9" s="567"/>
      <c r="RJ9" s="567"/>
      <c r="RK9" s="567"/>
      <c r="RL9" s="567"/>
      <c r="RM9" s="567"/>
      <c r="RN9" s="567"/>
      <c r="RO9" s="567"/>
      <c r="RP9" s="567"/>
      <c r="RQ9" s="567"/>
      <c r="RR9" s="567"/>
      <c r="RS9" s="567"/>
      <c r="RT9" s="567"/>
      <c r="RU9" s="567"/>
      <c r="RV9" s="567"/>
      <c r="RW9" s="567"/>
      <c r="RX9" s="567"/>
      <c r="RY9" s="567"/>
      <c r="RZ9" s="567"/>
      <c r="SA9" s="567"/>
      <c r="SB9" s="567"/>
      <c r="SC9" s="567"/>
      <c r="SD9" s="567"/>
      <c r="SE9" s="567"/>
      <c r="SF9" s="567"/>
      <c r="SG9" s="567"/>
      <c r="SH9" s="567"/>
      <c r="SI9" s="567"/>
      <c r="SJ9" s="567"/>
      <c r="SK9" s="567"/>
      <c r="SL9" s="567"/>
      <c r="SM9" s="567"/>
      <c r="SN9" s="567"/>
      <c r="SO9" s="567"/>
      <c r="SP9" s="567"/>
      <c r="SQ9" s="567"/>
      <c r="SR9" s="567"/>
      <c r="SS9" s="567"/>
    </row>
    <row r="10" spans="1:513" s="517" customFormat="1" ht="28.8" customHeight="1" x14ac:dyDescent="0.25">
      <c r="A10" s="553"/>
      <c r="B10" s="554"/>
      <c r="C10" s="555" t="s">
        <v>176</v>
      </c>
      <c r="D10" s="556">
        <v>1</v>
      </c>
      <c r="E10" s="557">
        <f>280000/AO1</f>
        <v>93333.333333333328</v>
      </c>
      <c r="F10" s="557">
        <f>D10*E10</f>
        <v>93333.333333333328</v>
      </c>
      <c r="G10" s="558" t="s">
        <v>151</v>
      </c>
      <c r="H10" s="558" t="s">
        <v>184</v>
      </c>
      <c r="I10" s="558"/>
      <c r="J10" s="558"/>
      <c r="K10" s="558"/>
      <c r="L10" s="558"/>
      <c r="M10" s="558"/>
      <c r="N10" s="558"/>
      <c r="O10" s="558"/>
      <c r="P10" s="558"/>
      <c r="Q10" s="558"/>
      <c r="R10" s="558"/>
      <c r="S10" s="558"/>
      <c r="T10" s="558"/>
      <c r="U10" s="558"/>
      <c r="V10" s="558"/>
      <c r="W10" s="558"/>
      <c r="X10" s="558"/>
      <c r="Y10" s="558"/>
      <c r="Z10" s="558"/>
      <c r="AA10" s="558"/>
      <c r="AB10" s="558"/>
      <c r="AC10" s="558"/>
      <c r="AD10" s="558"/>
      <c r="AE10" s="558"/>
      <c r="AF10" s="558"/>
      <c r="AG10" s="558"/>
      <c r="AH10" s="560"/>
      <c r="AI10" s="538">
        <f>SUM(K10+M10+O10+Q10+S10+U10+W10+Y10+AA10+AC10+AE10+AG10)</f>
        <v>0</v>
      </c>
      <c r="AJ10" s="539">
        <f>SUM(L10+N10+P10+R10+T10+V10+X10+Z10+AB10+AD10+AF10+AH10)</f>
        <v>0</v>
      </c>
      <c r="AK10" s="539">
        <f>AI10+AJ10</f>
        <v>0</v>
      </c>
      <c r="AL10" s="561"/>
      <c r="AM10" s="562"/>
      <c r="AN10" s="516"/>
      <c r="AO10" s="516"/>
      <c r="AP10" s="516"/>
      <c r="AQ10" s="516"/>
      <c r="AR10" s="516"/>
      <c r="AS10" s="516"/>
      <c r="AT10" s="516"/>
      <c r="AU10" s="516"/>
      <c r="AV10" s="516"/>
      <c r="AW10" s="516"/>
      <c r="AX10" s="516"/>
      <c r="AY10" s="516"/>
      <c r="AZ10" s="516"/>
      <c r="BA10" s="516"/>
      <c r="BB10" s="516"/>
      <c r="BC10" s="516"/>
      <c r="BD10" s="516"/>
      <c r="BE10" s="516"/>
      <c r="BF10" s="516"/>
      <c r="BG10" s="516"/>
      <c r="BH10" s="516"/>
      <c r="BI10" s="516"/>
      <c r="BJ10" s="516"/>
      <c r="BK10" s="516"/>
      <c r="BL10" s="516"/>
      <c r="BM10" s="516"/>
      <c r="BN10" s="516"/>
      <c r="BO10" s="516"/>
      <c r="BP10" s="516"/>
      <c r="BQ10" s="516"/>
      <c r="BR10" s="516"/>
      <c r="BS10" s="516"/>
      <c r="BT10" s="516"/>
      <c r="BU10" s="516"/>
      <c r="BV10" s="516"/>
      <c r="BW10" s="516"/>
      <c r="BX10" s="516"/>
      <c r="BY10" s="516"/>
      <c r="BZ10" s="516"/>
      <c r="CA10" s="516"/>
      <c r="CB10" s="516"/>
      <c r="CC10" s="516"/>
      <c r="CD10" s="516"/>
      <c r="CE10" s="516"/>
      <c r="CF10" s="516"/>
      <c r="CG10" s="516"/>
      <c r="CH10" s="516"/>
      <c r="CI10" s="516"/>
      <c r="CJ10" s="516"/>
      <c r="CK10" s="516"/>
      <c r="CL10" s="516"/>
      <c r="CM10" s="516"/>
      <c r="CN10" s="516"/>
      <c r="CO10" s="516"/>
      <c r="CP10" s="516"/>
      <c r="CQ10" s="516"/>
      <c r="CR10" s="516"/>
      <c r="CS10" s="516"/>
      <c r="CT10" s="516"/>
      <c r="CU10" s="516"/>
      <c r="CV10" s="516"/>
      <c r="CW10" s="516"/>
      <c r="CX10" s="516"/>
      <c r="CY10" s="516"/>
      <c r="CZ10" s="516"/>
      <c r="DA10" s="516"/>
      <c r="DB10" s="516"/>
      <c r="DC10" s="516"/>
      <c r="DD10" s="516"/>
      <c r="DE10" s="516"/>
      <c r="DF10" s="516"/>
      <c r="DG10" s="516"/>
      <c r="DH10" s="516"/>
      <c r="DI10" s="516"/>
      <c r="DJ10" s="516"/>
      <c r="DK10" s="516"/>
      <c r="DL10" s="516"/>
      <c r="DM10" s="516"/>
      <c r="DN10" s="516"/>
      <c r="DO10" s="516"/>
      <c r="DP10" s="516"/>
      <c r="DQ10" s="516"/>
      <c r="DR10" s="516"/>
      <c r="DS10" s="516"/>
      <c r="DT10" s="516"/>
      <c r="DU10" s="516"/>
      <c r="DV10" s="516"/>
      <c r="DW10" s="516"/>
      <c r="DX10" s="516"/>
      <c r="DY10" s="516"/>
      <c r="DZ10" s="516"/>
      <c r="EA10" s="516"/>
      <c r="EB10" s="516"/>
      <c r="EC10" s="516"/>
      <c r="ED10" s="516"/>
      <c r="EE10" s="516"/>
      <c r="EF10" s="516"/>
      <c r="EG10" s="516"/>
      <c r="EH10" s="516"/>
      <c r="EI10" s="516"/>
      <c r="EJ10" s="516"/>
      <c r="EK10" s="516"/>
      <c r="EL10" s="516"/>
      <c r="EM10" s="516"/>
      <c r="EN10" s="516"/>
      <c r="EO10" s="516"/>
      <c r="EP10" s="516"/>
      <c r="EQ10" s="516"/>
      <c r="ER10" s="516"/>
      <c r="ES10" s="516"/>
      <c r="ET10" s="516"/>
      <c r="EU10" s="516"/>
      <c r="EV10" s="516"/>
      <c r="EW10" s="516"/>
      <c r="EX10" s="516"/>
      <c r="EY10" s="516"/>
      <c r="EZ10" s="516"/>
      <c r="FA10" s="516"/>
      <c r="FB10" s="516"/>
      <c r="FC10" s="516"/>
      <c r="FD10" s="516"/>
      <c r="FE10" s="516"/>
      <c r="FF10" s="516"/>
      <c r="FG10" s="516"/>
      <c r="FH10" s="516"/>
      <c r="FI10" s="516"/>
      <c r="FJ10" s="516"/>
      <c r="FK10" s="516"/>
      <c r="FL10" s="516"/>
      <c r="FM10" s="516"/>
      <c r="FN10" s="516"/>
      <c r="FO10" s="516"/>
      <c r="FP10" s="516"/>
      <c r="FQ10" s="516"/>
      <c r="FR10" s="516"/>
      <c r="FS10" s="516"/>
      <c r="FT10" s="516"/>
      <c r="FU10" s="516"/>
      <c r="FV10" s="516"/>
      <c r="FW10" s="516"/>
      <c r="FX10" s="516"/>
      <c r="FY10" s="516"/>
      <c r="FZ10" s="516"/>
      <c r="GA10" s="516"/>
      <c r="GB10" s="516"/>
      <c r="GC10" s="516"/>
      <c r="GD10" s="516"/>
      <c r="GE10" s="516"/>
      <c r="GF10" s="516"/>
      <c r="GG10" s="516"/>
      <c r="GH10" s="516"/>
      <c r="GI10" s="516"/>
      <c r="GJ10" s="516"/>
      <c r="GK10" s="516"/>
      <c r="GL10" s="516"/>
      <c r="GM10" s="516"/>
      <c r="GN10" s="516"/>
      <c r="GO10" s="516"/>
      <c r="GP10" s="516"/>
      <c r="GQ10" s="516"/>
      <c r="GR10" s="516"/>
      <c r="GS10" s="516"/>
      <c r="GT10" s="516"/>
      <c r="GU10" s="516"/>
      <c r="GV10" s="516"/>
      <c r="GW10" s="516"/>
      <c r="GX10" s="516"/>
      <c r="GY10" s="516"/>
      <c r="GZ10" s="516"/>
      <c r="HA10" s="516"/>
      <c r="HB10" s="516"/>
      <c r="HC10" s="516"/>
      <c r="HD10" s="516"/>
      <c r="HE10" s="516"/>
      <c r="HF10" s="516"/>
      <c r="HG10" s="516"/>
      <c r="HH10" s="516"/>
      <c r="HI10" s="516"/>
      <c r="HJ10" s="516"/>
      <c r="HK10" s="516"/>
      <c r="HL10" s="516"/>
      <c r="HM10" s="516"/>
      <c r="HN10" s="516"/>
      <c r="HO10" s="516"/>
      <c r="HP10" s="516"/>
      <c r="HQ10" s="516"/>
      <c r="HR10" s="516"/>
      <c r="HS10" s="516"/>
      <c r="HT10" s="516"/>
      <c r="HU10" s="516"/>
      <c r="HV10" s="516"/>
      <c r="HW10" s="516"/>
      <c r="HX10" s="516"/>
      <c r="HY10" s="516"/>
      <c r="HZ10" s="516"/>
      <c r="IA10" s="516"/>
      <c r="IB10" s="516"/>
      <c r="IC10" s="516"/>
      <c r="ID10" s="516"/>
      <c r="IE10" s="516"/>
      <c r="IF10" s="516"/>
      <c r="IG10" s="516"/>
      <c r="IH10" s="516"/>
      <c r="II10" s="516"/>
      <c r="IJ10" s="516"/>
      <c r="IK10" s="516"/>
      <c r="IL10" s="516"/>
      <c r="IM10" s="516"/>
      <c r="IN10" s="516"/>
      <c r="IO10" s="516"/>
      <c r="IP10" s="516"/>
      <c r="IQ10" s="516"/>
      <c r="IR10" s="516"/>
      <c r="IS10" s="516"/>
      <c r="IT10" s="516"/>
      <c r="IU10" s="516"/>
      <c r="IV10" s="516"/>
      <c r="IW10" s="516"/>
      <c r="IX10" s="516"/>
      <c r="IY10" s="516"/>
      <c r="IZ10" s="516"/>
      <c r="JA10" s="516"/>
      <c r="JB10" s="516"/>
      <c r="JC10" s="516"/>
      <c r="JD10" s="516"/>
      <c r="JE10" s="516"/>
      <c r="JF10" s="516"/>
      <c r="JG10" s="516"/>
      <c r="JH10" s="516"/>
      <c r="JI10" s="516"/>
      <c r="JJ10" s="516"/>
      <c r="JK10" s="516"/>
      <c r="JL10" s="516"/>
      <c r="JM10" s="516"/>
      <c r="JN10" s="516"/>
      <c r="JO10" s="516"/>
      <c r="JP10" s="516"/>
      <c r="JQ10" s="516"/>
      <c r="JR10" s="516"/>
      <c r="JS10" s="516"/>
      <c r="JT10" s="516"/>
      <c r="JU10" s="516"/>
      <c r="JV10" s="516"/>
      <c r="JW10" s="516"/>
      <c r="JX10" s="516"/>
      <c r="JY10" s="516"/>
      <c r="JZ10" s="516"/>
      <c r="KA10" s="516"/>
      <c r="KB10" s="516"/>
      <c r="KC10" s="516"/>
      <c r="KD10" s="516"/>
      <c r="KE10" s="516"/>
      <c r="KF10" s="516"/>
      <c r="KG10" s="516"/>
      <c r="KH10" s="516"/>
      <c r="KI10" s="516"/>
      <c r="KJ10" s="516"/>
      <c r="KK10" s="516"/>
      <c r="KL10" s="516"/>
      <c r="KM10" s="516"/>
      <c r="KN10" s="516"/>
      <c r="KO10" s="516"/>
      <c r="KP10" s="516"/>
      <c r="KQ10" s="516"/>
      <c r="KR10" s="516"/>
      <c r="KS10" s="516"/>
      <c r="KT10" s="516"/>
      <c r="KU10" s="516"/>
      <c r="KV10" s="516"/>
      <c r="KW10" s="516"/>
      <c r="KX10" s="516"/>
      <c r="KY10" s="516"/>
      <c r="KZ10" s="516"/>
      <c r="LA10" s="516"/>
      <c r="LB10" s="516"/>
      <c r="LC10" s="516"/>
      <c r="LD10" s="516"/>
      <c r="LE10" s="516"/>
      <c r="LF10" s="516"/>
      <c r="LG10" s="516"/>
      <c r="LH10" s="516"/>
      <c r="LI10" s="516"/>
      <c r="LJ10" s="516"/>
      <c r="LK10" s="516"/>
      <c r="LL10" s="516"/>
      <c r="LM10" s="516"/>
      <c r="LN10" s="516"/>
      <c r="LO10" s="516"/>
      <c r="LP10" s="516"/>
      <c r="LQ10" s="516"/>
      <c r="LR10" s="516"/>
      <c r="LS10" s="516"/>
      <c r="LT10" s="516"/>
      <c r="LU10" s="516"/>
      <c r="LV10" s="516"/>
      <c r="LW10" s="516"/>
      <c r="LX10" s="516"/>
      <c r="LY10" s="516"/>
      <c r="LZ10" s="516"/>
      <c r="MA10" s="516"/>
      <c r="MB10" s="516"/>
      <c r="MC10" s="516"/>
      <c r="MD10" s="516"/>
      <c r="ME10" s="516"/>
      <c r="MF10" s="516"/>
      <c r="MG10" s="516"/>
      <c r="MH10" s="516"/>
      <c r="MI10" s="516"/>
      <c r="MJ10" s="516"/>
      <c r="MK10" s="516"/>
      <c r="ML10" s="516"/>
      <c r="MM10" s="516"/>
      <c r="MN10" s="516"/>
      <c r="MO10" s="516"/>
      <c r="MP10" s="516"/>
      <c r="MQ10" s="516"/>
      <c r="MR10" s="516"/>
      <c r="MS10" s="516"/>
      <c r="MT10" s="516"/>
      <c r="MU10" s="516"/>
      <c r="MV10" s="516"/>
      <c r="MW10" s="516"/>
      <c r="MX10" s="516"/>
      <c r="MY10" s="516"/>
      <c r="MZ10" s="516"/>
      <c r="NA10" s="516"/>
      <c r="NB10" s="516"/>
      <c r="NC10" s="516"/>
      <c r="ND10" s="516"/>
      <c r="NE10" s="516"/>
      <c r="NF10" s="516"/>
      <c r="NG10" s="516"/>
      <c r="NH10" s="516"/>
      <c r="NI10" s="516"/>
      <c r="NJ10" s="516"/>
      <c r="NK10" s="516"/>
      <c r="NL10" s="516"/>
      <c r="NM10" s="516"/>
      <c r="NN10" s="516"/>
      <c r="NO10" s="516"/>
      <c r="NP10" s="516"/>
      <c r="NQ10" s="516"/>
      <c r="NR10" s="516"/>
      <c r="NS10" s="516"/>
      <c r="NT10" s="516"/>
      <c r="NU10" s="516"/>
      <c r="NV10" s="516"/>
      <c r="NW10" s="516"/>
      <c r="NX10" s="516"/>
      <c r="NY10" s="516"/>
      <c r="NZ10" s="516"/>
      <c r="OA10" s="516"/>
      <c r="OB10" s="516"/>
      <c r="OC10" s="516"/>
      <c r="OD10" s="516"/>
      <c r="OE10" s="516"/>
      <c r="OF10" s="516"/>
      <c r="OG10" s="516"/>
      <c r="OH10" s="516"/>
      <c r="OI10" s="516"/>
      <c r="OJ10" s="516"/>
      <c r="OK10" s="516"/>
      <c r="OL10" s="516"/>
      <c r="OM10" s="516"/>
      <c r="ON10" s="516"/>
      <c r="OO10" s="516"/>
      <c r="OP10" s="516"/>
      <c r="OQ10" s="516"/>
      <c r="OR10" s="516"/>
      <c r="OS10" s="516"/>
      <c r="OT10" s="516"/>
      <c r="OU10" s="516"/>
      <c r="OV10" s="516"/>
      <c r="OW10" s="516"/>
      <c r="OX10" s="516"/>
      <c r="OY10" s="516"/>
      <c r="OZ10" s="516"/>
      <c r="PA10" s="516"/>
      <c r="PB10" s="516"/>
      <c r="PC10" s="516"/>
      <c r="PD10" s="516"/>
      <c r="PE10" s="516"/>
      <c r="PF10" s="516"/>
      <c r="PG10" s="516"/>
      <c r="PH10" s="516"/>
      <c r="PI10" s="516"/>
      <c r="PJ10" s="516"/>
      <c r="PK10" s="516"/>
      <c r="PL10" s="516"/>
      <c r="PM10" s="516"/>
      <c r="PN10" s="516"/>
      <c r="PO10" s="516"/>
      <c r="PP10" s="516"/>
      <c r="PQ10" s="516"/>
      <c r="PR10" s="516"/>
      <c r="PS10" s="516"/>
      <c r="PT10" s="516"/>
      <c r="PU10" s="516"/>
      <c r="PV10" s="516"/>
      <c r="PW10" s="516"/>
      <c r="PX10" s="516"/>
      <c r="PY10" s="516"/>
      <c r="PZ10" s="516"/>
      <c r="QA10" s="516"/>
      <c r="QB10" s="516"/>
      <c r="QC10" s="516"/>
      <c r="QD10" s="516"/>
      <c r="QE10" s="516"/>
      <c r="QF10" s="516"/>
      <c r="QG10" s="516"/>
      <c r="QH10" s="516"/>
      <c r="QI10" s="516"/>
      <c r="QJ10" s="516"/>
      <c r="QK10" s="516"/>
      <c r="QL10" s="516"/>
      <c r="QM10" s="516"/>
      <c r="QN10" s="516"/>
      <c r="QO10" s="516"/>
      <c r="QP10" s="516"/>
      <c r="QQ10" s="516"/>
      <c r="QR10" s="516"/>
      <c r="QS10" s="516"/>
      <c r="QT10" s="516"/>
      <c r="QU10" s="516"/>
      <c r="QV10" s="516"/>
      <c r="QW10" s="516"/>
      <c r="QX10" s="516"/>
      <c r="QY10" s="516"/>
      <c r="QZ10" s="516"/>
      <c r="RA10" s="516"/>
      <c r="RB10" s="516"/>
      <c r="RC10" s="516"/>
      <c r="RD10" s="516"/>
      <c r="RE10" s="516"/>
      <c r="RF10" s="516"/>
      <c r="RG10" s="516"/>
      <c r="RH10" s="516"/>
      <c r="RI10" s="516"/>
      <c r="RJ10" s="516"/>
      <c r="RK10" s="516"/>
      <c r="RL10" s="516"/>
      <c r="RM10" s="516"/>
      <c r="RN10" s="516"/>
      <c r="RO10" s="516"/>
      <c r="RP10" s="516"/>
      <c r="RQ10" s="516"/>
      <c r="RR10" s="516"/>
      <c r="RS10" s="516"/>
      <c r="RT10" s="516"/>
      <c r="RU10" s="516"/>
      <c r="RV10" s="516"/>
      <c r="RW10" s="516"/>
      <c r="RX10" s="516"/>
      <c r="RY10" s="516"/>
      <c r="RZ10" s="516"/>
      <c r="SA10" s="516"/>
      <c r="SB10" s="516"/>
      <c r="SC10" s="516"/>
      <c r="SD10" s="516"/>
      <c r="SE10" s="516"/>
      <c r="SF10" s="516"/>
      <c r="SG10" s="516"/>
      <c r="SH10" s="516"/>
      <c r="SI10" s="516"/>
      <c r="SJ10" s="516"/>
      <c r="SK10" s="516"/>
      <c r="SL10" s="516"/>
      <c r="SM10" s="516"/>
      <c r="SN10" s="516"/>
      <c r="SO10" s="516"/>
      <c r="SP10" s="516"/>
      <c r="SQ10" s="516"/>
      <c r="SR10" s="516"/>
      <c r="SS10" s="516"/>
    </row>
    <row r="11" spans="1:513" s="568" customFormat="1" ht="28.8" customHeight="1" x14ac:dyDescent="0.25">
      <c r="A11" s="564"/>
      <c r="B11" s="840" t="str">
        <f>'PEP Av. Fin.'!A8</f>
        <v>1.1.3 - Implantação de escritório de gerenciamento de processos</v>
      </c>
      <c r="C11" s="841"/>
      <c r="D11" s="534"/>
      <c r="E11" s="569"/>
      <c r="F11" s="569">
        <f>SUM(F12:F16)</f>
        <v>196666.66666666666</v>
      </c>
      <c r="G11" s="536"/>
      <c r="H11" s="536"/>
      <c r="I11" s="536"/>
      <c r="J11" s="536"/>
      <c r="K11" s="536"/>
      <c r="L11" s="536"/>
      <c r="M11" s="536"/>
      <c r="N11" s="536"/>
      <c r="O11" s="536"/>
      <c r="P11" s="536"/>
      <c r="Q11" s="536"/>
      <c r="R11" s="536"/>
      <c r="S11" s="536"/>
      <c r="T11" s="536"/>
      <c r="U11" s="536"/>
      <c r="V11" s="536"/>
      <c r="W11" s="536"/>
      <c r="X11" s="536"/>
      <c r="Y11" s="536"/>
      <c r="Z11" s="536"/>
      <c r="AA11" s="536"/>
      <c r="AB11" s="536"/>
      <c r="AC11" s="536"/>
      <c r="AD11" s="536"/>
      <c r="AE11" s="536"/>
      <c r="AF11" s="536"/>
      <c r="AG11" s="536"/>
      <c r="AH11" s="537"/>
      <c r="AI11" s="538">
        <f>'PEP Av. Fin.'!H8</f>
        <v>3833.3500000000004</v>
      </c>
      <c r="AJ11" s="539">
        <f>'PEP Av. Fin.'!I8</f>
        <v>6000</v>
      </c>
      <c r="AK11" s="539">
        <f>'PEP Av. Fin.'!J8</f>
        <v>9833.35</v>
      </c>
      <c r="AL11" s="565">
        <f>'PEP Av. Fin.'!K8</f>
        <v>4.5187570904305259E-3</v>
      </c>
      <c r="AM11" s="566"/>
      <c r="AN11" s="567"/>
      <c r="AO11" s="567"/>
      <c r="AP11" s="567"/>
      <c r="AQ11" s="567"/>
      <c r="AR11" s="567"/>
      <c r="AS11" s="567"/>
      <c r="AT11" s="567"/>
      <c r="AU11" s="567"/>
      <c r="AV11" s="567"/>
      <c r="AW11" s="567"/>
      <c r="AX11" s="567"/>
      <c r="AY11" s="567"/>
      <c r="AZ11" s="567"/>
      <c r="BA11" s="567"/>
      <c r="BB11" s="567"/>
      <c r="BC11" s="567"/>
      <c r="BD11" s="567"/>
      <c r="BE11" s="567"/>
      <c r="BF11" s="567"/>
      <c r="BG11" s="567"/>
      <c r="BH11" s="567"/>
      <c r="BI11" s="567"/>
      <c r="BJ11" s="567"/>
      <c r="BK11" s="567"/>
      <c r="BL11" s="567"/>
      <c r="BM11" s="567"/>
      <c r="BN11" s="567"/>
      <c r="BO11" s="567"/>
      <c r="BP11" s="567"/>
      <c r="BQ11" s="567"/>
      <c r="BR11" s="567"/>
      <c r="BS11" s="567"/>
      <c r="BT11" s="567"/>
      <c r="BU11" s="567"/>
      <c r="BV11" s="567"/>
      <c r="BW11" s="567"/>
      <c r="BX11" s="567"/>
      <c r="BY11" s="567"/>
      <c r="BZ11" s="567"/>
      <c r="CA11" s="567"/>
      <c r="CB11" s="567"/>
      <c r="CC11" s="567"/>
      <c r="CD11" s="567"/>
      <c r="CE11" s="567"/>
      <c r="CF11" s="567"/>
      <c r="CG11" s="567"/>
      <c r="CH11" s="567"/>
      <c r="CI11" s="567"/>
      <c r="CJ11" s="567"/>
      <c r="CK11" s="567"/>
      <c r="CL11" s="567"/>
      <c r="CM11" s="567"/>
      <c r="CN11" s="567"/>
      <c r="CO11" s="567"/>
      <c r="CP11" s="567"/>
      <c r="CQ11" s="567"/>
      <c r="CR11" s="567"/>
      <c r="CS11" s="567"/>
      <c r="CT11" s="567"/>
      <c r="CU11" s="567"/>
      <c r="CV11" s="567"/>
      <c r="CW11" s="567"/>
      <c r="CX11" s="567"/>
      <c r="CY11" s="567"/>
      <c r="CZ11" s="567"/>
      <c r="DA11" s="567"/>
      <c r="DB11" s="567"/>
      <c r="DC11" s="567"/>
      <c r="DD11" s="567"/>
      <c r="DE11" s="567"/>
      <c r="DF11" s="567"/>
      <c r="DG11" s="567"/>
      <c r="DH11" s="567"/>
      <c r="DI11" s="567"/>
      <c r="DJ11" s="567"/>
      <c r="DK11" s="567"/>
      <c r="DL11" s="567"/>
      <c r="DM11" s="567"/>
      <c r="DN11" s="567"/>
      <c r="DO11" s="567"/>
      <c r="DP11" s="567"/>
      <c r="DQ11" s="567"/>
      <c r="DR11" s="567"/>
      <c r="DS11" s="567"/>
      <c r="DT11" s="567"/>
      <c r="DU11" s="567"/>
      <c r="DV11" s="567"/>
      <c r="DW11" s="567"/>
      <c r="DX11" s="567"/>
      <c r="DY11" s="567"/>
      <c r="DZ11" s="567"/>
      <c r="EA11" s="567"/>
      <c r="EB11" s="567"/>
      <c r="EC11" s="567"/>
      <c r="ED11" s="567"/>
      <c r="EE11" s="567"/>
      <c r="EF11" s="567"/>
      <c r="EG11" s="567"/>
      <c r="EH11" s="567"/>
      <c r="EI11" s="567"/>
      <c r="EJ11" s="567"/>
      <c r="EK11" s="567"/>
      <c r="EL11" s="567"/>
      <c r="EM11" s="567"/>
      <c r="EN11" s="567"/>
      <c r="EO11" s="567"/>
      <c r="EP11" s="567"/>
      <c r="EQ11" s="567"/>
      <c r="ER11" s="567"/>
      <c r="ES11" s="567"/>
      <c r="ET11" s="567"/>
      <c r="EU11" s="567"/>
      <c r="EV11" s="567"/>
      <c r="EW11" s="567"/>
      <c r="EX11" s="567"/>
      <c r="EY11" s="567"/>
      <c r="EZ11" s="567"/>
      <c r="FA11" s="567"/>
      <c r="FB11" s="567"/>
      <c r="FC11" s="567"/>
      <c r="FD11" s="567"/>
      <c r="FE11" s="567"/>
      <c r="FF11" s="567"/>
      <c r="FG11" s="567"/>
      <c r="FH11" s="567"/>
      <c r="FI11" s="567"/>
      <c r="FJ11" s="567"/>
      <c r="FK11" s="567"/>
      <c r="FL11" s="567"/>
      <c r="FM11" s="567"/>
      <c r="FN11" s="567"/>
      <c r="FO11" s="567"/>
      <c r="FP11" s="567"/>
      <c r="FQ11" s="567"/>
      <c r="FR11" s="567"/>
      <c r="FS11" s="567"/>
      <c r="FT11" s="567"/>
      <c r="FU11" s="567"/>
      <c r="FV11" s="567"/>
      <c r="FW11" s="567"/>
      <c r="FX11" s="567"/>
      <c r="FY11" s="567"/>
      <c r="FZ11" s="567"/>
      <c r="GA11" s="567"/>
      <c r="GB11" s="567"/>
      <c r="GC11" s="567"/>
      <c r="GD11" s="567"/>
      <c r="GE11" s="567"/>
      <c r="GF11" s="567"/>
      <c r="GG11" s="567"/>
      <c r="GH11" s="567"/>
      <c r="GI11" s="567"/>
      <c r="GJ11" s="567"/>
      <c r="GK11" s="567"/>
      <c r="GL11" s="567"/>
      <c r="GM11" s="567"/>
      <c r="GN11" s="567"/>
      <c r="GO11" s="567"/>
      <c r="GP11" s="567"/>
      <c r="GQ11" s="567"/>
      <c r="GR11" s="567"/>
      <c r="GS11" s="567"/>
      <c r="GT11" s="567"/>
      <c r="GU11" s="567"/>
      <c r="GV11" s="567"/>
      <c r="GW11" s="567"/>
      <c r="GX11" s="567"/>
      <c r="GY11" s="567"/>
      <c r="GZ11" s="567"/>
      <c r="HA11" s="567"/>
      <c r="HB11" s="567"/>
      <c r="HC11" s="567"/>
      <c r="HD11" s="567"/>
      <c r="HE11" s="567"/>
      <c r="HF11" s="567"/>
      <c r="HG11" s="567"/>
      <c r="HH11" s="567"/>
      <c r="HI11" s="567"/>
      <c r="HJ11" s="567"/>
      <c r="HK11" s="567"/>
      <c r="HL11" s="567"/>
      <c r="HM11" s="567"/>
      <c r="HN11" s="567"/>
      <c r="HO11" s="567"/>
      <c r="HP11" s="567"/>
      <c r="HQ11" s="567"/>
      <c r="HR11" s="567"/>
      <c r="HS11" s="567"/>
      <c r="HT11" s="567"/>
      <c r="HU11" s="567"/>
      <c r="HV11" s="567"/>
      <c r="HW11" s="567"/>
      <c r="HX11" s="567"/>
      <c r="HY11" s="567"/>
      <c r="HZ11" s="567"/>
      <c r="IA11" s="567"/>
      <c r="IB11" s="567"/>
      <c r="IC11" s="567"/>
      <c r="ID11" s="567"/>
      <c r="IE11" s="567"/>
      <c r="IF11" s="567"/>
      <c r="IG11" s="567"/>
      <c r="IH11" s="567"/>
      <c r="II11" s="567"/>
      <c r="IJ11" s="567"/>
      <c r="IK11" s="567"/>
      <c r="IL11" s="567"/>
      <c r="IM11" s="567"/>
      <c r="IN11" s="567"/>
      <c r="IO11" s="567"/>
      <c r="IP11" s="567"/>
      <c r="IQ11" s="567"/>
      <c r="IR11" s="567"/>
      <c r="IS11" s="567"/>
      <c r="IT11" s="567"/>
      <c r="IU11" s="567"/>
      <c r="IV11" s="567"/>
      <c r="IW11" s="567"/>
      <c r="IX11" s="567"/>
      <c r="IY11" s="567"/>
      <c r="IZ11" s="567"/>
      <c r="JA11" s="567"/>
      <c r="JB11" s="567"/>
      <c r="JC11" s="567"/>
      <c r="JD11" s="567"/>
      <c r="JE11" s="567"/>
      <c r="JF11" s="567"/>
      <c r="JG11" s="567"/>
      <c r="JH11" s="567"/>
      <c r="JI11" s="567"/>
      <c r="JJ11" s="567"/>
      <c r="JK11" s="567"/>
      <c r="JL11" s="567"/>
      <c r="JM11" s="567"/>
      <c r="JN11" s="567"/>
      <c r="JO11" s="567"/>
      <c r="JP11" s="567"/>
      <c r="JQ11" s="567"/>
      <c r="JR11" s="567"/>
      <c r="JS11" s="567"/>
      <c r="JT11" s="567"/>
      <c r="JU11" s="567"/>
      <c r="JV11" s="567"/>
      <c r="JW11" s="567"/>
      <c r="JX11" s="567"/>
      <c r="JY11" s="567"/>
      <c r="JZ11" s="567"/>
      <c r="KA11" s="567"/>
      <c r="KB11" s="567"/>
      <c r="KC11" s="567"/>
      <c r="KD11" s="567"/>
      <c r="KE11" s="567"/>
      <c r="KF11" s="567"/>
      <c r="KG11" s="567"/>
      <c r="KH11" s="567"/>
      <c r="KI11" s="567"/>
      <c r="KJ11" s="567"/>
      <c r="KK11" s="567"/>
      <c r="KL11" s="567"/>
      <c r="KM11" s="567"/>
      <c r="KN11" s="567"/>
      <c r="KO11" s="567"/>
      <c r="KP11" s="567"/>
      <c r="KQ11" s="567"/>
      <c r="KR11" s="567"/>
      <c r="KS11" s="567"/>
      <c r="KT11" s="567"/>
      <c r="KU11" s="567"/>
      <c r="KV11" s="567"/>
      <c r="KW11" s="567"/>
      <c r="KX11" s="567"/>
      <c r="KY11" s="567"/>
      <c r="KZ11" s="567"/>
      <c r="LA11" s="567"/>
      <c r="LB11" s="567"/>
      <c r="LC11" s="567"/>
      <c r="LD11" s="567"/>
      <c r="LE11" s="567"/>
      <c r="LF11" s="567"/>
      <c r="LG11" s="567"/>
      <c r="LH11" s="567"/>
      <c r="LI11" s="567"/>
      <c r="LJ11" s="567"/>
      <c r="LK11" s="567"/>
      <c r="LL11" s="567"/>
      <c r="LM11" s="567"/>
      <c r="LN11" s="567"/>
      <c r="LO11" s="567"/>
      <c r="LP11" s="567"/>
      <c r="LQ11" s="567"/>
      <c r="LR11" s="567"/>
      <c r="LS11" s="567"/>
      <c r="LT11" s="567"/>
      <c r="LU11" s="567"/>
      <c r="LV11" s="567"/>
      <c r="LW11" s="567"/>
      <c r="LX11" s="567"/>
      <c r="LY11" s="567"/>
      <c r="LZ11" s="567"/>
      <c r="MA11" s="567"/>
      <c r="MB11" s="567"/>
      <c r="MC11" s="567"/>
      <c r="MD11" s="567"/>
      <c r="ME11" s="567"/>
      <c r="MF11" s="567"/>
      <c r="MG11" s="567"/>
      <c r="MH11" s="567"/>
      <c r="MI11" s="567"/>
      <c r="MJ11" s="567"/>
      <c r="MK11" s="567"/>
      <c r="ML11" s="567"/>
      <c r="MM11" s="567"/>
      <c r="MN11" s="567"/>
      <c r="MO11" s="567"/>
      <c r="MP11" s="567"/>
      <c r="MQ11" s="567"/>
      <c r="MR11" s="567"/>
      <c r="MS11" s="567"/>
      <c r="MT11" s="567"/>
      <c r="MU11" s="567"/>
      <c r="MV11" s="567"/>
      <c r="MW11" s="567"/>
      <c r="MX11" s="567"/>
      <c r="MY11" s="567"/>
      <c r="MZ11" s="567"/>
      <c r="NA11" s="567"/>
      <c r="NB11" s="567"/>
      <c r="NC11" s="567"/>
      <c r="ND11" s="567"/>
      <c r="NE11" s="567"/>
      <c r="NF11" s="567"/>
      <c r="NG11" s="567"/>
      <c r="NH11" s="567"/>
      <c r="NI11" s="567"/>
      <c r="NJ11" s="567"/>
      <c r="NK11" s="567"/>
      <c r="NL11" s="567"/>
      <c r="NM11" s="567"/>
      <c r="NN11" s="567"/>
      <c r="NO11" s="567"/>
      <c r="NP11" s="567"/>
      <c r="NQ11" s="567"/>
      <c r="NR11" s="567"/>
      <c r="NS11" s="567"/>
      <c r="NT11" s="567"/>
      <c r="NU11" s="567"/>
      <c r="NV11" s="567"/>
      <c r="NW11" s="567"/>
      <c r="NX11" s="567"/>
      <c r="NY11" s="567"/>
      <c r="NZ11" s="567"/>
      <c r="OA11" s="567"/>
      <c r="OB11" s="567"/>
      <c r="OC11" s="567"/>
      <c r="OD11" s="567"/>
      <c r="OE11" s="567"/>
      <c r="OF11" s="567"/>
      <c r="OG11" s="567"/>
      <c r="OH11" s="567"/>
      <c r="OI11" s="567"/>
      <c r="OJ11" s="567"/>
      <c r="OK11" s="567"/>
      <c r="OL11" s="567"/>
      <c r="OM11" s="567"/>
      <c r="ON11" s="567"/>
      <c r="OO11" s="567"/>
      <c r="OP11" s="567"/>
      <c r="OQ11" s="567"/>
      <c r="OR11" s="567"/>
      <c r="OS11" s="567"/>
      <c r="OT11" s="567"/>
      <c r="OU11" s="567"/>
      <c r="OV11" s="567"/>
      <c r="OW11" s="567"/>
      <c r="OX11" s="567"/>
      <c r="OY11" s="567"/>
      <c r="OZ11" s="567"/>
      <c r="PA11" s="567"/>
      <c r="PB11" s="567"/>
      <c r="PC11" s="567"/>
      <c r="PD11" s="567"/>
      <c r="PE11" s="567"/>
      <c r="PF11" s="567"/>
      <c r="PG11" s="567"/>
      <c r="PH11" s="567"/>
      <c r="PI11" s="567"/>
      <c r="PJ11" s="567"/>
      <c r="PK11" s="567"/>
      <c r="PL11" s="567"/>
      <c r="PM11" s="567"/>
      <c r="PN11" s="567"/>
      <c r="PO11" s="567"/>
      <c r="PP11" s="567"/>
      <c r="PQ11" s="567"/>
      <c r="PR11" s="567"/>
      <c r="PS11" s="567"/>
      <c r="PT11" s="567"/>
      <c r="PU11" s="567"/>
      <c r="PV11" s="567"/>
      <c r="PW11" s="567"/>
      <c r="PX11" s="567"/>
      <c r="PY11" s="567"/>
      <c r="PZ11" s="567"/>
      <c r="QA11" s="567"/>
      <c r="QB11" s="567"/>
      <c r="QC11" s="567"/>
      <c r="QD11" s="567"/>
      <c r="QE11" s="567"/>
      <c r="QF11" s="567"/>
      <c r="QG11" s="567"/>
      <c r="QH11" s="567"/>
      <c r="QI11" s="567"/>
      <c r="QJ11" s="567"/>
      <c r="QK11" s="567"/>
      <c r="QL11" s="567"/>
      <c r="QM11" s="567"/>
      <c r="QN11" s="567"/>
      <c r="QO11" s="567"/>
      <c r="QP11" s="567"/>
      <c r="QQ11" s="567"/>
      <c r="QR11" s="567"/>
      <c r="QS11" s="567"/>
      <c r="QT11" s="567"/>
      <c r="QU11" s="567"/>
      <c r="QV11" s="567"/>
      <c r="QW11" s="567"/>
      <c r="QX11" s="567"/>
      <c r="QY11" s="567"/>
      <c r="QZ11" s="567"/>
      <c r="RA11" s="567"/>
      <c r="RB11" s="567"/>
      <c r="RC11" s="567"/>
      <c r="RD11" s="567"/>
      <c r="RE11" s="567"/>
      <c r="RF11" s="567"/>
      <c r="RG11" s="567"/>
      <c r="RH11" s="567"/>
      <c r="RI11" s="567"/>
      <c r="RJ11" s="567"/>
      <c r="RK11" s="567"/>
      <c r="RL11" s="567"/>
      <c r="RM11" s="567"/>
      <c r="RN11" s="567"/>
      <c r="RO11" s="567"/>
      <c r="RP11" s="567"/>
      <c r="RQ11" s="567"/>
      <c r="RR11" s="567"/>
      <c r="RS11" s="567"/>
      <c r="RT11" s="567"/>
      <c r="RU11" s="567"/>
      <c r="RV11" s="567"/>
      <c r="RW11" s="567"/>
      <c r="RX11" s="567"/>
      <c r="RY11" s="567"/>
      <c r="RZ11" s="567"/>
      <c r="SA11" s="567"/>
      <c r="SB11" s="567"/>
      <c r="SC11" s="567"/>
      <c r="SD11" s="567"/>
      <c r="SE11" s="567"/>
      <c r="SF11" s="567"/>
      <c r="SG11" s="567"/>
      <c r="SH11" s="567"/>
      <c r="SI11" s="567"/>
      <c r="SJ11" s="567"/>
      <c r="SK11" s="567"/>
      <c r="SL11" s="567"/>
      <c r="SM11" s="567"/>
      <c r="SN11" s="567"/>
      <c r="SO11" s="567"/>
      <c r="SP11" s="567"/>
      <c r="SQ11" s="567"/>
      <c r="SR11" s="567"/>
      <c r="SS11" s="567"/>
    </row>
    <row r="12" spans="1:513" s="517" customFormat="1" ht="28.8" customHeight="1" x14ac:dyDescent="0.25">
      <c r="A12" s="553"/>
      <c r="B12" s="554"/>
      <c r="C12" s="555" t="s">
        <v>157</v>
      </c>
      <c r="D12" s="556">
        <v>4</v>
      </c>
      <c r="E12" s="557">
        <f>5000/$AO$1</f>
        <v>1666.6666666666667</v>
      </c>
      <c r="F12" s="557">
        <f>D12*E12</f>
        <v>6666.666666666667</v>
      </c>
      <c r="G12" s="558" t="s">
        <v>56</v>
      </c>
      <c r="H12" s="558" t="s">
        <v>184</v>
      </c>
      <c r="I12" s="558"/>
      <c r="J12" s="558"/>
      <c r="K12" s="558"/>
      <c r="L12" s="558"/>
      <c r="M12" s="558"/>
      <c r="N12" s="558"/>
      <c r="O12" s="558"/>
      <c r="P12" s="558"/>
      <c r="Q12" s="558"/>
      <c r="R12" s="558"/>
      <c r="S12" s="558"/>
      <c r="T12" s="558"/>
      <c r="U12" s="558"/>
      <c r="V12" s="558"/>
      <c r="W12" s="558"/>
      <c r="X12" s="558"/>
      <c r="Y12" s="558"/>
      <c r="Z12" s="558"/>
      <c r="AA12" s="558"/>
      <c r="AB12" s="558"/>
      <c r="AC12" s="558"/>
      <c r="AD12" s="558"/>
      <c r="AE12" s="558"/>
      <c r="AF12" s="558"/>
      <c r="AG12" s="558"/>
      <c r="AH12" s="560"/>
      <c r="AI12" s="538">
        <f t="shared" ref="AI12:AJ16" si="0">SUM(K12+M12+O12+Q12+S12+U12+W12+Y12+AA12+AC12+AE12+AG12)</f>
        <v>0</v>
      </c>
      <c r="AJ12" s="539">
        <f t="shared" si="0"/>
        <v>0</v>
      </c>
      <c r="AK12" s="539">
        <f>AI12+AJ12</f>
        <v>0</v>
      </c>
      <c r="AL12" s="561"/>
      <c r="AM12" s="562"/>
      <c r="AN12" s="516"/>
      <c r="AO12" s="516"/>
      <c r="AP12" s="516"/>
      <c r="AQ12" s="516"/>
      <c r="AR12" s="516"/>
      <c r="AS12" s="516"/>
      <c r="AT12" s="516"/>
      <c r="AU12" s="516"/>
      <c r="AV12" s="516"/>
      <c r="AW12" s="516"/>
      <c r="AX12" s="516"/>
      <c r="AY12" s="516"/>
      <c r="AZ12" s="516"/>
      <c r="BA12" s="516"/>
      <c r="BB12" s="516"/>
      <c r="BC12" s="516"/>
      <c r="BD12" s="516"/>
      <c r="BE12" s="516"/>
      <c r="BF12" s="516"/>
      <c r="BG12" s="516"/>
      <c r="BH12" s="516"/>
      <c r="BI12" s="516"/>
      <c r="BJ12" s="516"/>
      <c r="BK12" s="516"/>
      <c r="BL12" s="516"/>
      <c r="BM12" s="516"/>
      <c r="BN12" s="516"/>
      <c r="BO12" s="516"/>
      <c r="BP12" s="516"/>
      <c r="BQ12" s="516"/>
      <c r="BR12" s="516"/>
      <c r="BS12" s="516"/>
      <c r="BT12" s="516"/>
      <c r="BU12" s="516"/>
      <c r="BV12" s="516"/>
      <c r="BW12" s="516"/>
      <c r="BX12" s="516"/>
      <c r="BY12" s="516"/>
      <c r="BZ12" s="516"/>
      <c r="CA12" s="516"/>
      <c r="CB12" s="516"/>
      <c r="CC12" s="516"/>
      <c r="CD12" s="516"/>
      <c r="CE12" s="516"/>
      <c r="CF12" s="516"/>
      <c r="CG12" s="516"/>
      <c r="CH12" s="516"/>
      <c r="CI12" s="516"/>
      <c r="CJ12" s="516"/>
      <c r="CK12" s="516"/>
      <c r="CL12" s="516"/>
      <c r="CM12" s="516"/>
      <c r="CN12" s="516"/>
      <c r="CO12" s="516"/>
      <c r="CP12" s="516"/>
      <c r="CQ12" s="516"/>
      <c r="CR12" s="516"/>
      <c r="CS12" s="516"/>
      <c r="CT12" s="516"/>
      <c r="CU12" s="516"/>
      <c r="CV12" s="516"/>
      <c r="CW12" s="516"/>
      <c r="CX12" s="516"/>
      <c r="CY12" s="516"/>
      <c r="CZ12" s="516"/>
      <c r="DA12" s="516"/>
      <c r="DB12" s="516"/>
      <c r="DC12" s="516"/>
      <c r="DD12" s="516"/>
      <c r="DE12" s="516"/>
      <c r="DF12" s="516"/>
      <c r="DG12" s="516"/>
      <c r="DH12" s="516"/>
      <c r="DI12" s="516"/>
      <c r="DJ12" s="516"/>
      <c r="DK12" s="516"/>
      <c r="DL12" s="516"/>
      <c r="DM12" s="516"/>
      <c r="DN12" s="516"/>
      <c r="DO12" s="516"/>
      <c r="DP12" s="516"/>
      <c r="DQ12" s="516"/>
      <c r="DR12" s="516"/>
      <c r="DS12" s="516"/>
      <c r="DT12" s="516"/>
      <c r="DU12" s="516"/>
      <c r="DV12" s="516"/>
      <c r="DW12" s="516"/>
      <c r="DX12" s="516"/>
      <c r="DY12" s="516"/>
      <c r="DZ12" s="516"/>
      <c r="EA12" s="516"/>
      <c r="EB12" s="516"/>
      <c r="EC12" s="516"/>
      <c r="ED12" s="516"/>
      <c r="EE12" s="516"/>
      <c r="EF12" s="516"/>
      <c r="EG12" s="516"/>
      <c r="EH12" s="516"/>
      <c r="EI12" s="516"/>
      <c r="EJ12" s="516"/>
      <c r="EK12" s="516"/>
      <c r="EL12" s="516"/>
      <c r="EM12" s="516"/>
      <c r="EN12" s="516"/>
      <c r="EO12" s="516"/>
      <c r="EP12" s="516"/>
      <c r="EQ12" s="516"/>
      <c r="ER12" s="516"/>
      <c r="ES12" s="516"/>
      <c r="ET12" s="516"/>
      <c r="EU12" s="516"/>
      <c r="EV12" s="516"/>
      <c r="EW12" s="516"/>
      <c r="EX12" s="516"/>
      <c r="EY12" s="516"/>
      <c r="EZ12" s="516"/>
      <c r="FA12" s="516"/>
      <c r="FB12" s="516"/>
      <c r="FC12" s="516"/>
      <c r="FD12" s="516"/>
      <c r="FE12" s="516"/>
      <c r="FF12" s="516"/>
      <c r="FG12" s="516"/>
      <c r="FH12" s="516"/>
      <c r="FI12" s="516"/>
      <c r="FJ12" s="516"/>
      <c r="FK12" s="516"/>
      <c r="FL12" s="516"/>
      <c r="FM12" s="516"/>
      <c r="FN12" s="516"/>
      <c r="FO12" s="516"/>
      <c r="FP12" s="516"/>
      <c r="FQ12" s="516"/>
      <c r="FR12" s="516"/>
      <c r="FS12" s="516"/>
      <c r="FT12" s="516"/>
      <c r="FU12" s="516"/>
      <c r="FV12" s="516"/>
      <c r="FW12" s="516"/>
      <c r="FX12" s="516"/>
      <c r="FY12" s="516"/>
      <c r="FZ12" s="516"/>
      <c r="GA12" s="516"/>
      <c r="GB12" s="516"/>
      <c r="GC12" s="516"/>
      <c r="GD12" s="516"/>
      <c r="GE12" s="516"/>
      <c r="GF12" s="516"/>
      <c r="GG12" s="516"/>
      <c r="GH12" s="516"/>
      <c r="GI12" s="516"/>
      <c r="GJ12" s="516"/>
      <c r="GK12" s="516"/>
      <c r="GL12" s="516"/>
      <c r="GM12" s="516"/>
      <c r="GN12" s="516"/>
      <c r="GO12" s="516"/>
      <c r="GP12" s="516"/>
      <c r="GQ12" s="516"/>
      <c r="GR12" s="516"/>
      <c r="GS12" s="516"/>
      <c r="GT12" s="516"/>
      <c r="GU12" s="516"/>
      <c r="GV12" s="516"/>
      <c r="GW12" s="516"/>
      <c r="GX12" s="516"/>
      <c r="GY12" s="516"/>
      <c r="GZ12" s="516"/>
      <c r="HA12" s="516"/>
      <c r="HB12" s="516"/>
      <c r="HC12" s="516"/>
      <c r="HD12" s="516"/>
      <c r="HE12" s="516"/>
      <c r="HF12" s="516"/>
      <c r="HG12" s="516"/>
      <c r="HH12" s="516"/>
      <c r="HI12" s="516"/>
      <c r="HJ12" s="516"/>
      <c r="HK12" s="516"/>
      <c r="HL12" s="516"/>
      <c r="HM12" s="516"/>
      <c r="HN12" s="516"/>
      <c r="HO12" s="516"/>
      <c r="HP12" s="516"/>
      <c r="HQ12" s="516"/>
      <c r="HR12" s="516"/>
      <c r="HS12" s="516"/>
      <c r="HT12" s="516"/>
      <c r="HU12" s="516"/>
      <c r="HV12" s="516"/>
      <c r="HW12" s="516"/>
      <c r="HX12" s="516"/>
      <c r="HY12" s="516"/>
      <c r="HZ12" s="516"/>
      <c r="IA12" s="516"/>
      <c r="IB12" s="516"/>
      <c r="IC12" s="516"/>
      <c r="ID12" s="516"/>
      <c r="IE12" s="516"/>
      <c r="IF12" s="516"/>
      <c r="IG12" s="516"/>
      <c r="IH12" s="516"/>
      <c r="II12" s="516"/>
      <c r="IJ12" s="516"/>
      <c r="IK12" s="516"/>
      <c r="IL12" s="516"/>
      <c r="IM12" s="516"/>
      <c r="IN12" s="516"/>
      <c r="IO12" s="516"/>
      <c r="IP12" s="516"/>
      <c r="IQ12" s="516"/>
      <c r="IR12" s="516"/>
      <c r="IS12" s="516"/>
      <c r="IT12" s="516"/>
      <c r="IU12" s="516"/>
      <c r="IV12" s="516"/>
      <c r="IW12" s="516"/>
      <c r="IX12" s="516"/>
      <c r="IY12" s="516"/>
      <c r="IZ12" s="516"/>
      <c r="JA12" s="516"/>
      <c r="JB12" s="516"/>
      <c r="JC12" s="516"/>
      <c r="JD12" s="516"/>
      <c r="JE12" s="516"/>
      <c r="JF12" s="516"/>
      <c r="JG12" s="516"/>
      <c r="JH12" s="516"/>
      <c r="JI12" s="516"/>
      <c r="JJ12" s="516"/>
      <c r="JK12" s="516"/>
      <c r="JL12" s="516"/>
      <c r="JM12" s="516"/>
      <c r="JN12" s="516"/>
      <c r="JO12" s="516"/>
      <c r="JP12" s="516"/>
      <c r="JQ12" s="516"/>
      <c r="JR12" s="516"/>
      <c r="JS12" s="516"/>
      <c r="JT12" s="516"/>
      <c r="JU12" s="516"/>
      <c r="JV12" s="516"/>
      <c r="JW12" s="516"/>
      <c r="JX12" s="516"/>
      <c r="JY12" s="516"/>
      <c r="JZ12" s="516"/>
      <c r="KA12" s="516"/>
      <c r="KB12" s="516"/>
      <c r="KC12" s="516"/>
      <c r="KD12" s="516"/>
      <c r="KE12" s="516"/>
      <c r="KF12" s="516"/>
      <c r="KG12" s="516"/>
      <c r="KH12" s="516"/>
      <c r="KI12" s="516"/>
      <c r="KJ12" s="516"/>
      <c r="KK12" s="516"/>
      <c r="KL12" s="516"/>
      <c r="KM12" s="516"/>
      <c r="KN12" s="516"/>
      <c r="KO12" s="516"/>
      <c r="KP12" s="516"/>
      <c r="KQ12" s="516"/>
      <c r="KR12" s="516"/>
      <c r="KS12" s="516"/>
      <c r="KT12" s="516"/>
      <c r="KU12" s="516"/>
      <c r="KV12" s="516"/>
      <c r="KW12" s="516"/>
      <c r="KX12" s="516"/>
      <c r="KY12" s="516"/>
      <c r="KZ12" s="516"/>
      <c r="LA12" s="516"/>
      <c r="LB12" s="516"/>
      <c r="LC12" s="516"/>
      <c r="LD12" s="516"/>
      <c r="LE12" s="516"/>
      <c r="LF12" s="516"/>
      <c r="LG12" s="516"/>
      <c r="LH12" s="516"/>
      <c r="LI12" s="516"/>
      <c r="LJ12" s="516"/>
      <c r="LK12" s="516"/>
      <c r="LL12" s="516"/>
      <c r="LM12" s="516"/>
      <c r="LN12" s="516"/>
      <c r="LO12" s="516"/>
      <c r="LP12" s="516"/>
      <c r="LQ12" s="516"/>
      <c r="LR12" s="516"/>
      <c r="LS12" s="516"/>
      <c r="LT12" s="516"/>
      <c r="LU12" s="516"/>
      <c r="LV12" s="516"/>
      <c r="LW12" s="516"/>
      <c r="LX12" s="516"/>
      <c r="LY12" s="516"/>
      <c r="LZ12" s="516"/>
      <c r="MA12" s="516"/>
      <c r="MB12" s="516"/>
      <c r="MC12" s="516"/>
      <c r="MD12" s="516"/>
      <c r="ME12" s="516"/>
      <c r="MF12" s="516"/>
      <c r="MG12" s="516"/>
      <c r="MH12" s="516"/>
      <c r="MI12" s="516"/>
      <c r="MJ12" s="516"/>
      <c r="MK12" s="516"/>
      <c r="ML12" s="516"/>
      <c r="MM12" s="516"/>
      <c r="MN12" s="516"/>
      <c r="MO12" s="516"/>
      <c r="MP12" s="516"/>
      <c r="MQ12" s="516"/>
      <c r="MR12" s="516"/>
      <c r="MS12" s="516"/>
      <c r="MT12" s="516"/>
      <c r="MU12" s="516"/>
      <c r="MV12" s="516"/>
      <c r="MW12" s="516"/>
      <c r="MX12" s="516"/>
      <c r="MY12" s="516"/>
      <c r="MZ12" s="516"/>
      <c r="NA12" s="516"/>
      <c r="NB12" s="516"/>
      <c r="NC12" s="516"/>
      <c r="ND12" s="516"/>
      <c r="NE12" s="516"/>
      <c r="NF12" s="516"/>
      <c r="NG12" s="516"/>
      <c r="NH12" s="516"/>
      <c r="NI12" s="516"/>
      <c r="NJ12" s="516"/>
      <c r="NK12" s="516"/>
      <c r="NL12" s="516"/>
      <c r="NM12" s="516"/>
      <c r="NN12" s="516"/>
      <c r="NO12" s="516"/>
      <c r="NP12" s="516"/>
      <c r="NQ12" s="516"/>
      <c r="NR12" s="516"/>
      <c r="NS12" s="516"/>
      <c r="NT12" s="516"/>
      <c r="NU12" s="516"/>
      <c r="NV12" s="516"/>
      <c r="NW12" s="516"/>
      <c r="NX12" s="516"/>
      <c r="NY12" s="516"/>
      <c r="NZ12" s="516"/>
      <c r="OA12" s="516"/>
      <c r="OB12" s="516"/>
      <c r="OC12" s="516"/>
      <c r="OD12" s="516"/>
      <c r="OE12" s="516"/>
      <c r="OF12" s="516"/>
      <c r="OG12" s="516"/>
      <c r="OH12" s="516"/>
      <c r="OI12" s="516"/>
      <c r="OJ12" s="516"/>
      <c r="OK12" s="516"/>
      <c r="OL12" s="516"/>
      <c r="OM12" s="516"/>
      <c r="ON12" s="516"/>
      <c r="OO12" s="516"/>
      <c r="OP12" s="516"/>
      <c r="OQ12" s="516"/>
      <c r="OR12" s="516"/>
      <c r="OS12" s="516"/>
      <c r="OT12" s="516"/>
      <c r="OU12" s="516"/>
      <c r="OV12" s="516"/>
      <c r="OW12" s="516"/>
      <c r="OX12" s="516"/>
      <c r="OY12" s="516"/>
      <c r="OZ12" s="516"/>
      <c r="PA12" s="516"/>
      <c r="PB12" s="516"/>
      <c r="PC12" s="516"/>
      <c r="PD12" s="516"/>
      <c r="PE12" s="516"/>
      <c r="PF12" s="516"/>
      <c r="PG12" s="516"/>
      <c r="PH12" s="516"/>
      <c r="PI12" s="516"/>
      <c r="PJ12" s="516"/>
      <c r="PK12" s="516"/>
      <c r="PL12" s="516"/>
      <c r="PM12" s="516"/>
      <c r="PN12" s="516"/>
      <c r="PO12" s="516"/>
      <c r="PP12" s="516"/>
      <c r="PQ12" s="516"/>
      <c r="PR12" s="516"/>
      <c r="PS12" s="516"/>
      <c r="PT12" s="516"/>
      <c r="PU12" s="516"/>
      <c r="PV12" s="516"/>
      <c r="PW12" s="516"/>
      <c r="PX12" s="516"/>
      <c r="PY12" s="516"/>
      <c r="PZ12" s="516"/>
      <c r="QA12" s="516"/>
      <c r="QB12" s="516"/>
      <c r="QC12" s="516"/>
      <c r="QD12" s="516"/>
      <c r="QE12" s="516"/>
      <c r="QF12" s="516"/>
      <c r="QG12" s="516"/>
      <c r="QH12" s="516"/>
      <c r="QI12" s="516"/>
      <c r="QJ12" s="516"/>
      <c r="QK12" s="516"/>
      <c r="QL12" s="516"/>
      <c r="QM12" s="516"/>
      <c r="QN12" s="516"/>
      <c r="QO12" s="516"/>
      <c r="QP12" s="516"/>
      <c r="QQ12" s="516"/>
      <c r="QR12" s="516"/>
      <c r="QS12" s="516"/>
      <c r="QT12" s="516"/>
      <c r="QU12" s="516"/>
      <c r="QV12" s="516"/>
      <c r="QW12" s="516"/>
      <c r="QX12" s="516"/>
      <c r="QY12" s="516"/>
      <c r="QZ12" s="516"/>
      <c r="RA12" s="516"/>
      <c r="RB12" s="516"/>
      <c r="RC12" s="516"/>
      <c r="RD12" s="516"/>
      <c r="RE12" s="516"/>
      <c r="RF12" s="516"/>
      <c r="RG12" s="516"/>
      <c r="RH12" s="516"/>
      <c r="RI12" s="516"/>
      <c r="RJ12" s="516"/>
      <c r="RK12" s="516"/>
      <c r="RL12" s="516"/>
      <c r="RM12" s="516"/>
      <c r="RN12" s="516"/>
      <c r="RO12" s="516"/>
      <c r="RP12" s="516"/>
      <c r="RQ12" s="516"/>
      <c r="RR12" s="516"/>
      <c r="RS12" s="516"/>
      <c r="RT12" s="516"/>
      <c r="RU12" s="516"/>
      <c r="RV12" s="516"/>
      <c r="RW12" s="516"/>
      <c r="RX12" s="516"/>
      <c r="RY12" s="516"/>
      <c r="RZ12" s="516"/>
      <c r="SA12" s="516"/>
      <c r="SB12" s="516"/>
      <c r="SC12" s="516"/>
      <c r="SD12" s="516"/>
      <c r="SE12" s="516"/>
      <c r="SF12" s="516"/>
      <c r="SG12" s="516"/>
      <c r="SH12" s="516"/>
      <c r="SI12" s="516"/>
      <c r="SJ12" s="516"/>
      <c r="SK12" s="516"/>
      <c r="SL12" s="516"/>
      <c r="SM12" s="516"/>
      <c r="SN12" s="516"/>
      <c r="SO12" s="516"/>
      <c r="SP12" s="516"/>
      <c r="SQ12" s="516"/>
      <c r="SR12" s="516"/>
      <c r="SS12" s="516"/>
    </row>
    <row r="13" spans="1:513" s="517" customFormat="1" ht="28.8" customHeight="1" x14ac:dyDescent="0.25">
      <c r="A13" s="553"/>
      <c r="B13" s="554"/>
      <c r="C13" s="555" t="s">
        <v>158</v>
      </c>
      <c r="D13" s="556">
        <v>10</v>
      </c>
      <c r="E13" s="557">
        <f>500/AO1</f>
        <v>166.66666666666666</v>
      </c>
      <c r="F13" s="557">
        <f>D13*E13</f>
        <v>1666.6666666666665</v>
      </c>
      <c r="G13" s="558" t="s">
        <v>56</v>
      </c>
      <c r="H13" s="558" t="s">
        <v>184</v>
      </c>
      <c r="I13" s="558"/>
      <c r="J13" s="558"/>
      <c r="K13" s="558"/>
      <c r="L13" s="558"/>
      <c r="M13" s="558"/>
      <c r="N13" s="558"/>
      <c r="O13" s="558"/>
      <c r="P13" s="558"/>
      <c r="Q13" s="558"/>
      <c r="R13" s="558"/>
      <c r="S13" s="558"/>
      <c r="T13" s="558"/>
      <c r="U13" s="558"/>
      <c r="V13" s="558"/>
      <c r="W13" s="558"/>
      <c r="X13" s="558"/>
      <c r="Y13" s="558"/>
      <c r="Z13" s="558"/>
      <c r="AA13" s="558"/>
      <c r="AB13" s="558"/>
      <c r="AC13" s="558"/>
      <c r="AD13" s="558"/>
      <c r="AE13" s="558"/>
      <c r="AF13" s="558"/>
      <c r="AG13" s="558"/>
      <c r="AH13" s="560"/>
      <c r="AI13" s="538">
        <f t="shared" si="0"/>
        <v>0</v>
      </c>
      <c r="AJ13" s="539">
        <f t="shared" si="0"/>
        <v>0</v>
      </c>
      <c r="AK13" s="539">
        <f>AI13+AJ13</f>
        <v>0</v>
      </c>
      <c r="AL13" s="561"/>
      <c r="AM13" s="562"/>
      <c r="AN13" s="516"/>
      <c r="AO13" s="516"/>
      <c r="AP13" s="516"/>
      <c r="AQ13" s="516"/>
      <c r="AR13" s="516"/>
      <c r="AS13" s="516"/>
      <c r="AT13" s="516"/>
      <c r="AU13" s="516"/>
      <c r="AV13" s="516"/>
      <c r="AW13" s="516"/>
      <c r="AX13" s="516"/>
      <c r="AY13" s="516"/>
      <c r="AZ13" s="516"/>
      <c r="BA13" s="516"/>
      <c r="BB13" s="516"/>
      <c r="BC13" s="516"/>
      <c r="BD13" s="516"/>
      <c r="BE13" s="516"/>
      <c r="BF13" s="516"/>
      <c r="BG13" s="516"/>
      <c r="BH13" s="516"/>
      <c r="BI13" s="516"/>
      <c r="BJ13" s="516"/>
      <c r="BK13" s="516"/>
      <c r="BL13" s="516"/>
      <c r="BM13" s="516"/>
      <c r="BN13" s="516"/>
      <c r="BO13" s="516"/>
      <c r="BP13" s="516"/>
      <c r="BQ13" s="516"/>
      <c r="BR13" s="516"/>
      <c r="BS13" s="516"/>
      <c r="BT13" s="516"/>
      <c r="BU13" s="516"/>
      <c r="BV13" s="516"/>
      <c r="BW13" s="516"/>
      <c r="BX13" s="516"/>
      <c r="BY13" s="516"/>
      <c r="BZ13" s="516"/>
      <c r="CA13" s="516"/>
      <c r="CB13" s="516"/>
      <c r="CC13" s="516"/>
      <c r="CD13" s="516"/>
      <c r="CE13" s="516"/>
      <c r="CF13" s="516"/>
      <c r="CG13" s="516"/>
      <c r="CH13" s="516"/>
      <c r="CI13" s="516"/>
      <c r="CJ13" s="516"/>
      <c r="CK13" s="516"/>
      <c r="CL13" s="516"/>
      <c r="CM13" s="516"/>
      <c r="CN13" s="516"/>
      <c r="CO13" s="516"/>
      <c r="CP13" s="516"/>
      <c r="CQ13" s="516"/>
      <c r="CR13" s="516"/>
      <c r="CS13" s="516"/>
      <c r="CT13" s="516"/>
      <c r="CU13" s="516"/>
      <c r="CV13" s="516"/>
      <c r="CW13" s="516"/>
      <c r="CX13" s="516"/>
      <c r="CY13" s="516"/>
      <c r="CZ13" s="516"/>
      <c r="DA13" s="516"/>
      <c r="DB13" s="516"/>
      <c r="DC13" s="516"/>
      <c r="DD13" s="516"/>
      <c r="DE13" s="516"/>
      <c r="DF13" s="516"/>
      <c r="DG13" s="516"/>
      <c r="DH13" s="516"/>
      <c r="DI13" s="516"/>
      <c r="DJ13" s="516"/>
      <c r="DK13" s="516"/>
      <c r="DL13" s="516"/>
      <c r="DM13" s="516"/>
      <c r="DN13" s="516"/>
      <c r="DO13" s="516"/>
      <c r="DP13" s="516"/>
      <c r="DQ13" s="516"/>
      <c r="DR13" s="516"/>
      <c r="DS13" s="516"/>
      <c r="DT13" s="516"/>
      <c r="DU13" s="516"/>
      <c r="DV13" s="516"/>
      <c r="DW13" s="516"/>
      <c r="DX13" s="516"/>
      <c r="DY13" s="516"/>
      <c r="DZ13" s="516"/>
      <c r="EA13" s="516"/>
      <c r="EB13" s="516"/>
      <c r="EC13" s="516"/>
      <c r="ED13" s="516"/>
      <c r="EE13" s="516"/>
      <c r="EF13" s="516"/>
      <c r="EG13" s="516"/>
      <c r="EH13" s="516"/>
      <c r="EI13" s="516"/>
      <c r="EJ13" s="516"/>
      <c r="EK13" s="516"/>
      <c r="EL13" s="516"/>
      <c r="EM13" s="516"/>
      <c r="EN13" s="516"/>
      <c r="EO13" s="516"/>
      <c r="EP13" s="516"/>
      <c r="EQ13" s="516"/>
      <c r="ER13" s="516"/>
      <c r="ES13" s="516"/>
      <c r="ET13" s="516"/>
      <c r="EU13" s="516"/>
      <c r="EV13" s="516"/>
      <c r="EW13" s="516"/>
      <c r="EX13" s="516"/>
      <c r="EY13" s="516"/>
      <c r="EZ13" s="516"/>
      <c r="FA13" s="516"/>
      <c r="FB13" s="516"/>
      <c r="FC13" s="516"/>
      <c r="FD13" s="516"/>
      <c r="FE13" s="516"/>
      <c r="FF13" s="516"/>
      <c r="FG13" s="516"/>
      <c r="FH13" s="516"/>
      <c r="FI13" s="516"/>
      <c r="FJ13" s="516"/>
      <c r="FK13" s="516"/>
      <c r="FL13" s="516"/>
      <c r="FM13" s="516"/>
      <c r="FN13" s="516"/>
      <c r="FO13" s="516"/>
      <c r="FP13" s="516"/>
      <c r="FQ13" s="516"/>
      <c r="FR13" s="516"/>
      <c r="FS13" s="516"/>
      <c r="FT13" s="516"/>
      <c r="FU13" s="516"/>
      <c r="FV13" s="516"/>
      <c r="FW13" s="516"/>
      <c r="FX13" s="516"/>
      <c r="FY13" s="516"/>
      <c r="FZ13" s="516"/>
      <c r="GA13" s="516"/>
      <c r="GB13" s="516"/>
      <c r="GC13" s="516"/>
      <c r="GD13" s="516"/>
      <c r="GE13" s="516"/>
      <c r="GF13" s="516"/>
      <c r="GG13" s="516"/>
      <c r="GH13" s="516"/>
      <c r="GI13" s="516"/>
      <c r="GJ13" s="516"/>
      <c r="GK13" s="516"/>
      <c r="GL13" s="516"/>
      <c r="GM13" s="516"/>
      <c r="GN13" s="516"/>
      <c r="GO13" s="516"/>
      <c r="GP13" s="516"/>
      <c r="GQ13" s="516"/>
      <c r="GR13" s="516"/>
      <c r="GS13" s="516"/>
      <c r="GT13" s="516"/>
      <c r="GU13" s="516"/>
      <c r="GV13" s="516"/>
      <c r="GW13" s="516"/>
      <c r="GX13" s="516"/>
      <c r="GY13" s="516"/>
      <c r="GZ13" s="516"/>
      <c r="HA13" s="516"/>
      <c r="HB13" s="516"/>
      <c r="HC13" s="516"/>
      <c r="HD13" s="516"/>
      <c r="HE13" s="516"/>
      <c r="HF13" s="516"/>
      <c r="HG13" s="516"/>
      <c r="HH13" s="516"/>
      <c r="HI13" s="516"/>
      <c r="HJ13" s="516"/>
      <c r="HK13" s="516"/>
      <c r="HL13" s="516"/>
      <c r="HM13" s="516"/>
      <c r="HN13" s="516"/>
      <c r="HO13" s="516"/>
      <c r="HP13" s="516"/>
      <c r="HQ13" s="516"/>
      <c r="HR13" s="516"/>
      <c r="HS13" s="516"/>
      <c r="HT13" s="516"/>
      <c r="HU13" s="516"/>
      <c r="HV13" s="516"/>
      <c r="HW13" s="516"/>
      <c r="HX13" s="516"/>
      <c r="HY13" s="516"/>
      <c r="HZ13" s="516"/>
      <c r="IA13" s="516"/>
      <c r="IB13" s="516"/>
      <c r="IC13" s="516"/>
      <c r="ID13" s="516"/>
      <c r="IE13" s="516"/>
      <c r="IF13" s="516"/>
      <c r="IG13" s="516"/>
      <c r="IH13" s="516"/>
      <c r="II13" s="516"/>
      <c r="IJ13" s="516"/>
      <c r="IK13" s="516"/>
      <c r="IL13" s="516"/>
      <c r="IM13" s="516"/>
      <c r="IN13" s="516"/>
      <c r="IO13" s="516"/>
      <c r="IP13" s="516"/>
      <c r="IQ13" s="516"/>
      <c r="IR13" s="516"/>
      <c r="IS13" s="516"/>
      <c r="IT13" s="516"/>
      <c r="IU13" s="516"/>
      <c r="IV13" s="516"/>
      <c r="IW13" s="516"/>
      <c r="IX13" s="516"/>
      <c r="IY13" s="516"/>
      <c r="IZ13" s="516"/>
      <c r="JA13" s="516"/>
      <c r="JB13" s="516"/>
      <c r="JC13" s="516"/>
      <c r="JD13" s="516"/>
      <c r="JE13" s="516"/>
      <c r="JF13" s="516"/>
      <c r="JG13" s="516"/>
      <c r="JH13" s="516"/>
      <c r="JI13" s="516"/>
      <c r="JJ13" s="516"/>
      <c r="JK13" s="516"/>
      <c r="JL13" s="516"/>
      <c r="JM13" s="516"/>
      <c r="JN13" s="516"/>
      <c r="JO13" s="516"/>
      <c r="JP13" s="516"/>
      <c r="JQ13" s="516"/>
      <c r="JR13" s="516"/>
      <c r="JS13" s="516"/>
      <c r="JT13" s="516"/>
      <c r="JU13" s="516"/>
      <c r="JV13" s="516"/>
      <c r="JW13" s="516"/>
      <c r="JX13" s="516"/>
      <c r="JY13" s="516"/>
      <c r="JZ13" s="516"/>
      <c r="KA13" s="516"/>
      <c r="KB13" s="516"/>
      <c r="KC13" s="516"/>
      <c r="KD13" s="516"/>
      <c r="KE13" s="516"/>
      <c r="KF13" s="516"/>
      <c r="KG13" s="516"/>
      <c r="KH13" s="516"/>
      <c r="KI13" s="516"/>
      <c r="KJ13" s="516"/>
      <c r="KK13" s="516"/>
      <c r="KL13" s="516"/>
      <c r="KM13" s="516"/>
      <c r="KN13" s="516"/>
      <c r="KO13" s="516"/>
      <c r="KP13" s="516"/>
      <c r="KQ13" s="516"/>
      <c r="KR13" s="516"/>
      <c r="KS13" s="516"/>
      <c r="KT13" s="516"/>
      <c r="KU13" s="516"/>
      <c r="KV13" s="516"/>
      <c r="KW13" s="516"/>
      <c r="KX13" s="516"/>
      <c r="KY13" s="516"/>
      <c r="KZ13" s="516"/>
      <c r="LA13" s="516"/>
      <c r="LB13" s="516"/>
      <c r="LC13" s="516"/>
      <c r="LD13" s="516"/>
      <c r="LE13" s="516"/>
      <c r="LF13" s="516"/>
      <c r="LG13" s="516"/>
      <c r="LH13" s="516"/>
      <c r="LI13" s="516"/>
      <c r="LJ13" s="516"/>
      <c r="LK13" s="516"/>
      <c r="LL13" s="516"/>
      <c r="LM13" s="516"/>
      <c r="LN13" s="516"/>
      <c r="LO13" s="516"/>
      <c r="LP13" s="516"/>
      <c r="LQ13" s="516"/>
      <c r="LR13" s="516"/>
      <c r="LS13" s="516"/>
      <c r="LT13" s="516"/>
      <c r="LU13" s="516"/>
      <c r="LV13" s="516"/>
      <c r="LW13" s="516"/>
      <c r="LX13" s="516"/>
      <c r="LY13" s="516"/>
      <c r="LZ13" s="516"/>
      <c r="MA13" s="516"/>
      <c r="MB13" s="516"/>
      <c r="MC13" s="516"/>
      <c r="MD13" s="516"/>
      <c r="ME13" s="516"/>
      <c r="MF13" s="516"/>
      <c r="MG13" s="516"/>
      <c r="MH13" s="516"/>
      <c r="MI13" s="516"/>
      <c r="MJ13" s="516"/>
      <c r="MK13" s="516"/>
      <c r="ML13" s="516"/>
      <c r="MM13" s="516"/>
      <c r="MN13" s="516"/>
      <c r="MO13" s="516"/>
      <c r="MP13" s="516"/>
      <c r="MQ13" s="516"/>
      <c r="MR13" s="516"/>
      <c r="MS13" s="516"/>
      <c r="MT13" s="516"/>
      <c r="MU13" s="516"/>
      <c r="MV13" s="516"/>
      <c r="MW13" s="516"/>
      <c r="MX13" s="516"/>
      <c r="MY13" s="516"/>
      <c r="MZ13" s="516"/>
      <c r="NA13" s="516"/>
      <c r="NB13" s="516"/>
      <c r="NC13" s="516"/>
      <c r="ND13" s="516"/>
      <c r="NE13" s="516"/>
      <c r="NF13" s="516"/>
      <c r="NG13" s="516"/>
      <c r="NH13" s="516"/>
      <c r="NI13" s="516"/>
      <c r="NJ13" s="516"/>
      <c r="NK13" s="516"/>
      <c r="NL13" s="516"/>
      <c r="NM13" s="516"/>
      <c r="NN13" s="516"/>
      <c r="NO13" s="516"/>
      <c r="NP13" s="516"/>
      <c r="NQ13" s="516"/>
      <c r="NR13" s="516"/>
      <c r="NS13" s="516"/>
      <c r="NT13" s="516"/>
      <c r="NU13" s="516"/>
      <c r="NV13" s="516"/>
      <c r="NW13" s="516"/>
      <c r="NX13" s="516"/>
      <c r="NY13" s="516"/>
      <c r="NZ13" s="516"/>
      <c r="OA13" s="516"/>
      <c r="OB13" s="516"/>
      <c r="OC13" s="516"/>
      <c r="OD13" s="516"/>
      <c r="OE13" s="516"/>
      <c r="OF13" s="516"/>
      <c r="OG13" s="516"/>
      <c r="OH13" s="516"/>
      <c r="OI13" s="516"/>
      <c r="OJ13" s="516"/>
      <c r="OK13" s="516"/>
      <c r="OL13" s="516"/>
      <c r="OM13" s="516"/>
      <c r="ON13" s="516"/>
      <c r="OO13" s="516"/>
      <c r="OP13" s="516"/>
      <c r="OQ13" s="516"/>
      <c r="OR13" s="516"/>
      <c r="OS13" s="516"/>
      <c r="OT13" s="516"/>
      <c r="OU13" s="516"/>
      <c r="OV13" s="516"/>
      <c r="OW13" s="516"/>
      <c r="OX13" s="516"/>
      <c r="OY13" s="516"/>
      <c r="OZ13" s="516"/>
      <c r="PA13" s="516"/>
      <c r="PB13" s="516"/>
      <c r="PC13" s="516"/>
      <c r="PD13" s="516"/>
      <c r="PE13" s="516"/>
      <c r="PF13" s="516"/>
      <c r="PG13" s="516"/>
      <c r="PH13" s="516"/>
      <c r="PI13" s="516"/>
      <c r="PJ13" s="516"/>
      <c r="PK13" s="516"/>
      <c r="PL13" s="516"/>
      <c r="PM13" s="516"/>
      <c r="PN13" s="516"/>
      <c r="PO13" s="516"/>
      <c r="PP13" s="516"/>
      <c r="PQ13" s="516"/>
      <c r="PR13" s="516"/>
      <c r="PS13" s="516"/>
      <c r="PT13" s="516"/>
      <c r="PU13" s="516"/>
      <c r="PV13" s="516"/>
      <c r="PW13" s="516"/>
      <c r="PX13" s="516"/>
      <c r="PY13" s="516"/>
      <c r="PZ13" s="516"/>
      <c r="QA13" s="516"/>
      <c r="QB13" s="516"/>
      <c r="QC13" s="516"/>
      <c r="QD13" s="516"/>
      <c r="QE13" s="516"/>
      <c r="QF13" s="516"/>
      <c r="QG13" s="516"/>
      <c r="QH13" s="516"/>
      <c r="QI13" s="516"/>
      <c r="QJ13" s="516"/>
      <c r="QK13" s="516"/>
      <c r="QL13" s="516"/>
      <c r="QM13" s="516"/>
      <c r="QN13" s="516"/>
      <c r="QO13" s="516"/>
      <c r="QP13" s="516"/>
      <c r="QQ13" s="516"/>
      <c r="QR13" s="516"/>
      <c r="QS13" s="516"/>
      <c r="QT13" s="516"/>
      <c r="QU13" s="516"/>
      <c r="QV13" s="516"/>
      <c r="QW13" s="516"/>
      <c r="QX13" s="516"/>
      <c r="QY13" s="516"/>
      <c r="QZ13" s="516"/>
      <c r="RA13" s="516"/>
      <c r="RB13" s="516"/>
      <c r="RC13" s="516"/>
      <c r="RD13" s="516"/>
      <c r="RE13" s="516"/>
      <c r="RF13" s="516"/>
      <c r="RG13" s="516"/>
      <c r="RH13" s="516"/>
      <c r="RI13" s="516"/>
      <c r="RJ13" s="516"/>
      <c r="RK13" s="516"/>
      <c r="RL13" s="516"/>
      <c r="RM13" s="516"/>
      <c r="RN13" s="516"/>
      <c r="RO13" s="516"/>
      <c r="RP13" s="516"/>
      <c r="RQ13" s="516"/>
      <c r="RR13" s="516"/>
      <c r="RS13" s="516"/>
      <c r="RT13" s="516"/>
      <c r="RU13" s="516"/>
      <c r="RV13" s="516"/>
      <c r="RW13" s="516"/>
      <c r="RX13" s="516"/>
      <c r="RY13" s="516"/>
      <c r="RZ13" s="516"/>
      <c r="SA13" s="516"/>
      <c r="SB13" s="516"/>
      <c r="SC13" s="516"/>
      <c r="SD13" s="516"/>
      <c r="SE13" s="516"/>
      <c r="SF13" s="516"/>
      <c r="SG13" s="516"/>
      <c r="SH13" s="516"/>
      <c r="SI13" s="516"/>
      <c r="SJ13" s="516"/>
      <c r="SK13" s="516"/>
      <c r="SL13" s="516"/>
      <c r="SM13" s="516"/>
      <c r="SN13" s="516"/>
      <c r="SO13" s="516"/>
      <c r="SP13" s="516"/>
      <c r="SQ13" s="516"/>
      <c r="SR13" s="516"/>
      <c r="SS13" s="516"/>
    </row>
    <row r="14" spans="1:513" s="517" customFormat="1" ht="28.8" customHeight="1" x14ac:dyDescent="0.25">
      <c r="A14" s="553"/>
      <c r="B14" s="554"/>
      <c r="C14" s="555" t="s">
        <v>152</v>
      </c>
      <c r="D14" s="556">
        <v>80</v>
      </c>
      <c r="E14" s="557">
        <f>(4500)/AO1</f>
        <v>1500</v>
      </c>
      <c r="F14" s="557">
        <f>D14*E14</f>
        <v>120000</v>
      </c>
      <c r="G14" s="558" t="s">
        <v>58</v>
      </c>
      <c r="H14" s="558" t="s">
        <v>184</v>
      </c>
      <c r="I14" s="558"/>
      <c r="J14" s="558"/>
      <c r="K14" s="558"/>
      <c r="L14" s="558"/>
      <c r="M14" s="558"/>
      <c r="N14" s="558"/>
      <c r="O14" s="558"/>
      <c r="P14" s="558"/>
      <c r="Q14" s="558"/>
      <c r="R14" s="558"/>
      <c r="S14" s="558"/>
      <c r="T14" s="558"/>
      <c r="U14" s="558"/>
      <c r="V14" s="558"/>
      <c r="W14" s="558"/>
      <c r="X14" s="558"/>
      <c r="Y14" s="558"/>
      <c r="Z14" s="558"/>
      <c r="AA14" s="558"/>
      <c r="AB14" s="558"/>
      <c r="AC14" s="558"/>
      <c r="AD14" s="558"/>
      <c r="AE14" s="558"/>
      <c r="AF14" s="558"/>
      <c r="AG14" s="558"/>
      <c r="AH14" s="560"/>
      <c r="AI14" s="538">
        <f t="shared" si="0"/>
        <v>0</v>
      </c>
      <c r="AJ14" s="539">
        <f t="shared" si="0"/>
        <v>0</v>
      </c>
      <c r="AK14" s="539">
        <f>AI14+AJ14</f>
        <v>0</v>
      </c>
      <c r="AL14" s="561"/>
      <c r="AM14" s="562" t="s">
        <v>156</v>
      </c>
      <c r="AN14" s="516"/>
      <c r="AO14" s="516"/>
      <c r="AP14" s="516"/>
      <c r="AQ14" s="516"/>
      <c r="AR14" s="516"/>
      <c r="AS14" s="516"/>
      <c r="AT14" s="516"/>
      <c r="AU14" s="516"/>
      <c r="AV14" s="516"/>
      <c r="AW14" s="516"/>
      <c r="AX14" s="516"/>
      <c r="AY14" s="516"/>
      <c r="AZ14" s="516"/>
      <c r="BA14" s="516"/>
      <c r="BB14" s="516"/>
      <c r="BC14" s="516"/>
      <c r="BD14" s="516"/>
      <c r="BE14" s="516"/>
      <c r="BF14" s="516"/>
      <c r="BG14" s="516"/>
      <c r="BH14" s="516"/>
      <c r="BI14" s="516"/>
      <c r="BJ14" s="516"/>
      <c r="BK14" s="516"/>
      <c r="BL14" s="516"/>
      <c r="BM14" s="516"/>
      <c r="BN14" s="516"/>
      <c r="BO14" s="516"/>
      <c r="BP14" s="516"/>
      <c r="BQ14" s="516"/>
      <c r="BR14" s="516"/>
      <c r="BS14" s="516"/>
      <c r="BT14" s="516"/>
      <c r="BU14" s="516"/>
      <c r="BV14" s="516"/>
      <c r="BW14" s="516"/>
      <c r="BX14" s="516"/>
      <c r="BY14" s="516"/>
      <c r="BZ14" s="516"/>
      <c r="CA14" s="516"/>
      <c r="CB14" s="516"/>
      <c r="CC14" s="516"/>
      <c r="CD14" s="516"/>
      <c r="CE14" s="516"/>
      <c r="CF14" s="516"/>
      <c r="CG14" s="516"/>
      <c r="CH14" s="516"/>
      <c r="CI14" s="516"/>
      <c r="CJ14" s="516"/>
      <c r="CK14" s="516"/>
      <c r="CL14" s="516"/>
      <c r="CM14" s="516"/>
      <c r="CN14" s="516"/>
      <c r="CO14" s="516"/>
      <c r="CP14" s="516"/>
      <c r="CQ14" s="516"/>
      <c r="CR14" s="516"/>
      <c r="CS14" s="516"/>
      <c r="CT14" s="516"/>
      <c r="CU14" s="516"/>
      <c r="CV14" s="516"/>
      <c r="CW14" s="516"/>
      <c r="CX14" s="516"/>
      <c r="CY14" s="516"/>
      <c r="CZ14" s="516"/>
      <c r="DA14" s="516"/>
      <c r="DB14" s="516"/>
      <c r="DC14" s="516"/>
      <c r="DD14" s="516"/>
      <c r="DE14" s="516"/>
      <c r="DF14" s="516"/>
      <c r="DG14" s="516"/>
      <c r="DH14" s="516"/>
      <c r="DI14" s="516"/>
      <c r="DJ14" s="516"/>
      <c r="DK14" s="516"/>
      <c r="DL14" s="516"/>
      <c r="DM14" s="516"/>
      <c r="DN14" s="516"/>
      <c r="DO14" s="516"/>
      <c r="DP14" s="516"/>
      <c r="DQ14" s="516"/>
      <c r="DR14" s="516"/>
      <c r="DS14" s="516"/>
      <c r="DT14" s="516"/>
      <c r="DU14" s="516"/>
      <c r="DV14" s="516"/>
      <c r="DW14" s="516"/>
      <c r="DX14" s="516"/>
      <c r="DY14" s="516"/>
      <c r="DZ14" s="516"/>
      <c r="EA14" s="516"/>
      <c r="EB14" s="516"/>
      <c r="EC14" s="516"/>
      <c r="ED14" s="516"/>
      <c r="EE14" s="516"/>
      <c r="EF14" s="516"/>
      <c r="EG14" s="516"/>
      <c r="EH14" s="516"/>
      <c r="EI14" s="516"/>
      <c r="EJ14" s="516"/>
      <c r="EK14" s="516"/>
      <c r="EL14" s="516"/>
      <c r="EM14" s="516"/>
      <c r="EN14" s="516"/>
      <c r="EO14" s="516"/>
      <c r="EP14" s="516"/>
      <c r="EQ14" s="516"/>
      <c r="ER14" s="516"/>
      <c r="ES14" s="516"/>
      <c r="ET14" s="516"/>
      <c r="EU14" s="516"/>
      <c r="EV14" s="516"/>
      <c r="EW14" s="516"/>
      <c r="EX14" s="516"/>
      <c r="EY14" s="516"/>
      <c r="EZ14" s="516"/>
      <c r="FA14" s="516"/>
      <c r="FB14" s="516"/>
      <c r="FC14" s="516"/>
      <c r="FD14" s="516"/>
      <c r="FE14" s="516"/>
      <c r="FF14" s="516"/>
      <c r="FG14" s="516"/>
      <c r="FH14" s="516"/>
      <c r="FI14" s="516"/>
      <c r="FJ14" s="516"/>
      <c r="FK14" s="516"/>
      <c r="FL14" s="516"/>
      <c r="FM14" s="516"/>
      <c r="FN14" s="516"/>
      <c r="FO14" s="516"/>
      <c r="FP14" s="516"/>
      <c r="FQ14" s="516"/>
      <c r="FR14" s="516"/>
      <c r="FS14" s="516"/>
      <c r="FT14" s="516"/>
      <c r="FU14" s="516"/>
      <c r="FV14" s="516"/>
      <c r="FW14" s="516"/>
      <c r="FX14" s="516"/>
      <c r="FY14" s="516"/>
      <c r="FZ14" s="516"/>
      <c r="GA14" s="516"/>
      <c r="GB14" s="516"/>
      <c r="GC14" s="516"/>
      <c r="GD14" s="516"/>
      <c r="GE14" s="516"/>
      <c r="GF14" s="516"/>
      <c r="GG14" s="516"/>
      <c r="GH14" s="516"/>
      <c r="GI14" s="516"/>
      <c r="GJ14" s="516"/>
      <c r="GK14" s="516"/>
      <c r="GL14" s="516"/>
      <c r="GM14" s="516"/>
      <c r="GN14" s="516"/>
      <c r="GO14" s="516"/>
      <c r="GP14" s="516"/>
      <c r="GQ14" s="516"/>
      <c r="GR14" s="516"/>
      <c r="GS14" s="516"/>
      <c r="GT14" s="516"/>
      <c r="GU14" s="516"/>
      <c r="GV14" s="516"/>
      <c r="GW14" s="516"/>
      <c r="GX14" s="516"/>
      <c r="GY14" s="516"/>
      <c r="GZ14" s="516"/>
      <c r="HA14" s="516"/>
      <c r="HB14" s="516"/>
      <c r="HC14" s="516"/>
      <c r="HD14" s="516"/>
      <c r="HE14" s="516"/>
      <c r="HF14" s="516"/>
      <c r="HG14" s="516"/>
      <c r="HH14" s="516"/>
      <c r="HI14" s="516"/>
      <c r="HJ14" s="516"/>
      <c r="HK14" s="516"/>
      <c r="HL14" s="516"/>
      <c r="HM14" s="516"/>
      <c r="HN14" s="516"/>
      <c r="HO14" s="516"/>
      <c r="HP14" s="516"/>
      <c r="HQ14" s="516"/>
      <c r="HR14" s="516"/>
      <c r="HS14" s="516"/>
      <c r="HT14" s="516"/>
      <c r="HU14" s="516"/>
      <c r="HV14" s="516"/>
      <c r="HW14" s="516"/>
      <c r="HX14" s="516"/>
      <c r="HY14" s="516"/>
      <c r="HZ14" s="516"/>
      <c r="IA14" s="516"/>
      <c r="IB14" s="516"/>
      <c r="IC14" s="516"/>
      <c r="ID14" s="516"/>
      <c r="IE14" s="516"/>
      <c r="IF14" s="516"/>
      <c r="IG14" s="516"/>
      <c r="IH14" s="516"/>
      <c r="II14" s="516"/>
      <c r="IJ14" s="516"/>
      <c r="IK14" s="516"/>
      <c r="IL14" s="516"/>
      <c r="IM14" s="516"/>
      <c r="IN14" s="516"/>
      <c r="IO14" s="516"/>
      <c r="IP14" s="516"/>
      <c r="IQ14" s="516"/>
      <c r="IR14" s="516"/>
      <c r="IS14" s="516"/>
      <c r="IT14" s="516"/>
      <c r="IU14" s="516"/>
      <c r="IV14" s="516"/>
      <c r="IW14" s="516"/>
      <c r="IX14" s="516"/>
      <c r="IY14" s="516"/>
      <c r="IZ14" s="516"/>
      <c r="JA14" s="516"/>
      <c r="JB14" s="516"/>
      <c r="JC14" s="516"/>
      <c r="JD14" s="516"/>
      <c r="JE14" s="516"/>
      <c r="JF14" s="516"/>
      <c r="JG14" s="516"/>
      <c r="JH14" s="516"/>
      <c r="JI14" s="516"/>
      <c r="JJ14" s="516"/>
      <c r="JK14" s="516"/>
      <c r="JL14" s="516"/>
      <c r="JM14" s="516"/>
      <c r="JN14" s="516"/>
      <c r="JO14" s="516"/>
      <c r="JP14" s="516"/>
      <c r="JQ14" s="516"/>
      <c r="JR14" s="516"/>
      <c r="JS14" s="516"/>
      <c r="JT14" s="516"/>
      <c r="JU14" s="516"/>
      <c r="JV14" s="516"/>
      <c r="JW14" s="516"/>
      <c r="JX14" s="516"/>
      <c r="JY14" s="516"/>
      <c r="JZ14" s="516"/>
      <c r="KA14" s="516"/>
      <c r="KB14" s="516"/>
      <c r="KC14" s="516"/>
      <c r="KD14" s="516"/>
      <c r="KE14" s="516"/>
      <c r="KF14" s="516"/>
      <c r="KG14" s="516"/>
      <c r="KH14" s="516"/>
      <c r="KI14" s="516"/>
      <c r="KJ14" s="516"/>
      <c r="KK14" s="516"/>
      <c r="KL14" s="516"/>
      <c r="KM14" s="516"/>
      <c r="KN14" s="516"/>
      <c r="KO14" s="516"/>
      <c r="KP14" s="516"/>
      <c r="KQ14" s="516"/>
      <c r="KR14" s="516"/>
      <c r="KS14" s="516"/>
      <c r="KT14" s="516"/>
      <c r="KU14" s="516"/>
      <c r="KV14" s="516"/>
      <c r="KW14" s="516"/>
      <c r="KX14" s="516"/>
      <c r="KY14" s="516"/>
      <c r="KZ14" s="516"/>
      <c r="LA14" s="516"/>
      <c r="LB14" s="516"/>
      <c r="LC14" s="516"/>
      <c r="LD14" s="516"/>
      <c r="LE14" s="516"/>
      <c r="LF14" s="516"/>
      <c r="LG14" s="516"/>
      <c r="LH14" s="516"/>
      <c r="LI14" s="516"/>
      <c r="LJ14" s="516"/>
      <c r="LK14" s="516"/>
      <c r="LL14" s="516"/>
      <c r="LM14" s="516"/>
      <c r="LN14" s="516"/>
      <c r="LO14" s="516"/>
      <c r="LP14" s="516"/>
      <c r="LQ14" s="516"/>
      <c r="LR14" s="516"/>
      <c r="LS14" s="516"/>
      <c r="LT14" s="516"/>
      <c r="LU14" s="516"/>
      <c r="LV14" s="516"/>
      <c r="LW14" s="516"/>
      <c r="LX14" s="516"/>
      <c r="LY14" s="516"/>
      <c r="LZ14" s="516"/>
      <c r="MA14" s="516"/>
      <c r="MB14" s="516"/>
      <c r="MC14" s="516"/>
      <c r="MD14" s="516"/>
      <c r="ME14" s="516"/>
      <c r="MF14" s="516"/>
      <c r="MG14" s="516"/>
      <c r="MH14" s="516"/>
      <c r="MI14" s="516"/>
      <c r="MJ14" s="516"/>
      <c r="MK14" s="516"/>
      <c r="ML14" s="516"/>
      <c r="MM14" s="516"/>
      <c r="MN14" s="516"/>
      <c r="MO14" s="516"/>
      <c r="MP14" s="516"/>
      <c r="MQ14" s="516"/>
      <c r="MR14" s="516"/>
      <c r="MS14" s="516"/>
      <c r="MT14" s="516"/>
      <c r="MU14" s="516"/>
      <c r="MV14" s="516"/>
      <c r="MW14" s="516"/>
      <c r="MX14" s="516"/>
      <c r="MY14" s="516"/>
      <c r="MZ14" s="516"/>
      <c r="NA14" s="516"/>
      <c r="NB14" s="516"/>
      <c r="NC14" s="516"/>
      <c r="ND14" s="516"/>
      <c r="NE14" s="516"/>
      <c r="NF14" s="516"/>
      <c r="NG14" s="516"/>
      <c r="NH14" s="516"/>
      <c r="NI14" s="516"/>
      <c r="NJ14" s="516"/>
      <c r="NK14" s="516"/>
      <c r="NL14" s="516"/>
      <c r="NM14" s="516"/>
      <c r="NN14" s="516"/>
      <c r="NO14" s="516"/>
      <c r="NP14" s="516"/>
      <c r="NQ14" s="516"/>
      <c r="NR14" s="516"/>
      <c r="NS14" s="516"/>
      <c r="NT14" s="516"/>
      <c r="NU14" s="516"/>
      <c r="NV14" s="516"/>
      <c r="NW14" s="516"/>
      <c r="NX14" s="516"/>
      <c r="NY14" s="516"/>
      <c r="NZ14" s="516"/>
      <c r="OA14" s="516"/>
      <c r="OB14" s="516"/>
      <c r="OC14" s="516"/>
      <c r="OD14" s="516"/>
      <c r="OE14" s="516"/>
      <c r="OF14" s="516"/>
      <c r="OG14" s="516"/>
      <c r="OH14" s="516"/>
      <c r="OI14" s="516"/>
      <c r="OJ14" s="516"/>
      <c r="OK14" s="516"/>
      <c r="OL14" s="516"/>
      <c r="OM14" s="516"/>
      <c r="ON14" s="516"/>
      <c r="OO14" s="516"/>
      <c r="OP14" s="516"/>
      <c r="OQ14" s="516"/>
      <c r="OR14" s="516"/>
      <c r="OS14" s="516"/>
      <c r="OT14" s="516"/>
      <c r="OU14" s="516"/>
      <c r="OV14" s="516"/>
      <c r="OW14" s="516"/>
      <c r="OX14" s="516"/>
      <c r="OY14" s="516"/>
      <c r="OZ14" s="516"/>
      <c r="PA14" s="516"/>
      <c r="PB14" s="516"/>
      <c r="PC14" s="516"/>
      <c r="PD14" s="516"/>
      <c r="PE14" s="516"/>
      <c r="PF14" s="516"/>
      <c r="PG14" s="516"/>
      <c r="PH14" s="516"/>
      <c r="PI14" s="516"/>
      <c r="PJ14" s="516"/>
      <c r="PK14" s="516"/>
      <c r="PL14" s="516"/>
      <c r="PM14" s="516"/>
      <c r="PN14" s="516"/>
      <c r="PO14" s="516"/>
      <c r="PP14" s="516"/>
      <c r="PQ14" s="516"/>
      <c r="PR14" s="516"/>
      <c r="PS14" s="516"/>
      <c r="PT14" s="516"/>
      <c r="PU14" s="516"/>
      <c r="PV14" s="516"/>
      <c r="PW14" s="516"/>
      <c r="PX14" s="516"/>
      <c r="PY14" s="516"/>
      <c r="PZ14" s="516"/>
      <c r="QA14" s="516"/>
      <c r="QB14" s="516"/>
      <c r="QC14" s="516"/>
      <c r="QD14" s="516"/>
      <c r="QE14" s="516"/>
      <c r="QF14" s="516"/>
      <c r="QG14" s="516"/>
      <c r="QH14" s="516"/>
      <c r="QI14" s="516"/>
      <c r="QJ14" s="516"/>
      <c r="QK14" s="516"/>
      <c r="QL14" s="516"/>
      <c r="QM14" s="516"/>
      <c r="QN14" s="516"/>
      <c r="QO14" s="516"/>
      <c r="QP14" s="516"/>
      <c r="QQ14" s="516"/>
      <c r="QR14" s="516"/>
      <c r="QS14" s="516"/>
      <c r="QT14" s="516"/>
      <c r="QU14" s="516"/>
      <c r="QV14" s="516"/>
      <c r="QW14" s="516"/>
      <c r="QX14" s="516"/>
      <c r="QY14" s="516"/>
      <c r="QZ14" s="516"/>
      <c r="RA14" s="516"/>
      <c r="RB14" s="516"/>
      <c r="RC14" s="516"/>
      <c r="RD14" s="516"/>
      <c r="RE14" s="516"/>
      <c r="RF14" s="516"/>
      <c r="RG14" s="516"/>
      <c r="RH14" s="516"/>
      <c r="RI14" s="516"/>
      <c r="RJ14" s="516"/>
      <c r="RK14" s="516"/>
      <c r="RL14" s="516"/>
      <c r="RM14" s="516"/>
      <c r="RN14" s="516"/>
      <c r="RO14" s="516"/>
      <c r="RP14" s="516"/>
      <c r="RQ14" s="516"/>
      <c r="RR14" s="516"/>
      <c r="RS14" s="516"/>
      <c r="RT14" s="516"/>
      <c r="RU14" s="516"/>
      <c r="RV14" s="516"/>
      <c r="RW14" s="516"/>
      <c r="RX14" s="516"/>
      <c r="RY14" s="516"/>
      <c r="RZ14" s="516"/>
      <c r="SA14" s="516"/>
      <c r="SB14" s="516"/>
      <c r="SC14" s="516"/>
      <c r="SD14" s="516"/>
      <c r="SE14" s="516"/>
      <c r="SF14" s="516"/>
      <c r="SG14" s="516"/>
      <c r="SH14" s="516"/>
      <c r="SI14" s="516"/>
      <c r="SJ14" s="516"/>
      <c r="SK14" s="516"/>
      <c r="SL14" s="516"/>
      <c r="SM14" s="516"/>
      <c r="SN14" s="516"/>
      <c r="SO14" s="516"/>
      <c r="SP14" s="516"/>
      <c r="SQ14" s="516"/>
      <c r="SR14" s="516"/>
      <c r="SS14" s="516"/>
    </row>
    <row r="15" spans="1:513" s="517" customFormat="1" ht="28.8" customHeight="1" x14ac:dyDescent="0.25">
      <c r="A15" s="553"/>
      <c r="B15" s="554"/>
      <c r="C15" s="555" t="s">
        <v>154</v>
      </c>
      <c r="D15" s="556">
        <v>50</v>
      </c>
      <c r="E15" s="557">
        <f>(3500)/AO1</f>
        <v>1166.6666666666667</v>
      </c>
      <c r="F15" s="557">
        <f>D15*E15</f>
        <v>58333.333333333336</v>
      </c>
      <c r="G15" s="558" t="s">
        <v>58</v>
      </c>
      <c r="H15" s="558" t="s">
        <v>184</v>
      </c>
      <c r="I15" s="558"/>
      <c r="J15" s="558"/>
      <c r="K15" s="558"/>
      <c r="L15" s="558"/>
      <c r="M15" s="558"/>
      <c r="N15" s="558"/>
      <c r="O15" s="558"/>
      <c r="P15" s="558"/>
      <c r="Q15" s="558"/>
      <c r="R15" s="558"/>
      <c r="S15" s="558"/>
      <c r="T15" s="558"/>
      <c r="U15" s="558"/>
      <c r="V15" s="558"/>
      <c r="W15" s="558"/>
      <c r="X15" s="558"/>
      <c r="Y15" s="558"/>
      <c r="Z15" s="558"/>
      <c r="AA15" s="558"/>
      <c r="AB15" s="558"/>
      <c r="AC15" s="558"/>
      <c r="AD15" s="558"/>
      <c r="AE15" s="558"/>
      <c r="AF15" s="558"/>
      <c r="AG15" s="558"/>
      <c r="AH15" s="560"/>
      <c r="AI15" s="538">
        <f t="shared" si="0"/>
        <v>0</v>
      </c>
      <c r="AJ15" s="539">
        <f t="shared" si="0"/>
        <v>0</v>
      </c>
      <c r="AK15" s="539">
        <f>AI15+AJ15</f>
        <v>0</v>
      </c>
      <c r="AL15" s="561"/>
      <c r="AM15" s="562"/>
      <c r="AN15" s="516"/>
      <c r="AO15" s="516"/>
      <c r="AP15" s="516"/>
      <c r="AQ15" s="516"/>
      <c r="AR15" s="516"/>
      <c r="AS15" s="516"/>
      <c r="AT15" s="516"/>
      <c r="AU15" s="516"/>
      <c r="AV15" s="516"/>
      <c r="AW15" s="516"/>
      <c r="AX15" s="516"/>
      <c r="AY15" s="516"/>
      <c r="AZ15" s="516"/>
      <c r="BA15" s="516"/>
      <c r="BB15" s="516"/>
      <c r="BC15" s="516"/>
      <c r="BD15" s="516"/>
      <c r="BE15" s="516"/>
      <c r="BF15" s="516"/>
      <c r="BG15" s="516"/>
      <c r="BH15" s="516"/>
      <c r="BI15" s="516"/>
      <c r="BJ15" s="516"/>
      <c r="BK15" s="516"/>
      <c r="BL15" s="516"/>
      <c r="BM15" s="516"/>
      <c r="BN15" s="516"/>
      <c r="BO15" s="516"/>
      <c r="BP15" s="516"/>
      <c r="BQ15" s="516"/>
      <c r="BR15" s="516"/>
      <c r="BS15" s="516"/>
      <c r="BT15" s="516"/>
      <c r="BU15" s="516"/>
      <c r="BV15" s="516"/>
      <c r="BW15" s="516"/>
      <c r="BX15" s="516"/>
      <c r="BY15" s="516"/>
      <c r="BZ15" s="516"/>
      <c r="CA15" s="516"/>
      <c r="CB15" s="516"/>
      <c r="CC15" s="516"/>
      <c r="CD15" s="516"/>
      <c r="CE15" s="516"/>
      <c r="CF15" s="516"/>
      <c r="CG15" s="516"/>
      <c r="CH15" s="516"/>
      <c r="CI15" s="516"/>
      <c r="CJ15" s="516"/>
      <c r="CK15" s="516"/>
      <c r="CL15" s="516"/>
      <c r="CM15" s="516"/>
      <c r="CN15" s="516"/>
      <c r="CO15" s="516"/>
      <c r="CP15" s="516"/>
      <c r="CQ15" s="516"/>
      <c r="CR15" s="516"/>
      <c r="CS15" s="516"/>
      <c r="CT15" s="516"/>
      <c r="CU15" s="516"/>
      <c r="CV15" s="516"/>
      <c r="CW15" s="516"/>
      <c r="CX15" s="516"/>
      <c r="CY15" s="516"/>
      <c r="CZ15" s="516"/>
      <c r="DA15" s="516"/>
      <c r="DB15" s="516"/>
      <c r="DC15" s="516"/>
      <c r="DD15" s="516"/>
      <c r="DE15" s="516"/>
      <c r="DF15" s="516"/>
      <c r="DG15" s="516"/>
      <c r="DH15" s="516"/>
      <c r="DI15" s="516"/>
      <c r="DJ15" s="516"/>
      <c r="DK15" s="516"/>
      <c r="DL15" s="516"/>
      <c r="DM15" s="516"/>
      <c r="DN15" s="516"/>
      <c r="DO15" s="516"/>
      <c r="DP15" s="516"/>
      <c r="DQ15" s="516"/>
      <c r="DR15" s="516"/>
      <c r="DS15" s="516"/>
      <c r="DT15" s="516"/>
      <c r="DU15" s="516"/>
      <c r="DV15" s="516"/>
      <c r="DW15" s="516"/>
      <c r="DX15" s="516"/>
      <c r="DY15" s="516"/>
      <c r="DZ15" s="516"/>
      <c r="EA15" s="516"/>
      <c r="EB15" s="516"/>
      <c r="EC15" s="516"/>
      <c r="ED15" s="516"/>
      <c r="EE15" s="516"/>
      <c r="EF15" s="516"/>
      <c r="EG15" s="516"/>
      <c r="EH15" s="516"/>
      <c r="EI15" s="516"/>
      <c r="EJ15" s="516"/>
      <c r="EK15" s="516"/>
      <c r="EL15" s="516"/>
      <c r="EM15" s="516"/>
      <c r="EN15" s="516"/>
      <c r="EO15" s="516"/>
      <c r="EP15" s="516"/>
      <c r="EQ15" s="516"/>
      <c r="ER15" s="516"/>
      <c r="ES15" s="516"/>
      <c r="ET15" s="516"/>
      <c r="EU15" s="516"/>
      <c r="EV15" s="516"/>
      <c r="EW15" s="516"/>
      <c r="EX15" s="516"/>
      <c r="EY15" s="516"/>
      <c r="EZ15" s="516"/>
      <c r="FA15" s="516"/>
      <c r="FB15" s="516"/>
      <c r="FC15" s="516"/>
      <c r="FD15" s="516"/>
      <c r="FE15" s="516"/>
      <c r="FF15" s="516"/>
      <c r="FG15" s="516"/>
      <c r="FH15" s="516"/>
      <c r="FI15" s="516"/>
      <c r="FJ15" s="516"/>
      <c r="FK15" s="516"/>
      <c r="FL15" s="516"/>
      <c r="FM15" s="516"/>
      <c r="FN15" s="516"/>
      <c r="FO15" s="516"/>
      <c r="FP15" s="516"/>
      <c r="FQ15" s="516"/>
      <c r="FR15" s="516"/>
      <c r="FS15" s="516"/>
      <c r="FT15" s="516"/>
      <c r="FU15" s="516"/>
      <c r="FV15" s="516"/>
      <c r="FW15" s="516"/>
      <c r="FX15" s="516"/>
      <c r="FY15" s="516"/>
      <c r="FZ15" s="516"/>
      <c r="GA15" s="516"/>
      <c r="GB15" s="516"/>
      <c r="GC15" s="516"/>
      <c r="GD15" s="516"/>
      <c r="GE15" s="516"/>
      <c r="GF15" s="516"/>
      <c r="GG15" s="516"/>
      <c r="GH15" s="516"/>
      <c r="GI15" s="516"/>
      <c r="GJ15" s="516"/>
      <c r="GK15" s="516"/>
      <c r="GL15" s="516"/>
      <c r="GM15" s="516"/>
      <c r="GN15" s="516"/>
      <c r="GO15" s="516"/>
      <c r="GP15" s="516"/>
      <c r="GQ15" s="516"/>
      <c r="GR15" s="516"/>
      <c r="GS15" s="516"/>
      <c r="GT15" s="516"/>
      <c r="GU15" s="516"/>
      <c r="GV15" s="516"/>
      <c r="GW15" s="516"/>
      <c r="GX15" s="516"/>
      <c r="GY15" s="516"/>
      <c r="GZ15" s="516"/>
      <c r="HA15" s="516"/>
      <c r="HB15" s="516"/>
      <c r="HC15" s="516"/>
      <c r="HD15" s="516"/>
      <c r="HE15" s="516"/>
      <c r="HF15" s="516"/>
      <c r="HG15" s="516"/>
      <c r="HH15" s="516"/>
      <c r="HI15" s="516"/>
      <c r="HJ15" s="516"/>
      <c r="HK15" s="516"/>
      <c r="HL15" s="516"/>
      <c r="HM15" s="516"/>
      <c r="HN15" s="516"/>
      <c r="HO15" s="516"/>
      <c r="HP15" s="516"/>
      <c r="HQ15" s="516"/>
      <c r="HR15" s="516"/>
      <c r="HS15" s="516"/>
      <c r="HT15" s="516"/>
      <c r="HU15" s="516"/>
      <c r="HV15" s="516"/>
      <c r="HW15" s="516"/>
      <c r="HX15" s="516"/>
      <c r="HY15" s="516"/>
      <c r="HZ15" s="516"/>
      <c r="IA15" s="516"/>
      <c r="IB15" s="516"/>
      <c r="IC15" s="516"/>
      <c r="ID15" s="516"/>
      <c r="IE15" s="516"/>
      <c r="IF15" s="516"/>
      <c r="IG15" s="516"/>
      <c r="IH15" s="516"/>
      <c r="II15" s="516"/>
      <c r="IJ15" s="516"/>
      <c r="IK15" s="516"/>
      <c r="IL15" s="516"/>
      <c r="IM15" s="516"/>
      <c r="IN15" s="516"/>
      <c r="IO15" s="516"/>
      <c r="IP15" s="516"/>
      <c r="IQ15" s="516"/>
      <c r="IR15" s="516"/>
      <c r="IS15" s="516"/>
      <c r="IT15" s="516"/>
      <c r="IU15" s="516"/>
      <c r="IV15" s="516"/>
      <c r="IW15" s="516"/>
      <c r="IX15" s="516"/>
      <c r="IY15" s="516"/>
      <c r="IZ15" s="516"/>
      <c r="JA15" s="516"/>
      <c r="JB15" s="516"/>
      <c r="JC15" s="516"/>
      <c r="JD15" s="516"/>
      <c r="JE15" s="516"/>
      <c r="JF15" s="516"/>
      <c r="JG15" s="516"/>
      <c r="JH15" s="516"/>
      <c r="JI15" s="516"/>
      <c r="JJ15" s="516"/>
      <c r="JK15" s="516"/>
      <c r="JL15" s="516"/>
      <c r="JM15" s="516"/>
      <c r="JN15" s="516"/>
      <c r="JO15" s="516"/>
      <c r="JP15" s="516"/>
      <c r="JQ15" s="516"/>
      <c r="JR15" s="516"/>
      <c r="JS15" s="516"/>
      <c r="JT15" s="516"/>
      <c r="JU15" s="516"/>
      <c r="JV15" s="516"/>
      <c r="JW15" s="516"/>
      <c r="JX15" s="516"/>
      <c r="JY15" s="516"/>
      <c r="JZ15" s="516"/>
      <c r="KA15" s="516"/>
      <c r="KB15" s="516"/>
      <c r="KC15" s="516"/>
      <c r="KD15" s="516"/>
      <c r="KE15" s="516"/>
      <c r="KF15" s="516"/>
      <c r="KG15" s="516"/>
      <c r="KH15" s="516"/>
      <c r="KI15" s="516"/>
      <c r="KJ15" s="516"/>
      <c r="KK15" s="516"/>
      <c r="KL15" s="516"/>
      <c r="KM15" s="516"/>
      <c r="KN15" s="516"/>
      <c r="KO15" s="516"/>
      <c r="KP15" s="516"/>
      <c r="KQ15" s="516"/>
      <c r="KR15" s="516"/>
      <c r="KS15" s="516"/>
      <c r="KT15" s="516"/>
      <c r="KU15" s="516"/>
      <c r="KV15" s="516"/>
      <c r="KW15" s="516"/>
      <c r="KX15" s="516"/>
      <c r="KY15" s="516"/>
      <c r="KZ15" s="516"/>
      <c r="LA15" s="516"/>
      <c r="LB15" s="516"/>
      <c r="LC15" s="516"/>
      <c r="LD15" s="516"/>
      <c r="LE15" s="516"/>
      <c r="LF15" s="516"/>
      <c r="LG15" s="516"/>
      <c r="LH15" s="516"/>
      <c r="LI15" s="516"/>
      <c r="LJ15" s="516"/>
      <c r="LK15" s="516"/>
      <c r="LL15" s="516"/>
      <c r="LM15" s="516"/>
      <c r="LN15" s="516"/>
      <c r="LO15" s="516"/>
      <c r="LP15" s="516"/>
      <c r="LQ15" s="516"/>
      <c r="LR15" s="516"/>
      <c r="LS15" s="516"/>
      <c r="LT15" s="516"/>
      <c r="LU15" s="516"/>
      <c r="LV15" s="516"/>
      <c r="LW15" s="516"/>
      <c r="LX15" s="516"/>
      <c r="LY15" s="516"/>
      <c r="LZ15" s="516"/>
      <c r="MA15" s="516"/>
      <c r="MB15" s="516"/>
      <c r="MC15" s="516"/>
      <c r="MD15" s="516"/>
      <c r="ME15" s="516"/>
      <c r="MF15" s="516"/>
      <c r="MG15" s="516"/>
      <c r="MH15" s="516"/>
      <c r="MI15" s="516"/>
      <c r="MJ15" s="516"/>
      <c r="MK15" s="516"/>
      <c r="ML15" s="516"/>
      <c r="MM15" s="516"/>
      <c r="MN15" s="516"/>
      <c r="MO15" s="516"/>
      <c r="MP15" s="516"/>
      <c r="MQ15" s="516"/>
      <c r="MR15" s="516"/>
      <c r="MS15" s="516"/>
      <c r="MT15" s="516"/>
      <c r="MU15" s="516"/>
      <c r="MV15" s="516"/>
      <c r="MW15" s="516"/>
      <c r="MX15" s="516"/>
      <c r="MY15" s="516"/>
      <c r="MZ15" s="516"/>
      <c r="NA15" s="516"/>
      <c r="NB15" s="516"/>
      <c r="NC15" s="516"/>
      <c r="ND15" s="516"/>
      <c r="NE15" s="516"/>
      <c r="NF15" s="516"/>
      <c r="NG15" s="516"/>
      <c r="NH15" s="516"/>
      <c r="NI15" s="516"/>
      <c r="NJ15" s="516"/>
      <c r="NK15" s="516"/>
      <c r="NL15" s="516"/>
      <c r="NM15" s="516"/>
      <c r="NN15" s="516"/>
      <c r="NO15" s="516"/>
      <c r="NP15" s="516"/>
      <c r="NQ15" s="516"/>
      <c r="NR15" s="516"/>
      <c r="NS15" s="516"/>
      <c r="NT15" s="516"/>
      <c r="NU15" s="516"/>
      <c r="NV15" s="516"/>
      <c r="NW15" s="516"/>
      <c r="NX15" s="516"/>
      <c r="NY15" s="516"/>
      <c r="NZ15" s="516"/>
      <c r="OA15" s="516"/>
      <c r="OB15" s="516"/>
      <c r="OC15" s="516"/>
      <c r="OD15" s="516"/>
      <c r="OE15" s="516"/>
      <c r="OF15" s="516"/>
      <c r="OG15" s="516"/>
      <c r="OH15" s="516"/>
      <c r="OI15" s="516"/>
      <c r="OJ15" s="516"/>
      <c r="OK15" s="516"/>
      <c r="OL15" s="516"/>
      <c r="OM15" s="516"/>
      <c r="ON15" s="516"/>
      <c r="OO15" s="516"/>
      <c r="OP15" s="516"/>
      <c r="OQ15" s="516"/>
      <c r="OR15" s="516"/>
      <c r="OS15" s="516"/>
      <c r="OT15" s="516"/>
      <c r="OU15" s="516"/>
      <c r="OV15" s="516"/>
      <c r="OW15" s="516"/>
      <c r="OX15" s="516"/>
      <c r="OY15" s="516"/>
      <c r="OZ15" s="516"/>
      <c r="PA15" s="516"/>
      <c r="PB15" s="516"/>
      <c r="PC15" s="516"/>
      <c r="PD15" s="516"/>
      <c r="PE15" s="516"/>
      <c r="PF15" s="516"/>
      <c r="PG15" s="516"/>
      <c r="PH15" s="516"/>
      <c r="PI15" s="516"/>
      <c r="PJ15" s="516"/>
      <c r="PK15" s="516"/>
      <c r="PL15" s="516"/>
      <c r="PM15" s="516"/>
      <c r="PN15" s="516"/>
      <c r="PO15" s="516"/>
      <c r="PP15" s="516"/>
      <c r="PQ15" s="516"/>
      <c r="PR15" s="516"/>
      <c r="PS15" s="516"/>
      <c r="PT15" s="516"/>
      <c r="PU15" s="516"/>
      <c r="PV15" s="516"/>
      <c r="PW15" s="516"/>
      <c r="PX15" s="516"/>
      <c r="PY15" s="516"/>
      <c r="PZ15" s="516"/>
      <c r="QA15" s="516"/>
      <c r="QB15" s="516"/>
      <c r="QC15" s="516"/>
      <c r="QD15" s="516"/>
      <c r="QE15" s="516"/>
      <c r="QF15" s="516"/>
      <c r="QG15" s="516"/>
      <c r="QH15" s="516"/>
      <c r="QI15" s="516"/>
      <c r="QJ15" s="516"/>
      <c r="QK15" s="516"/>
      <c r="QL15" s="516"/>
      <c r="QM15" s="516"/>
      <c r="QN15" s="516"/>
      <c r="QO15" s="516"/>
      <c r="QP15" s="516"/>
      <c r="QQ15" s="516"/>
      <c r="QR15" s="516"/>
      <c r="QS15" s="516"/>
      <c r="QT15" s="516"/>
      <c r="QU15" s="516"/>
      <c r="QV15" s="516"/>
      <c r="QW15" s="516"/>
      <c r="QX15" s="516"/>
      <c r="QY15" s="516"/>
      <c r="QZ15" s="516"/>
      <c r="RA15" s="516"/>
      <c r="RB15" s="516"/>
      <c r="RC15" s="516"/>
      <c r="RD15" s="516"/>
      <c r="RE15" s="516"/>
      <c r="RF15" s="516"/>
      <c r="RG15" s="516"/>
      <c r="RH15" s="516"/>
      <c r="RI15" s="516"/>
      <c r="RJ15" s="516"/>
      <c r="RK15" s="516"/>
      <c r="RL15" s="516"/>
      <c r="RM15" s="516"/>
      <c r="RN15" s="516"/>
      <c r="RO15" s="516"/>
      <c r="RP15" s="516"/>
      <c r="RQ15" s="516"/>
      <c r="RR15" s="516"/>
      <c r="RS15" s="516"/>
      <c r="RT15" s="516"/>
      <c r="RU15" s="516"/>
      <c r="RV15" s="516"/>
      <c r="RW15" s="516"/>
      <c r="RX15" s="516"/>
      <c r="RY15" s="516"/>
      <c r="RZ15" s="516"/>
      <c r="SA15" s="516"/>
      <c r="SB15" s="516"/>
      <c r="SC15" s="516"/>
      <c r="SD15" s="516"/>
      <c r="SE15" s="516"/>
      <c r="SF15" s="516"/>
      <c r="SG15" s="516"/>
      <c r="SH15" s="516"/>
      <c r="SI15" s="516"/>
      <c r="SJ15" s="516"/>
      <c r="SK15" s="516"/>
      <c r="SL15" s="516"/>
      <c r="SM15" s="516"/>
      <c r="SN15" s="516"/>
      <c r="SO15" s="516"/>
      <c r="SP15" s="516"/>
      <c r="SQ15" s="516"/>
      <c r="SR15" s="516"/>
      <c r="SS15" s="516"/>
    </row>
    <row r="16" spans="1:513" s="517" customFormat="1" ht="28.8" customHeight="1" x14ac:dyDescent="0.25">
      <c r="A16" s="553"/>
      <c r="B16" s="554"/>
      <c r="C16" s="555" t="s">
        <v>153</v>
      </c>
      <c r="D16" s="556">
        <v>1</v>
      </c>
      <c r="E16" s="557">
        <f>30000/AO1</f>
        <v>10000</v>
      </c>
      <c r="F16" s="557">
        <f>D16*E16</f>
        <v>10000</v>
      </c>
      <c r="G16" s="558" t="s">
        <v>58</v>
      </c>
      <c r="H16" s="558" t="s">
        <v>184</v>
      </c>
      <c r="I16" s="558"/>
      <c r="J16" s="558"/>
      <c r="K16" s="558"/>
      <c r="L16" s="558"/>
      <c r="M16" s="558"/>
      <c r="N16" s="558"/>
      <c r="O16" s="558"/>
      <c r="P16" s="558"/>
      <c r="Q16" s="558"/>
      <c r="R16" s="558"/>
      <c r="S16" s="558"/>
      <c r="T16" s="558"/>
      <c r="U16" s="558"/>
      <c r="V16" s="558"/>
      <c r="W16" s="558"/>
      <c r="X16" s="558"/>
      <c r="Y16" s="558"/>
      <c r="Z16" s="558"/>
      <c r="AA16" s="558"/>
      <c r="AB16" s="558"/>
      <c r="AC16" s="558"/>
      <c r="AD16" s="558"/>
      <c r="AE16" s="558"/>
      <c r="AF16" s="558"/>
      <c r="AG16" s="558"/>
      <c r="AH16" s="560"/>
      <c r="AI16" s="538">
        <f t="shared" si="0"/>
        <v>0</v>
      </c>
      <c r="AJ16" s="539">
        <f t="shared" si="0"/>
        <v>0</v>
      </c>
      <c r="AK16" s="539">
        <f>AI16+AJ16</f>
        <v>0</v>
      </c>
      <c r="AL16" s="561"/>
      <c r="AM16" s="562"/>
      <c r="AN16" s="516"/>
      <c r="AO16" s="516"/>
      <c r="AP16" s="516"/>
      <c r="AQ16" s="516"/>
      <c r="AR16" s="516"/>
      <c r="AS16" s="516"/>
      <c r="AT16" s="516"/>
      <c r="AU16" s="516"/>
      <c r="AV16" s="516"/>
      <c r="AW16" s="516"/>
      <c r="AX16" s="516"/>
      <c r="AY16" s="516"/>
      <c r="AZ16" s="516"/>
      <c r="BA16" s="516"/>
      <c r="BB16" s="516"/>
      <c r="BC16" s="516"/>
      <c r="BD16" s="516"/>
      <c r="BE16" s="516"/>
      <c r="BF16" s="516"/>
      <c r="BG16" s="516"/>
      <c r="BH16" s="516"/>
      <c r="BI16" s="516"/>
      <c r="BJ16" s="516"/>
      <c r="BK16" s="516"/>
      <c r="BL16" s="516"/>
      <c r="BM16" s="516"/>
      <c r="BN16" s="516"/>
      <c r="BO16" s="516"/>
      <c r="BP16" s="516"/>
      <c r="BQ16" s="516"/>
      <c r="BR16" s="516"/>
      <c r="BS16" s="516"/>
      <c r="BT16" s="516"/>
      <c r="BU16" s="516"/>
      <c r="BV16" s="516"/>
      <c r="BW16" s="516"/>
      <c r="BX16" s="516"/>
      <c r="BY16" s="516"/>
      <c r="BZ16" s="516"/>
      <c r="CA16" s="516"/>
      <c r="CB16" s="516"/>
      <c r="CC16" s="516"/>
      <c r="CD16" s="516"/>
      <c r="CE16" s="516"/>
      <c r="CF16" s="516"/>
      <c r="CG16" s="516"/>
      <c r="CH16" s="516"/>
      <c r="CI16" s="516"/>
      <c r="CJ16" s="516"/>
      <c r="CK16" s="516"/>
      <c r="CL16" s="516"/>
      <c r="CM16" s="516"/>
      <c r="CN16" s="516"/>
      <c r="CO16" s="516"/>
      <c r="CP16" s="516"/>
      <c r="CQ16" s="516"/>
      <c r="CR16" s="516"/>
      <c r="CS16" s="516"/>
      <c r="CT16" s="516"/>
      <c r="CU16" s="516"/>
      <c r="CV16" s="516"/>
      <c r="CW16" s="516"/>
      <c r="CX16" s="516"/>
      <c r="CY16" s="516"/>
      <c r="CZ16" s="516"/>
      <c r="DA16" s="516"/>
      <c r="DB16" s="516"/>
      <c r="DC16" s="516"/>
      <c r="DD16" s="516"/>
      <c r="DE16" s="516"/>
      <c r="DF16" s="516"/>
      <c r="DG16" s="516"/>
      <c r="DH16" s="516"/>
      <c r="DI16" s="516"/>
      <c r="DJ16" s="516"/>
      <c r="DK16" s="516"/>
      <c r="DL16" s="516"/>
      <c r="DM16" s="516"/>
      <c r="DN16" s="516"/>
      <c r="DO16" s="516"/>
      <c r="DP16" s="516"/>
      <c r="DQ16" s="516"/>
      <c r="DR16" s="516"/>
      <c r="DS16" s="516"/>
      <c r="DT16" s="516"/>
      <c r="DU16" s="516"/>
      <c r="DV16" s="516"/>
      <c r="DW16" s="516"/>
      <c r="DX16" s="516"/>
      <c r="DY16" s="516"/>
      <c r="DZ16" s="516"/>
      <c r="EA16" s="516"/>
      <c r="EB16" s="516"/>
      <c r="EC16" s="516"/>
      <c r="ED16" s="516"/>
      <c r="EE16" s="516"/>
      <c r="EF16" s="516"/>
      <c r="EG16" s="516"/>
      <c r="EH16" s="516"/>
      <c r="EI16" s="516"/>
      <c r="EJ16" s="516"/>
      <c r="EK16" s="516"/>
      <c r="EL16" s="516"/>
      <c r="EM16" s="516"/>
      <c r="EN16" s="516"/>
      <c r="EO16" s="516"/>
      <c r="EP16" s="516"/>
      <c r="EQ16" s="516"/>
      <c r="ER16" s="516"/>
      <c r="ES16" s="516"/>
      <c r="ET16" s="516"/>
      <c r="EU16" s="516"/>
      <c r="EV16" s="516"/>
      <c r="EW16" s="516"/>
      <c r="EX16" s="516"/>
      <c r="EY16" s="516"/>
      <c r="EZ16" s="516"/>
      <c r="FA16" s="516"/>
      <c r="FB16" s="516"/>
      <c r="FC16" s="516"/>
      <c r="FD16" s="516"/>
      <c r="FE16" s="516"/>
      <c r="FF16" s="516"/>
      <c r="FG16" s="516"/>
      <c r="FH16" s="516"/>
      <c r="FI16" s="516"/>
      <c r="FJ16" s="516"/>
      <c r="FK16" s="516"/>
      <c r="FL16" s="516"/>
      <c r="FM16" s="516"/>
      <c r="FN16" s="516"/>
      <c r="FO16" s="516"/>
      <c r="FP16" s="516"/>
      <c r="FQ16" s="516"/>
      <c r="FR16" s="516"/>
      <c r="FS16" s="516"/>
      <c r="FT16" s="516"/>
      <c r="FU16" s="516"/>
      <c r="FV16" s="516"/>
      <c r="FW16" s="516"/>
      <c r="FX16" s="516"/>
      <c r="FY16" s="516"/>
      <c r="FZ16" s="516"/>
      <c r="GA16" s="516"/>
      <c r="GB16" s="516"/>
      <c r="GC16" s="516"/>
      <c r="GD16" s="516"/>
      <c r="GE16" s="516"/>
      <c r="GF16" s="516"/>
      <c r="GG16" s="516"/>
      <c r="GH16" s="516"/>
      <c r="GI16" s="516"/>
      <c r="GJ16" s="516"/>
      <c r="GK16" s="516"/>
      <c r="GL16" s="516"/>
      <c r="GM16" s="516"/>
      <c r="GN16" s="516"/>
      <c r="GO16" s="516"/>
      <c r="GP16" s="516"/>
      <c r="GQ16" s="516"/>
      <c r="GR16" s="516"/>
      <c r="GS16" s="516"/>
      <c r="GT16" s="516"/>
      <c r="GU16" s="516"/>
      <c r="GV16" s="516"/>
      <c r="GW16" s="516"/>
      <c r="GX16" s="516"/>
      <c r="GY16" s="516"/>
      <c r="GZ16" s="516"/>
      <c r="HA16" s="516"/>
      <c r="HB16" s="516"/>
      <c r="HC16" s="516"/>
      <c r="HD16" s="516"/>
      <c r="HE16" s="516"/>
      <c r="HF16" s="516"/>
      <c r="HG16" s="516"/>
      <c r="HH16" s="516"/>
      <c r="HI16" s="516"/>
      <c r="HJ16" s="516"/>
      <c r="HK16" s="516"/>
      <c r="HL16" s="516"/>
      <c r="HM16" s="516"/>
      <c r="HN16" s="516"/>
      <c r="HO16" s="516"/>
      <c r="HP16" s="516"/>
      <c r="HQ16" s="516"/>
      <c r="HR16" s="516"/>
      <c r="HS16" s="516"/>
      <c r="HT16" s="516"/>
      <c r="HU16" s="516"/>
      <c r="HV16" s="516"/>
      <c r="HW16" s="516"/>
      <c r="HX16" s="516"/>
      <c r="HY16" s="516"/>
      <c r="HZ16" s="516"/>
      <c r="IA16" s="516"/>
      <c r="IB16" s="516"/>
      <c r="IC16" s="516"/>
      <c r="ID16" s="516"/>
      <c r="IE16" s="516"/>
      <c r="IF16" s="516"/>
      <c r="IG16" s="516"/>
      <c r="IH16" s="516"/>
      <c r="II16" s="516"/>
      <c r="IJ16" s="516"/>
      <c r="IK16" s="516"/>
      <c r="IL16" s="516"/>
      <c r="IM16" s="516"/>
      <c r="IN16" s="516"/>
      <c r="IO16" s="516"/>
      <c r="IP16" s="516"/>
      <c r="IQ16" s="516"/>
      <c r="IR16" s="516"/>
      <c r="IS16" s="516"/>
      <c r="IT16" s="516"/>
      <c r="IU16" s="516"/>
      <c r="IV16" s="516"/>
      <c r="IW16" s="516"/>
      <c r="IX16" s="516"/>
      <c r="IY16" s="516"/>
      <c r="IZ16" s="516"/>
      <c r="JA16" s="516"/>
      <c r="JB16" s="516"/>
      <c r="JC16" s="516"/>
      <c r="JD16" s="516"/>
      <c r="JE16" s="516"/>
      <c r="JF16" s="516"/>
      <c r="JG16" s="516"/>
      <c r="JH16" s="516"/>
      <c r="JI16" s="516"/>
      <c r="JJ16" s="516"/>
      <c r="JK16" s="516"/>
      <c r="JL16" s="516"/>
      <c r="JM16" s="516"/>
      <c r="JN16" s="516"/>
      <c r="JO16" s="516"/>
      <c r="JP16" s="516"/>
      <c r="JQ16" s="516"/>
      <c r="JR16" s="516"/>
      <c r="JS16" s="516"/>
      <c r="JT16" s="516"/>
      <c r="JU16" s="516"/>
      <c r="JV16" s="516"/>
      <c r="JW16" s="516"/>
      <c r="JX16" s="516"/>
      <c r="JY16" s="516"/>
      <c r="JZ16" s="516"/>
      <c r="KA16" s="516"/>
      <c r="KB16" s="516"/>
      <c r="KC16" s="516"/>
      <c r="KD16" s="516"/>
      <c r="KE16" s="516"/>
      <c r="KF16" s="516"/>
      <c r="KG16" s="516"/>
      <c r="KH16" s="516"/>
      <c r="KI16" s="516"/>
      <c r="KJ16" s="516"/>
      <c r="KK16" s="516"/>
      <c r="KL16" s="516"/>
      <c r="KM16" s="516"/>
      <c r="KN16" s="516"/>
      <c r="KO16" s="516"/>
      <c r="KP16" s="516"/>
      <c r="KQ16" s="516"/>
      <c r="KR16" s="516"/>
      <c r="KS16" s="516"/>
      <c r="KT16" s="516"/>
      <c r="KU16" s="516"/>
      <c r="KV16" s="516"/>
      <c r="KW16" s="516"/>
      <c r="KX16" s="516"/>
      <c r="KY16" s="516"/>
      <c r="KZ16" s="516"/>
      <c r="LA16" s="516"/>
      <c r="LB16" s="516"/>
      <c r="LC16" s="516"/>
      <c r="LD16" s="516"/>
      <c r="LE16" s="516"/>
      <c r="LF16" s="516"/>
      <c r="LG16" s="516"/>
      <c r="LH16" s="516"/>
      <c r="LI16" s="516"/>
      <c r="LJ16" s="516"/>
      <c r="LK16" s="516"/>
      <c r="LL16" s="516"/>
      <c r="LM16" s="516"/>
      <c r="LN16" s="516"/>
      <c r="LO16" s="516"/>
      <c r="LP16" s="516"/>
      <c r="LQ16" s="516"/>
      <c r="LR16" s="516"/>
      <c r="LS16" s="516"/>
      <c r="LT16" s="516"/>
      <c r="LU16" s="516"/>
      <c r="LV16" s="516"/>
      <c r="LW16" s="516"/>
      <c r="LX16" s="516"/>
      <c r="LY16" s="516"/>
      <c r="LZ16" s="516"/>
      <c r="MA16" s="516"/>
      <c r="MB16" s="516"/>
      <c r="MC16" s="516"/>
      <c r="MD16" s="516"/>
      <c r="ME16" s="516"/>
      <c r="MF16" s="516"/>
      <c r="MG16" s="516"/>
      <c r="MH16" s="516"/>
      <c r="MI16" s="516"/>
      <c r="MJ16" s="516"/>
      <c r="MK16" s="516"/>
      <c r="ML16" s="516"/>
      <c r="MM16" s="516"/>
      <c r="MN16" s="516"/>
      <c r="MO16" s="516"/>
      <c r="MP16" s="516"/>
      <c r="MQ16" s="516"/>
      <c r="MR16" s="516"/>
      <c r="MS16" s="516"/>
      <c r="MT16" s="516"/>
      <c r="MU16" s="516"/>
      <c r="MV16" s="516"/>
      <c r="MW16" s="516"/>
      <c r="MX16" s="516"/>
      <c r="MY16" s="516"/>
      <c r="MZ16" s="516"/>
      <c r="NA16" s="516"/>
      <c r="NB16" s="516"/>
      <c r="NC16" s="516"/>
      <c r="ND16" s="516"/>
      <c r="NE16" s="516"/>
      <c r="NF16" s="516"/>
      <c r="NG16" s="516"/>
      <c r="NH16" s="516"/>
      <c r="NI16" s="516"/>
      <c r="NJ16" s="516"/>
      <c r="NK16" s="516"/>
      <c r="NL16" s="516"/>
      <c r="NM16" s="516"/>
      <c r="NN16" s="516"/>
      <c r="NO16" s="516"/>
      <c r="NP16" s="516"/>
      <c r="NQ16" s="516"/>
      <c r="NR16" s="516"/>
      <c r="NS16" s="516"/>
      <c r="NT16" s="516"/>
      <c r="NU16" s="516"/>
      <c r="NV16" s="516"/>
      <c r="NW16" s="516"/>
      <c r="NX16" s="516"/>
      <c r="NY16" s="516"/>
      <c r="NZ16" s="516"/>
      <c r="OA16" s="516"/>
      <c r="OB16" s="516"/>
      <c r="OC16" s="516"/>
      <c r="OD16" s="516"/>
      <c r="OE16" s="516"/>
      <c r="OF16" s="516"/>
      <c r="OG16" s="516"/>
      <c r="OH16" s="516"/>
      <c r="OI16" s="516"/>
      <c r="OJ16" s="516"/>
      <c r="OK16" s="516"/>
      <c r="OL16" s="516"/>
      <c r="OM16" s="516"/>
      <c r="ON16" s="516"/>
      <c r="OO16" s="516"/>
      <c r="OP16" s="516"/>
      <c r="OQ16" s="516"/>
      <c r="OR16" s="516"/>
      <c r="OS16" s="516"/>
      <c r="OT16" s="516"/>
      <c r="OU16" s="516"/>
      <c r="OV16" s="516"/>
      <c r="OW16" s="516"/>
      <c r="OX16" s="516"/>
      <c r="OY16" s="516"/>
      <c r="OZ16" s="516"/>
      <c r="PA16" s="516"/>
      <c r="PB16" s="516"/>
      <c r="PC16" s="516"/>
      <c r="PD16" s="516"/>
      <c r="PE16" s="516"/>
      <c r="PF16" s="516"/>
      <c r="PG16" s="516"/>
      <c r="PH16" s="516"/>
      <c r="PI16" s="516"/>
      <c r="PJ16" s="516"/>
      <c r="PK16" s="516"/>
      <c r="PL16" s="516"/>
      <c r="PM16" s="516"/>
      <c r="PN16" s="516"/>
      <c r="PO16" s="516"/>
      <c r="PP16" s="516"/>
      <c r="PQ16" s="516"/>
      <c r="PR16" s="516"/>
      <c r="PS16" s="516"/>
      <c r="PT16" s="516"/>
      <c r="PU16" s="516"/>
      <c r="PV16" s="516"/>
      <c r="PW16" s="516"/>
      <c r="PX16" s="516"/>
      <c r="PY16" s="516"/>
      <c r="PZ16" s="516"/>
      <c r="QA16" s="516"/>
      <c r="QB16" s="516"/>
      <c r="QC16" s="516"/>
      <c r="QD16" s="516"/>
      <c r="QE16" s="516"/>
      <c r="QF16" s="516"/>
      <c r="QG16" s="516"/>
      <c r="QH16" s="516"/>
      <c r="QI16" s="516"/>
      <c r="QJ16" s="516"/>
      <c r="QK16" s="516"/>
      <c r="QL16" s="516"/>
      <c r="QM16" s="516"/>
      <c r="QN16" s="516"/>
      <c r="QO16" s="516"/>
      <c r="QP16" s="516"/>
      <c r="QQ16" s="516"/>
      <c r="QR16" s="516"/>
      <c r="QS16" s="516"/>
      <c r="QT16" s="516"/>
      <c r="QU16" s="516"/>
      <c r="QV16" s="516"/>
      <c r="QW16" s="516"/>
      <c r="QX16" s="516"/>
      <c r="QY16" s="516"/>
      <c r="QZ16" s="516"/>
      <c r="RA16" s="516"/>
      <c r="RB16" s="516"/>
      <c r="RC16" s="516"/>
      <c r="RD16" s="516"/>
      <c r="RE16" s="516"/>
      <c r="RF16" s="516"/>
      <c r="RG16" s="516"/>
      <c r="RH16" s="516"/>
      <c r="RI16" s="516"/>
      <c r="RJ16" s="516"/>
      <c r="RK16" s="516"/>
      <c r="RL16" s="516"/>
      <c r="RM16" s="516"/>
      <c r="RN16" s="516"/>
      <c r="RO16" s="516"/>
      <c r="RP16" s="516"/>
      <c r="RQ16" s="516"/>
      <c r="RR16" s="516"/>
      <c r="RS16" s="516"/>
      <c r="RT16" s="516"/>
      <c r="RU16" s="516"/>
      <c r="RV16" s="516"/>
      <c r="RW16" s="516"/>
      <c r="RX16" s="516"/>
      <c r="RY16" s="516"/>
      <c r="RZ16" s="516"/>
      <c r="SA16" s="516"/>
      <c r="SB16" s="516"/>
      <c r="SC16" s="516"/>
      <c r="SD16" s="516"/>
      <c r="SE16" s="516"/>
      <c r="SF16" s="516"/>
      <c r="SG16" s="516"/>
      <c r="SH16" s="516"/>
      <c r="SI16" s="516"/>
      <c r="SJ16" s="516"/>
      <c r="SK16" s="516"/>
      <c r="SL16" s="516"/>
      <c r="SM16" s="516"/>
      <c r="SN16" s="516"/>
      <c r="SO16" s="516"/>
      <c r="SP16" s="516"/>
      <c r="SQ16" s="516"/>
      <c r="SR16" s="516"/>
      <c r="SS16" s="516"/>
    </row>
    <row r="17" spans="1:513" s="543" customFormat="1" ht="42" customHeight="1" x14ac:dyDescent="0.25">
      <c r="A17" s="564"/>
      <c r="B17" s="840" t="str">
        <f>'PEP Av. Fin.'!A9</f>
        <v>1.1.4 - Consolidação do escritório de projetos harmonizado com o Sistema de Investimento Público do Estado</v>
      </c>
      <c r="C17" s="841"/>
      <c r="D17" s="534"/>
      <c r="E17" s="557"/>
      <c r="F17" s="557">
        <f>SUM(F18:F20)</f>
        <v>120000</v>
      </c>
      <c r="G17" s="536"/>
      <c r="H17" s="536"/>
      <c r="I17" s="536"/>
      <c r="J17" s="536"/>
      <c r="K17" s="536"/>
      <c r="L17" s="536"/>
      <c r="M17" s="536"/>
      <c r="N17" s="536"/>
      <c r="O17" s="536"/>
      <c r="P17" s="536"/>
      <c r="Q17" s="536"/>
      <c r="R17" s="536"/>
      <c r="S17" s="536"/>
      <c r="T17" s="536"/>
      <c r="U17" s="536"/>
      <c r="V17" s="536"/>
      <c r="W17" s="536"/>
      <c r="X17" s="536"/>
      <c r="Y17" s="536"/>
      <c r="Z17" s="536"/>
      <c r="AA17" s="536"/>
      <c r="AB17" s="536"/>
      <c r="AC17" s="536"/>
      <c r="AD17" s="536"/>
      <c r="AE17" s="536"/>
      <c r="AF17" s="536"/>
      <c r="AG17" s="536"/>
      <c r="AH17" s="537"/>
      <c r="AI17" s="538">
        <f>'PEP Av. Fin.'!H9</f>
        <v>6000</v>
      </c>
      <c r="AJ17" s="539">
        <f>'PEP Av. Fin.'!I9</f>
        <v>0</v>
      </c>
      <c r="AK17" s="539">
        <f>'PEP Av. Fin.'!J9</f>
        <v>6000</v>
      </c>
      <c r="AL17" s="565">
        <f>'PEP Av. Fin.'!K9</f>
        <v>2.7572030429694003E-3</v>
      </c>
      <c r="AM17" s="541"/>
      <c r="AN17" s="542"/>
      <c r="AO17" s="542"/>
      <c r="AP17" s="542"/>
      <c r="AQ17" s="542"/>
      <c r="AR17" s="542"/>
      <c r="AS17" s="542"/>
      <c r="AT17" s="542"/>
      <c r="AU17" s="542"/>
      <c r="AV17" s="542"/>
      <c r="AW17" s="542"/>
      <c r="AX17" s="542"/>
      <c r="AY17" s="542"/>
      <c r="AZ17" s="542"/>
      <c r="BA17" s="542"/>
      <c r="BB17" s="542"/>
      <c r="BC17" s="542"/>
      <c r="BD17" s="542"/>
      <c r="BE17" s="542"/>
      <c r="BF17" s="542"/>
      <c r="BG17" s="542"/>
      <c r="BH17" s="542"/>
      <c r="BI17" s="542"/>
      <c r="BJ17" s="542"/>
      <c r="BK17" s="542"/>
      <c r="BL17" s="542"/>
      <c r="BM17" s="542"/>
      <c r="BN17" s="542"/>
      <c r="BO17" s="542"/>
      <c r="BP17" s="542"/>
      <c r="BQ17" s="542"/>
      <c r="BR17" s="542"/>
      <c r="BS17" s="542"/>
      <c r="BT17" s="542"/>
      <c r="BU17" s="542"/>
      <c r="BV17" s="542"/>
      <c r="BW17" s="542"/>
      <c r="BX17" s="542"/>
      <c r="BY17" s="542"/>
      <c r="BZ17" s="542"/>
      <c r="CA17" s="542"/>
      <c r="CB17" s="542"/>
      <c r="CC17" s="542"/>
      <c r="CD17" s="542"/>
      <c r="CE17" s="542"/>
      <c r="CF17" s="542"/>
      <c r="CG17" s="542"/>
      <c r="CH17" s="542"/>
      <c r="CI17" s="542"/>
      <c r="CJ17" s="542"/>
      <c r="CK17" s="542"/>
      <c r="CL17" s="542"/>
      <c r="CM17" s="542"/>
      <c r="CN17" s="542"/>
      <c r="CO17" s="542"/>
      <c r="CP17" s="542"/>
      <c r="CQ17" s="542"/>
      <c r="CR17" s="542"/>
      <c r="CS17" s="542"/>
      <c r="CT17" s="542"/>
      <c r="CU17" s="542"/>
      <c r="CV17" s="542"/>
      <c r="CW17" s="542"/>
      <c r="CX17" s="542"/>
      <c r="CY17" s="542"/>
      <c r="CZ17" s="542"/>
      <c r="DA17" s="542"/>
      <c r="DB17" s="542"/>
      <c r="DC17" s="542"/>
      <c r="DD17" s="542"/>
      <c r="DE17" s="542"/>
      <c r="DF17" s="542"/>
      <c r="DG17" s="542"/>
      <c r="DH17" s="542"/>
      <c r="DI17" s="542"/>
      <c r="DJ17" s="542"/>
      <c r="DK17" s="542"/>
      <c r="DL17" s="542"/>
      <c r="DM17" s="542"/>
      <c r="DN17" s="542"/>
      <c r="DO17" s="542"/>
      <c r="DP17" s="542"/>
      <c r="DQ17" s="542"/>
      <c r="DR17" s="542"/>
      <c r="DS17" s="542"/>
      <c r="DT17" s="542"/>
      <c r="DU17" s="542"/>
      <c r="DV17" s="542"/>
      <c r="DW17" s="542"/>
      <c r="DX17" s="542"/>
      <c r="DY17" s="542"/>
      <c r="DZ17" s="542"/>
      <c r="EA17" s="542"/>
      <c r="EB17" s="542"/>
      <c r="EC17" s="542"/>
      <c r="ED17" s="542"/>
      <c r="EE17" s="542"/>
      <c r="EF17" s="542"/>
      <c r="EG17" s="542"/>
      <c r="EH17" s="542"/>
      <c r="EI17" s="542"/>
      <c r="EJ17" s="542"/>
      <c r="EK17" s="542"/>
      <c r="EL17" s="542"/>
      <c r="EM17" s="542"/>
      <c r="EN17" s="542"/>
      <c r="EO17" s="542"/>
      <c r="EP17" s="542"/>
      <c r="EQ17" s="542"/>
      <c r="ER17" s="542"/>
      <c r="ES17" s="542"/>
      <c r="ET17" s="542"/>
      <c r="EU17" s="542"/>
      <c r="EV17" s="542"/>
      <c r="EW17" s="542"/>
      <c r="EX17" s="542"/>
      <c r="EY17" s="542"/>
      <c r="EZ17" s="542"/>
      <c r="FA17" s="542"/>
      <c r="FB17" s="542"/>
      <c r="FC17" s="542"/>
      <c r="FD17" s="542"/>
      <c r="FE17" s="542"/>
      <c r="FF17" s="542"/>
      <c r="FG17" s="542"/>
      <c r="FH17" s="542"/>
      <c r="FI17" s="542"/>
      <c r="FJ17" s="542"/>
      <c r="FK17" s="542"/>
      <c r="FL17" s="542"/>
      <c r="FM17" s="542"/>
      <c r="FN17" s="542"/>
      <c r="FO17" s="542"/>
      <c r="FP17" s="542"/>
      <c r="FQ17" s="542"/>
      <c r="FR17" s="542"/>
      <c r="FS17" s="542"/>
      <c r="FT17" s="542"/>
      <c r="FU17" s="542"/>
      <c r="FV17" s="542"/>
      <c r="FW17" s="542"/>
      <c r="FX17" s="542"/>
      <c r="FY17" s="542"/>
      <c r="FZ17" s="542"/>
      <c r="GA17" s="542"/>
      <c r="GB17" s="542"/>
      <c r="GC17" s="542"/>
      <c r="GD17" s="542"/>
      <c r="GE17" s="542"/>
      <c r="GF17" s="542"/>
      <c r="GG17" s="542"/>
      <c r="GH17" s="542"/>
      <c r="GI17" s="542"/>
      <c r="GJ17" s="542"/>
      <c r="GK17" s="542"/>
      <c r="GL17" s="542"/>
      <c r="GM17" s="542"/>
      <c r="GN17" s="542"/>
      <c r="GO17" s="542"/>
      <c r="GP17" s="542"/>
      <c r="GQ17" s="542"/>
      <c r="GR17" s="542"/>
      <c r="GS17" s="542"/>
      <c r="GT17" s="542"/>
      <c r="GU17" s="542"/>
      <c r="GV17" s="542"/>
      <c r="GW17" s="542"/>
      <c r="GX17" s="542"/>
      <c r="GY17" s="542"/>
      <c r="GZ17" s="542"/>
      <c r="HA17" s="542"/>
      <c r="HB17" s="542"/>
      <c r="HC17" s="542"/>
      <c r="HD17" s="542"/>
      <c r="HE17" s="542"/>
      <c r="HF17" s="542"/>
      <c r="HG17" s="542"/>
      <c r="HH17" s="542"/>
      <c r="HI17" s="542"/>
      <c r="HJ17" s="542"/>
      <c r="HK17" s="542"/>
      <c r="HL17" s="542"/>
      <c r="HM17" s="542"/>
      <c r="HN17" s="542"/>
      <c r="HO17" s="542"/>
      <c r="HP17" s="542"/>
      <c r="HQ17" s="542"/>
      <c r="HR17" s="542"/>
      <c r="HS17" s="542"/>
      <c r="HT17" s="542"/>
      <c r="HU17" s="542"/>
      <c r="HV17" s="542"/>
      <c r="HW17" s="542"/>
      <c r="HX17" s="542"/>
      <c r="HY17" s="542"/>
      <c r="HZ17" s="542"/>
      <c r="IA17" s="542"/>
      <c r="IB17" s="542"/>
      <c r="IC17" s="542"/>
      <c r="ID17" s="542"/>
      <c r="IE17" s="542"/>
      <c r="IF17" s="542"/>
      <c r="IG17" s="542"/>
      <c r="IH17" s="542"/>
      <c r="II17" s="542"/>
      <c r="IJ17" s="542"/>
      <c r="IK17" s="542"/>
      <c r="IL17" s="542"/>
      <c r="IM17" s="542"/>
      <c r="IN17" s="542"/>
      <c r="IO17" s="542"/>
      <c r="IP17" s="542"/>
      <c r="IQ17" s="542"/>
      <c r="IR17" s="542"/>
      <c r="IS17" s="542"/>
      <c r="IT17" s="542"/>
      <c r="IU17" s="542"/>
      <c r="IV17" s="542"/>
      <c r="IW17" s="542"/>
      <c r="IX17" s="542"/>
      <c r="IY17" s="542"/>
      <c r="IZ17" s="542"/>
      <c r="JA17" s="542"/>
      <c r="JB17" s="542"/>
      <c r="JC17" s="542"/>
      <c r="JD17" s="542"/>
      <c r="JE17" s="542"/>
      <c r="JF17" s="542"/>
      <c r="JG17" s="542"/>
      <c r="JH17" s="542"/>
      <c r="JI17" s="542"/>
      <c r="JJ17" s="542"/>
      <c r="JK17" s="542"/>
      <c r="JL17" s="542"/>
      <c r="JM17" s="542"/>
      <c r="JN17" s="542"/>
      <c r="JO17" s="542"/>
      <c r="JP17" s="542"/>
      <c r="JQ17" s="542"/>
      <c r="JR17" s="542"/>
      <c r="JS17" s="542"/>
      <c r="JT17" s="542"/>
      <c r="JU17" s="542"/>
      <c r="JV17" s="542"/>
      <c r="JW17" s="542"/>
      <c r="JX17" s="542"/>
      <c r="JY17" s="542"/>
      <c r="JZ17" s="542"/>
      <c r="KA17" s="542"/>
      <c r="KB17" s="542"/>
      <c r="KC17" s="542"/>
      <c r="KD17" s="542"/>
      <c r="KE17" s="542"/>
      <c r="KF17" s="542"/>
      <c r="KG17" s="542"/>
      <c r="KH17" s="542"/>
      <c r="KI17" s="542"/>
      <c r="KJ17" s="542"/>
      <c r="KK17" s="542"/>
      <c r="KL17" s="542"/>
      <c r="KM17" s="542"/>
      <c r="KN17" s="542"/>
      <c r="KO17" s="542"/>
      <c r="KP17" s="542"/>
      <c r="KQ17" s="542"/>
      <c r="KR17" s="542"/>
      <c r="KS17" s="542"/>
      <c r="KT17" s="542"/>
      <c r="KU17" s="542"/>
      <c r="KV17" s="542"/>
      <c r="KW17" s="542"/>
      <c r="KX17" s="542"/>
      <c r="KY17" s="542"/>
      <c r="KZ17" s="542"/>
      <c r="LA17" s="542"/>
      <c r="LB17" s="542"/>
      <c r="LC17" s="542"/>
      <c r="LD17" s="542"/>
      <c r="LE17" s="542"/>
      <c r="LF17" s="542"/>
      <c r="LG17" s="542"/>
      <c r="LH17" s="542"/>
      <c r="LI17" s="542"/>
      <c r="LJ17" s="542"/>
      <c r="LK17" s="542"/>
      <c r="LL17" s="542"/>
      <c r="LM17" s="542"/>
      <c r="LN17" s="542"/>
      <c r="LO17" s="542"/>
      <c r="LP17" s="542"/>
      <c r="LQ17" s="542"/>
      <c r="LR17" s="542"/>
      <c r="LS17" s="542"/>
      <c r="LT17" s="542"/>
      <c r="LU17" s="542"/>
      <c r="LV17" s="542"/>
      <c r="LW17" s="542"/>
      <c r="LX17" s="542"/>
      <c r="LY17" s="542"/>
      <c r="LZ17" s="542"/>
      <c r="MA17" s="542"/>
      <c r="MB17" s="542"/>
      <c r="MC17" s="542"/>
      <c r="MD17" s="542"/>
      <c r="ME17" s="542"/>
      <c r="MF17" s="542"/>
      <c r="MG17" s="542"/>
      <c r="MH17" s="542"/>
      <c r="MI17" s="542"/>
      <c r="MJ17" s="542"/>
      <c r="MK17" s="542"/>
      <c r="ML17" s="542"/>
      <c r="MM17" s="542"/>
      <c r="MN17" s="542"/>
      <c r="MO17" s="542"/>
      <c r="MP17" s="542"/>
      <c r="MQ17" s="542"/>
      <c r="MR17" s="542"/>
      <c r="MS17" s="542"/>
      <c r="MT17" s="542"/>
      <c r="MU17" s="542"/>
      <c r="MV17" s="542"/>
      <c r="MW17" s="542"/>
      <c r="MX17" s="542"/>
      <c r="MY17" s="542"/>
      <c r="MZ17" s="542"/>
      <c r="NA17" s="542"/>
      <c r="NB17" s="542"/>
      <c r="NC17" s="542"/>
      <c r="ND17" s="542"/>
      <c r="NE17" s="542"/>
      <c r="NF17" s="542"/>
      <c r="NG17" s="542"/>
      <c r="NH17" s="542"/>
      <c r="NI17" s="542"/>
      <c r="NJ17" s="542"/>
      <c r="NK17" s="542"/>
      <c r="NL17" s="542"/>
      <c r="NM17" s="542"/>
      <c r="NN17" s="542"/>
      <c r="NO17" s="542"/>
      <c r="NP17" s="542"/>
      <c r="NQ17" s="542"/>
      <c r="NR17" s="542"/>
      <c r="NS17" s="542"/>
      <c r="NT17" s="542"/>
      <c r="NU17" s="542"/>
      <c r="NV17" s="542"/>
      <c r="NW17" s="542"/>
      <c r="NX17" s="542"/>
      <c r="NY17" s="542"/>
      <c r="NZ17" s="542"/>
      <c r="OA17" s="542"/>
      <c r="OB17" s="542"/>
      <c r="OC17" s="542"/>
      <c r="OD17" s="542"/>
      <c r="OE17" s="542"/>
      <c r="OF17" s="542"/>
      <c r="OG17" s="542"/>
      <c r="OH17" s="542"/>
      <c r="OI17" s="542"/>
      <c r="OJ17" s="542"/>
      <c r="OK17" s="542"/>
      <c r="OL17" s="542"/>
      <c r="OM17" s="542"/>
      <c r="ON17" s="542"/>
      <c r="OO17" s="542"/>
      <c r="OP17" s="542"/>
      <c r="OQ17" s="542"/>
      <c r="OR17" s="542"/>
      <c r="OS17" s="542"/>
      <c r="OT17" s="542"/>
      <c r="OU17" s="542"/>
      <c r="OV17" s="542"/>
      <c r="OW17" s="542"/>
      <c r="OX17" s="542"/>
      <c r="OY17" s="542"/>
      <c r="OZ17" s="542"/>
      <c r="PA17" s="542"/>
      <c r="PB17" s="542"/>
      <c r="PC17" s="542"/>
      <c r="PD17" s="542"/>
      <c r="PE17" s="542"/>
      <c r="PF17" s="542"/>
      <c r="PG17" s="542"/>
      <c r="PH17" s="542"/>
      <c r="PI17" s="542"/>
      <c r="PJ17" s="542"/>
      <c r="PK17" s="542"/>
      <c r="PL17" s="542"/>
      <c r="PM17" s="542"/>
      <c r="PN17" s="542"/>
      <c r="PO17" s="542"/>
      <c r="PP17" s="542"/>
      <c r="PQ17" s="542"/>
      <c r="PR17" s="542"/>
      <c r="PS17" s="542"/>
      <c r="PT17" s="542"/>
      <c r="PU17" s="542"/>
      <c r="PV17" s="542"/>
      <c r="PW17" s="542"/>
      <c r="PX17" s="542"/>
      <c r="PY17" s="542"/>
      <c r="PZ17" s="542"/>
      <c r="QA17" s="542"/>
      <c r="QB17" s="542"/>
      <c r="QC17" s="542"/>
      <c r="QD17" s="542"/>
      <c r="QE17" s="542"/>
      <c r="QF17" s="542"/>
      <c r="QG17" s="542"/>
      <c r="QH17" s="542"/>
      <c r="QI17" s="542"/>
      <c r="QJ17" s="542"/>
      <c r="QK17" s="542"/>
      <c r="QL17" s="542"/>
      <c r="QM17" s="542"/>
      <c r="QN17" s="542"/>
      <c r="QO17" s="542"/>
      <c r="QP17" s="542"/>
      <c r="QQ17" s="542"/>
      <c r="QR17" s="542"/>
      <c r="QS17" s="542"/>
      <c r="QT17" s="542"/>
      <c r="QU17" s="542"/>
      <c r="QV17" s="542"/>
      <c r="QW17" s="542"/>
      <c r="QX17" s="542"/>
      <c r="QY17" s="542"/>
      <c r="QZ17" s="542"/>
      <c r="RA17" s="542"/>
      <c r="RB17" s="542"/>
      <c r="RC17" s="542"/>
      <c r="RD17" s="542"/>
      <c r="RE17" s="542"/>
      <c r="RF17" s="542"/>
      <c r="RG17" s="542"/>
      <c r="RH17" s="542"/>
      <c r="RI17" s="542"/>
      <c r="RJ17" s="542"/>
      <c r="RK17" s="542"/>
      <c r="RL17" s="542"/>
      <c r="RM17" s="542"/>
      <c r="RN17" s="542"/>
      <c r="RO17" s="542"/>
      <c r="RP17" s="542"/>
      <c r="RQ17" s="542"/>
      <c r="RR17" s="542"/>
      <c r="RS17" s="542"/>
      <c r="RT17" s="542"/>
      <c r="RU17" s="542"/>
      <c r="RV17" s="542"/>
      <c r="RW17" s="542"/>
      <c r="RX17" s="542"/>
      <c r="RY17" s="542"/>
      <c r="RZ17" s="542"/>
      <c r="SA17" s="542"/>
      <c r="SB17" s="542"/>
      <c r="SC17" s="542"/>
      <c r="SD17" s="542"/>
      <c r="SE17" s="542"/>
      <c r="SF17" s="542"/>
      <c r="SG17" s="542"/>
      <c r="SH17" s="542"/>
      <c r="SI17" s="542"/>
      <c r="SJ17" s="542"/>
      <c r="SK17" s="542"/>
      <c r="SL17" s="542"/>
      <c r="SM17" s="542"/>
      <c r="SN17" s="542"/>
      <c r="SO17" s="542"/>
      <c r="SP17" s="542"/>
      <c r="SQ17" s="542"/>
      <c r="SR17" s="542"/>
      <c r="SS17" s="542"/>
    </row>
    <row r="18" spans="1:513" s="517" customFormat="1" ht="28.8" customHeight="1" x14ac:dyDescent="0.25">
      <c r="A18" s="553"/>
      <c r="B18" s="554"/>
      <c r="C18" s="555" t="s">
        <v>160</v>
      </c>
      <c r="D18" s="556">
        <v>10</v>
      </c>
      <c r="E18" s="557">
        <f>500/AO1</f>
        <v>166.66666666666666</v>
      </c>
      <c r="F18" s="557">
        <f>D18*E18</f>
        <v>1666.6666666666665</v>
      </c>
      <c r="G18" s="558" t="s">
        <v>56</v>
      </c>
      <c r="H18" s="558" t="s">
        <v>184</v>
      </c>
      <c r="I18" s="558"/>
      <c r="J18" s="558"/>
      <c r="K18" s="558"/>
      <c r="L18" s="558"/>
      <c r="M18" s="558"/>
      <c r="N18" s="558"/>
      <c r="O18" s="558"/>
      <c r="P18" s="558"/>
      <c r="Q18" s="558"/>
      <c r="R18" s="558"/>
      <c r="S18" s="558"/>
      <c r="T18" s="558"/>
      <c r="U18" s="558"/>
      <c r="V18" s="558"/>
      <c r="W18" s="558"/>
      <c r="X18" s="558"/>
      <c r="Y18" s="558"/>
      <c r="Z18" s="558"/>
      <c r="AA18" s="558"/>
      <c r="AB18" s="558"/>
      <c r="AC18" s="558"/>
      <c r="AD18" s="558"/>
      <c r="AE18" s="558"/>
      <c r="AF18" s="558"/>
      <c r="AG18" s="558"/>
      <c r="AH18" s="560"/>
      <c r="AI18" s="538">
        <f t="shared" ref="AI18:AJ20" si="1">SUM(K18+M18+O18+Q18+S18+U18+W18+Y18+AA18+AC18+AE18+AG18)</f>
        <v>0</v>
      </c>
      <c r="AJ18" s="539">
        <f t="shared" si="1"/>
        <v>0</v>
      </c>
      <c r="AK18" s="539">
        <f>AI18+AJ18</f>
        <v>0</v>
      </c>
      <c r="AL18" s="561"/>
      <c r="AM18" s="562"/>
      <c r="AN18" s="516"/>
      <c r="AO18" s="516"/>
      <c r="AP18" s="516"/>
      <c r="AQ18" s="516"/>
      <c r="AR18" s="516"/>
      <c r="AS18" s="516"/>
      <c r="AT18" s="516"/>
      <c r="AU18" s="516"/>
      <c r="AV18" s="516"/>
      <c r="AW18" s="516"/>
      <c r="AX18" s="516"/>
      <c r="AY18" s="516"/>
      <c r="AZ18" s="516"/>
      <c r="BA18" s="516"/>
      <c r="BB18" s="516"/>
      <c r="BC18" s="516"/>
      <c r="BD18" s="516"/>
      <c r="BE18" s="516"/>
      <c r="BF18" s="516"/>
      <c r="BG18" s="516"/>
      <c r="BH18" s="516"/>
      <c r="BI18" s="516"/>
      <c r="BJ18" s="516"/>
      <c r="BK18" s="516"/>
      <c r="BL18" s="516"/>
      <c r="BM18" s="516"/>
      <c r="BN18" s="516"/>
      <c r="BO18" s="516"/>
      <c r="BP18" s="516"/>
      <c r="BQ18" s="516"/>
      <c r="BR18" s="516"/>
      <c r="BS18" s="516"/>
      <c r="BT18" s="516"/>
      <c r="BU18" s="516"/>
      <c r="BV18" s="516"/>
      <c r="BW18" s="516"/>
      <c r="BX18" s="516"/>
      <c r="BY18" s="516"/>
      <c r="BZ18" s="516"/>
      <c r="CA18" s="516"/>
      <c r="CB18" s="516"/>
      <c r="CC18" s="516"/>
      <c r="CD18" s="516"/>
      <c r="CE18" s="516"/>
      <c r="CF18" s="516"/>
      <c r="CG18" s="516"/>
      <c r="CH18" s="516"/>
      <c r="CI18" s="516"/>
      <c r="CJ18" s="516"/>
      <c r="CK18" s="516"/>
      <c r="CL18" s="516"/>
      <c r="CM18" s="516"/>
      <c r="CN18" s="516"/>
      <c r="CO18" s="516"/>
      <c r="CP18" s="516"/>
      <c r="CQ18" s="516"/>
      <c r="CR18" s="516"/>
      <c r="CS18" s="516"/>
      <c r="CT18" s="516"/>
      <c r="CU18" s="516"/>
      <c r="CV18" s="516"/>
      <c r="CW18" s="516"/>
      <c r="CX18" s="516"/>
      <c r="CY18" s="516"/>
      <c r="CZ18" s="516"/>
      <c r="DA18" s="516"/>
      <c r="DB18" s="516"/>
      <c r="DC18" s="516"/>
      <c r="DD18" s="516"/>
      <c r="DE18" s="516"/>
      <c r="DF18" s="516"/>
      <c r="DG18" s="516"/>
      <c r="DH18" s="516"/>
      <c r="DI18" s="516"/>
      <c r="DJ18" s="516"/>
      <c r="DK18" s="516"/>
      <c r="DL18" s="516"/>
      <c r="DM18" s="516"/>
      <c r="DN18" s="516"/>
      <c r="DO18" s="516"/>
      <c r="DP18" s="516"/>
      <c r="DQ18" s="516"/>
      <c r="DR18" s="516"/>
      <c r="DS18" s="516"/>
      <c r="DT18" s="516"/>
      <c r="DU18" s="516"/>
      <c r="DV18" s="516"/>
      <c r="DW18" s="516"/>
      <c r="DX18" s="516"/>
      <c r="DY18" s="516"/>
      <c r="DZ18" s="516"/>
      <c r="EA18" s="516"/>
      <c r="EB18" s="516"/>
      <c r="EC18" s="516"/>
      <c r="ED18" s="516"/>
      <c r="EE18" s="516"/>
      <c r="EF18" s="516"/>
      <c r="EG18" s="516"/>
      <c r="EH18" s="516"/>
      <c r="EI18" s="516"/>
      <c r="EJ18" s="516"/>
      <c r="EK18" s="516"/>
      <c r="EL18" s="516"/>
      <c r="EM18" s="516"/>
      <c r="EN18" s="516"/>
      <c r="EO18" s="516"/>
      <c r="EP18" s="516"/>
      <c r="EQ18" s="516"/>
      <c r="ER18" s="516"/>
      <c r="ES18" s="516"/>
      <c r="ET18" s="516"/>
      <c r="EU18" s="516"/>
      <c r="EV18" s="516"/>
      <c r="EW18" s="516"/>
      <c r="EX18" s="516"/>
      <c r="EY18" s="516"/>
      <c r="EZ18" s="516"/>
      <c r="FA18" s="516"/>
      <c r="FB18" s="516"/>
      <c r="FC18" s="516"/>
      <c r="FD18" s="516"/>
      <c r="FE18" s="516"/>
      <c r="FF18" s="516"/>
      <c r="FG18" s="516"/>
      <c r="FH18" s="516"/>
      <c r="FI18" s="516"/>
      <c r="FJ18" s="516"/>
      <c r="FK18" s="516"/>
      <c r="FL18" s="516"/>
      <c r="FM18" s="516"/>
      <c r="FN18" s="516"/>
      <c r="FO18" s="516"/>
      <c r="FP18" s="516"/>
      <c r="FQ18" s="516"/>
      <c r="FR18" s="516"/>
      <c r="FS18" s="516"/>
      <c r="FT18" s="516"/>
      <c r="FU18" s="516"/>
      <c r="FV18" s="516"/>
      <c r="FW18" s="516"/>
      <c r="FX18" s="516"/>
      <c r="FY18" s="516"/>
      <c r="FZ18" s="516"/>
      <c r="GA18" s="516"/>
      <c r="GB18" s="516"/>
      <c r="GC18" s="516"/>
      <c r="GD18" s="516"/>
      <c r="GE18" s="516"/>
      <c r="GF18" s="516"/>
      <c r="GG18" s="516"/>
      <c r="GH18" s="516"/>
      <c r="GI18" s="516"/>
      <c r="GJ18" s="516"/>
      <c r="GK18" s="516"/>
      <c r="GL18" s="516"/>
      <c r="GM18" s="516"/>
      <c r="GN18" s="516"/>
      <c r="GO18" s="516"/>
      <c r="GP18" s="516"/>
      <c r="GQ18" s="516"/>
      <c r="GR18" s="516"/>
      <c r="GS18" s="516"/>
      <c r="GT18" s="516"/>
      <c r="GU18" s="516"/>
      <c r="GV18" s="516"/>
      <c r="GW18" s="516"/>
      <c r="GX18" s="516"/>
      <c r="GY18" s="516"/>
      <c r="GZ18" s="516"/>
      <c r="HA18" s="516"/>
      <c r="HB18" s="516"/>
      <c r="HC18" s="516"/>
      <c r="HD18" s="516"/>
      <c r="HE18" s="516"/>
      <c r="HF18" s="516"/>
      <c r="HG18" s="516"/>
      <c r="HH18" s="516"/>
      <c r="HI18" s="516"/>
      <c r="HJ18" s="516"/>
      <c r="HK18" s="516"/>
      <c r="HL18" s="516"/>
      <c r="HM18" s="516"/>
      <c r="HN18" s="516"/>
      <c r="HO18" s="516"/>
      <c r="HP18" s="516"/>
      <c r="HQ18" s="516"/>
      <c r="HR18" s="516"/>
      <c r="HS18" s="516"/>
      <c r="HT18" s="516"/>
      <c r="HU18" s="516"/>
      <c r="HV18" s="516"/>
      <c r="HW18" s="516"/>
      <c r="HX18" s="516"/>
      <c r="HY18" s="516"/>
      <c r="HZ18" s="516"/>
      <c r="IA18" s="516"/>
      <c r="IB18" s="516"/>
      <c r="IC18" s="516"/>
      <c r="ID18" s="516"/>
      <c r="IE18" s="516"/>
      <c r="IF18" s="516"/>
      <c r="IG18" s="516"/>
      <c r="IH18" s="516"/>
      <c r="II18" s="516"/>
      <c r="IJ18" s="516"/>
      <c r="IK18" s="516"/>
      <c r="IL18" s="516"/>
      <c r="IM18" s="516"/>
      <c r="IN18" s="516"/>
      <c r="IO18" s="516"/>
      <c r="IP18" s="516"/>
      <c r="IQ18" s="516"/>
      <c r="IR18" s="516"/>
      <c r="IS18" s="516"/>
      <c r="IT18" s="516"/>
      <c r="IU18" s="516"/>
      <c r="IV18" s="516"/>
      <c r="IW18" s="516"/>
      <c r="IX18" s="516"/>
      <c r="IY18" s="516"/>
      <c r="IZ18" s="516"/>
      <c r="JA18" s="516"/>
      <c r="JB18" s="516"/>
      <c r="JC18" s="516"/>
      <c r="JD18" s="516"/>
      <c r="JE18" s="516"/>
      <c r="JF18" s="516"/>
      <c r="JG18" s="516"/>
      <c r="JH18" s="516"/>
      <c r="JI18" s="516"/>
      <c r="JJ18" s="516"/>
      <c r="JK18" s="516"/>
      <c r="JL18" s="516"/>
      <c r="JM18" s="516"/>
      <c r="JN18" s="516"/>
      <c r="JO18" s="516"/>
      <c r="JP18" s="516"/>
      <c r="JQ18" s="516"/>
      <c r="JR18" s="516"/>
      <c r="JS18" s="516"/>
      <c r="JT18" s="516"/>
      <c r="JU18" s="516"/>
      <c r="JV18" s="516"/>
      <c r="JW18" s="516"/>
      <c r="JX18" s="516"/>
      <c r="JY18" s="516"/>
      <c r="JZ18" s="516"/>
      <c r="KA18" s="516"/>
      <c r="KB18" s="516"/>
      <c r="KC18" s="516"/>
      <c r="KD18" s="516"/>
      <c r="KE18" s="516"/>
      <c r="KF18" s="516"/>
      <c r="KG18" s="516"/>
      <c r="KH18" s="516"/>
      <c r="KI18" s="516"/>
      <c r="KJ18" s="516"/>
      <c r="KK18" s="516"/>
      <c r="KL18" s="516"/>
      <c r="KM18" s="516"/>
      <c r="KN18" s="516"/>
      <c r="KO18" s="516"/>
      <c r="KP18" s="516"/>
      <c r="KQ18" s="516"/>
      <c r="KR18" s="516"/>
      <c r="KS18" s="516"/>
      <c r="KT18" s="516"/>
      <c r="KU18" s="516"/>
      <c r="KV18" s="516"/>
      <c r="KW18" s="516"/>
      <c r="KX18" s="516"/>
      <c r="KY18" s="516"/>
      <c r="KZ18" s="516"/>
      <c r="LA18" s="516"/>
      <c r="LB18" s="516"/>
      <c r="LC18" s="516"/>
      <c r="LD18" s="516"/>
      <c r="LE18" s="516"/>
      <c r="LF18" s="516"/>
      <c r="LG18" s="516"/>
      <c r="LH18" s="516"/>
      <c r="LI18" s="516"/>
      <c r="LJ18" s="516"/>
      <c r="LK18" s="516"/>
      <c r="LL18" s="516"/>
      <c r="LM18" s="516"/>
      <c r="LN18" s="516"/>
      <c r="LO18" s="516"/>
      <c r="LP18" s="516"/>
      <c r="LQ18" s="516"/>
      <c r="LR18" s="516"/>
      <c r="LS18" s="516"/>
      <c r="LT18" s="516"/>
      <c r="LU18" s="516"/>
      <c r="LV18" s="516"/>
      <c r="LW18" s="516"/>
      <c r="LX18" s="516"/>
      <c r="LY18" s="516"/>
      <c r="LZ18" s="516"/>
      <c r="MA18" s="516"/>
      <c r="MB18" s="516"/>
      <c r="MC18" s="516"/>
      <c r="MD18" s="516"/>
      <c r="ME18" s="516"/>
      <c r="MF18" s="516"/>
      <c r="MG18" s="516"/>
      <c r="MH18" s="516"/>
      <c r="MI18" s="516"/>
      <c r="MJ18" s="516"/>
      <c r="MK18" s="516"/>
      <c r="ML18" s="516"/>
      <c r="MM18" s="516"/>
      <c r="MN18" s="516"/>
      <c r="MO18" s="516"/>
      <c r="MP18" s="516"/>
      <c r="MQ18" s="516"/>
      <c r="MR18" s="516"/>
      <c r="MS18" s="516"/>
      <c r="MT18" s="516"/>
      <c r="MU18" s="516"/>
      <c r="MV18" s="516"/>
      <c r="MW18" s="516"/>
      <c r="MX18" s="516"/>
      <c r="MY18" s="516"/>
      <c r="MZ18" s="516"/>
      <c r="NA18" s="516"/>
      <c r="NB18" s="516"/>
      <c r="NC18" s="516"/>
      <c r="ND18" s="516"/>
      <c r="NE18" s="516"/>
      <c r="NF18" s="516"/>
      <c r="NG18" s="516"/>
      <c r="NH18" s="516"/>
      <c r="NI18" s="516"/>
      <c r="NJ18" s="516"/>
      <c r="NK18" s="516"/>
      <c r="NL18" s="516"/>
      <c r="NM18" s="516"/>
      <c r="NN18" s="516"/>
      <c r="NO18" s="516"/>
      <c r="NP18" s="516"/>
      <c r="NQ18" s="516"/>
      <c r="NR18" s="516"/>
      <c r="NS18" s="516"/>
      <c r="NT18" s="516"/>
      <c r="NU18" s="516"/>
      <c r="NV18" s="516"/>
      <c r="NW18" s="516"/>
      <c r="NX18" s="516"/>
      <c r="NY18" s="516"/>
      <c r="NZ18" s="516"/>
      <c r="OA18" s="516"/>
      <c r="OB18" s="516"/>
      <c r="OC18" s="516"/>
      <c r="OD18" s="516"/>
      <c r="OE18" s="516"/>
      <c r="OF18" s="516"/>
      <c r="OG18" s="516"/>
      <c r="OH18" s="516"/>
      <c r="OI18" s="516"/>
      <c r="OJ18" s="516"/>
      <c r="OK18" s="516"/>
      <c r="OL18" s="516"/>
      <c r="OM18" s="516"/>
      <c r="ON18" s="516"/>
      <c r="OO18" s="516"/>
      <c r="OP18" s="516"/>
      <c r="OQ18" s="516"/>
      <c r="OR18" s="516"/>
      <c r="OS18" s="516"/>
      <c r="OT18" s="516"/>
      <c r="OU18" s="516"/>
      <c r="OV18" s="516"/>
      <c r="OW18" s="516"/>
      <c r="OX18" s="516"/>
      <c r="OY18" s="516"/>
      <c r="OZ18" s="516"/>
      <c r="PA18" s="516"/>
      <c r="PB18" s="516"/>
      <c r="PC18" s="516"/>
      <c r="PD18" s="516"/>
      <c r="PE18" s="516"/>
      <c r="PF18" s="516"/>
      <c r="PG18" s="516"/>
      <c r="PH18" s="516"/>
      <c r="PI18" s="516"/>
      <c r="PJ18" s="516"/>
      <c r="PK18" s="516"/>
      <c r="PL18" s="516"/>
      <c r="PM18" s="516"/>
      <c r="PN18" s="516"/>
      <c r="PO18" s="516"/>
      <c r="PP18" s="516"/>
      <c r="PQ18" s="516"/>
      <c r="PR18" s="516"/>
      <c r="PS18" s="516"/>
      <c r="PT18" s="516"/>
      <c r="PU18" s="516"/>
      <c r="PV18" s="516"/>
      <c r="PW18" s="516"/>
      <c r="PX18" s="516"/>
      <c r="PY18" s="516"/>
      <c r="PZ18" s="516"/>
      <c r="QA18" s="516"/>
      <c r="QB18" s="516"/>
      <c r="QC18" s="516"/>
      <c r="QD18" s="516"/>
      <c r="QE18" s="516"/>
      <c r="QF18" s="516"/>
      <c r="QG18" s="516"/>
      <c r="QH18" s="516"/>
      <c r="QI18" s="516"/>
      <c r="QJ18" s="516"/>
      <c r="QK18" s="516"/>
      <c r="QL18" s="516"/>
      <c r="QM18" s="516"/>
      <c r="QN18" s="516"/>
      <c r="QO18" s="516"/>
      <c r="QP18" s="516"/>
      <c r="QQ18" s="516"/>
      <c r="QR18" s="516"/>
      <c r="QS18" s="516"/>
      <c r="QT18" s="516"/>
      <c r="QU18" s="516"/>
      <c r="QV18" s="516"/>
      <c r="QW18" s="516"/>
      <c r="QX18" s="516"/>
      <c r="QY18" s="516"/>
      <c r="QZ18" s="516"/>
      <c r="RA18" s="516"/>
      <c r="RB18" s="516"/>
      <c r="RC18" s="516"/>
      <c r="RD18" s="516"/>
      <c r="RE18" s="516"/>
      <c r="RF18" s="516"/>
      <c r="RG18" s="516"/>
      <c r="RH18" s="516"/>
      <c r="RI18" s="516"/>
      <c r="RJ18" s="516"/>
      <c r="RK18" s="516"/>
      <c r="RL18" s="516"/>
      <c r="RM18" s="516"/>
      <c r="RN18" s="516"/>
      <c r="RO18" s="516"/>
      <c r="RP18" s="516"/>
      <c r="RQ18" s="516"/>
      <c r="RR18" s="516"/>
      <c r="RS18" s="516"/>
      <c r="RT18" s="516"/>
      <c r="RU18" s="516"/>
      <c r="RV18" s="516"/>
      <c r="RW18" s="516"/>
      <c r="RX18" s="516"/>
      <c r="RY18" s="516"/>
      <c r="RZ18" s="516"/>
      <c r="SA18" s="516"/>
      <c r="SB18" s="516"/>
      <c r="SC18" s="516"/>
      <c r="SD18" s="516"/>
      <c r="SE18" s="516"/>
      <c r="SF18" s="516"/>
      <c r="SG18" s="516"/>
      <c r="SH18" s="516"/>
      <c r="SI18" s="516"/>
      <c r="SJ18" s="516"/>
      <c r="SK18" s="516"/>
      <c r="SL18" s="516"/>
      <c r="SM18" s="516"/>
      <c r="SN18" s="516"/>
      <c r="SO18" s="516"/>
      <c r="SP18" s="516"/>
      <c r="SQ18" s="516"/>
      <c r="SR18" s="516"/>
      <c r="SS18" s="516"/>
    </row>
    <row r="19" spans="1:513" s="517" customFormat="1" ht="28.8" customHeight="1" x14ac:dyDescent="0.25">
      <c r="A19" s="553"/>
      <c r="B19" s="554"/>
      <c r="C19" s="555" t="s">
        <v>161</v>
      </c>
      <c r="D19" s="556">
        <v>300</v>
      </c>
      <c r="E19" s="557">
        <f>350/AO1</f>
        <v>116.66666666666667</v>
      </c>
      <c r="F19" s="557">
        <f>D19*E19</f>
        <v>35000</v>
      </c>
      <c r="G19" s="558" t="s">
        <v>151</v>
      </c>
      <c r="H19" s="558" t="s">
        <v>184</v>
      </c>
      <c r="I19" s="558"/>
      <c r="J19" s="558"/>
      <c r="K19" s="558"/>
      <c r="L19" s="558"/>
      <c r="M19" s="558"/>
      <c r="N19" s="558"/>
      <c r="O19" s="558"/>
      <c r="P19" s="558"/>
      <c r="Q19" s="558"/>
      <c r="R19" s="558"/>
      <c r="S19" s="558"/>
      <c r="T19" s="558"/>
      <c r="U19" s="558"/>
      <c r="V19" s="558"/>
      <c r="W19" s="558"/>
      <c r="X19" s="558"/>
      <c r="Y19" s="558"/>
      <c r="Z19" s="558"/>
      <c r="AA19" s="558"/>
      <c r="AB19" s="558"/>
      <c r="AC19" s="558"/>
      <c r="AD19" s="558"/>
      <c r="AE19" s="558"/>
      <c r="AF19" s="558"/>
      <c r="AG19" s="558"/>
      <c r="AH19" s="560"/>
      <c r="AI19" s="538">
        <f t="shared" si="1"/>
        <v>0</v>
      </c>
      <c r="AJ19" s="539">
        <f t="shared" si="1"/>
        <v>0</v>
      </c>
      <c r="AK19" s="539">
        <f>AI19+AJ19</f>
        <v>0</v>
      </c>
      <c r="AL19" s="561"/>
      <c r="AM19" s="562"/>
      <c r="AN19" s="516"/>
      <c r="AO19" s="516"/>
      <c r="AP19" s="516"/>
      <c r="AQ19" s="516"/>
      <c r="AR19" s="516"/>
      <c r="AS19" s="516"/>
      <c r="AT19" s="516"/>
      <c r="AU19" s="516"/>
      <c r="AV19" s="516"/>
      <c r="AW19" s="516"/>
      <c r="AX19" s="516"/>
      <c r="AY19" s="516"/>
      <c r="AZ19" s="516"/>
      <c r="BA19" s="516"/>
      <c r="BB19" s="516"/>
      <c r="BC19" s="516"/>
      <c r="BD19" s="516"/>
      <c r="BE19" s="516"/>
      <c r="BF19" s="516"/>
      <c r="BG19" s="516"/>
      <c r="BH19" s="516"/>
      <c r="BI19" s="516"/>
      <c r="BJ19" s="516"/>
      <c r="BK19" s="516"/>
      <c r="BL19" s="516"/>
      <c r="BM19" s="516"/>
      <c r="BN19" s="516"/>
      <c r="BO19" s="516"/>
      <c r="BP19" s="516"/>
      <c r="BQ19" s="516"/>
      <c r="BR19" s="516"/>
      <c r="BS19" s="516"/>
      <c r="BT19" s="516"/>
      <c r="BU19" s="516"/>
      <c r="BV19" s="516"/>
      <c r="BW19" s="516"/>
      <c r="BX19" s="516"/>
      <c r="BY19" s="516"/>
      <c r="BZ19" s="516"/>
      <c r="CA19" s="516"/>
      <c r="CB19" s="516"/>
      <c r="CC19" s="516"/>
      <c r="CD19" s="516"/>
      <c r="CE19" s="516"/>
      <c r="CF19" s="516"/>
      <c r="CG19" s="516"/>
      <c r="CH19" s="516"/>
      <c r="CI19" s="516"/>
      <c r="CJ19" s="516"/>
      <c r="CK19" s="516"/>
      <c r="CL19" s="516"/>
      <c r="CM19" s="516"/>
      <c r="CN19" s="516"/>
      <c r="CO19" s="516"/>
      <c r="CP19" s="516"/>
      <c r="CQ19" s="516"/>
      <c r="CR19" s="516"/>
      <c r="CS19" s="516"/>
      <c r="CT19" s="516"/>
      <c r="CU19" s="516"/>
      <c r="CV19" s="516"/>
      <c r="CW19" s="516"/>
      <c r="CX19" s="516"/>
      <c r="CY19" s="516"/>
      <c r="CZ19" s="516"/>
      <c r="DA19" s="516"/>
      <c r="DB19" s="516"/>
      <c r="DC19" s="516"/>
      <c r="DD19" s="516"/>
      <c r="DE19" s="516"/>
      <c r="DF19" s="516"/>
      <c r="DG19" s="516"/>
      <c r="DH19" s="516"/>
      <c r="DI19" s="516"/>
      <c r="DJ19" s="516"/>
      <c r="DK19" s="516"/>
      <c r="DL19" s="516"/>
      <c r="DM19" s="516"/>
      <c r="DN19" s="516"/>
      <c r="DO19" s="516"/>
      <c r="DP19" s="516"/>
      <c r="DQ19" s="516"/>
      <c r="DR19" s="516"/>
      <c r="DS19" s="516"/>
      <c r="DT19" s="516"/>
      <c r="DU19" s="516"/>
      <c r="DV19" s="516"/>
      <c r="DW19" s="516"/>
      <c r="DX19" s="516"/>
      <c r="DY19" s="516"/>
      <c r="DZ19" s="516"/>
      <c r="EA19" s="516"/>
      <c r="EB19" s="516"/>
      <c r="EC19" s="516"/>
      <c r="ED19" s="516"/>
      <c r="EE19" s="516"/>
      <c r="EF19" s="516"/>
      <c r="EG19" s="516"/>
      <c r="EH19" s="516"/>
      <c r="EI19" s="516"/>
      <c r="EJ19" s="516"/>
      <c r="EK19" s="516"/>
      <c r="EL19" s="516"/>
      <c r="EM19" s="516"/>
      <c r="EN19" s="516"/>
      <c r="EO19" s="516"/>
      <c r="EP19" s="516"/>
      <c r="EQ19" s="516"/>
      <c r="ER19" s="516"/>
      <c r="ES19" s="516"/>
      <c r="ET19" s="516"/>
      <c r="EU19" s="516"/>
      <c r="EV19" s="516"/>
      <c r="EW19" s="516"/>
      <c r="EX19" s="516"/>
      <c r="EY19" s="516"/>
      <c r="EZ19" s="516"/>
      <c r="FA19" s="516"/>
      <c r="FB19" s="516"/>
      <c r="FC19" s="516"/>
      <c r="FD19" s="516"/>
      <c r="FE19" s="516"/>
      <c r="FF19" s="516"/>
      <c r="FG19" s="516"/>
      <c r="FH19" s="516"/>
      <c r="FI19" s="516"/>
      <c r="FJ19" s="516"/>
      <c r="FK19" s="516"/>
      <c r="FL19" s="516"/>
      <c r="FM19" s="516"/>
      <c r="FN19" s="516"/>
      <c r="FO19" s="516"/>
      <c r="FP19" s="516"/>
      <c r="FQ19" s="516"/>
      <c r="FR19" s="516"/>
      <c r="FS19" s="516"/>
      <c r="FT19" s="516"/>
      <c r="FU19" s="516"/>
      <c r="FV19" s="516"/>
      <c r="FW19" s="516"/>
      <c r="FX19" s="516"/>
      <c r="FY19" s="516"/>
      <c r="FZ19" s="516"/>
      <c r="GA19" s="516"/>
      <c r="GB19" s="516"/>
      <c r="GC19" s="516"/>
      <c r="GD19" s="516"/>
      <c r="GE19" s="516"/>
      <c r="GF19" s="516"/>
      <c r="GG19" s="516"/>
      <c r="GH19" s="516"/>
      <c r="GI19" s="516"/>
      <c r="GJ19" s="516"/>
      <c r="GK19" s="516"/>
      <c r="GL19" s="516"/>
      <c r="GM19" s="516"/>
      <c r="GN19" s="516"/>
      <c r="GO19" s="516"/>
      <c r="GP19" s="516"/>
      <c r="GQ19" s="516"/>
      <c r="GR19" s="516"/>
      <c r="GS19" s="516"/>
      <c r="GT19" s="516"/>
      <c r="GU19" s="516"/>
      <c r="GV19" s="516"/>
      <c r="GW19" s="516"/>
      <c r="GX19" s="516"/>
      <c r="GY19" s="516"/>
      <c r="GZ19" s="516"/>
      <c r="HA19" s="516"/>
      <c r="HB19" s="516"/>
      <c r="HC19" s="516"/>
      <c r="HD19" s="516"/>
      <c r="HE19" s="516"/>
      <c r="HF19" s="516"/>
      <c r="HG19" s="516"/>
      <c r="HH19" s="516"/>
      <c r="HI19" s="516"/>
      <c r="HJ19" s="516"/>
      <c r="HK19" s="516"/>
      <c r="HL19" s="516"/>
      <c r="HM19" s="516"/>
      <c r="HN19" s="516"/>
      <c r="HO19" s="516"/>
      <c r="HP19" s="516"/>
      <c r="HQ19" s="516"/>
      <c r="HR19" s="516"/>
      <c r="HS19" s="516"/>
      <c r="HT19" s="516"/>
      <c r="HU19" s="516"/>
      <c r="HV19" s="516"/>
      <c r="HW19" s="516"/>
      <c r="HX19" s="516"/>
      <c r="HY19" s="516"/>
      <c r="HZ19" s="516"/>
      <c r="IA19" s="516"/>
      <c r="IB19" s="516"/>
      <c r="IC19" s="516"/>
      <c r="ID19" s="516"/>
      <c r="IE19" s="516"/>
      <c r="IF19" s="516"/>
      <c r="IG19" s="516"/>
      <c r="IH19" s="516"/>
      <c r="II19" s="516"/>
      <c r="IJ19" s="516"/>
      <c r="IK19" s="516"/>
      <c r="IL19" s="516"/>
      <c r="IM19" s="516"/>
      <c r="IN19" s="516"/>
      <c r="IO19" s="516"/>
      <c r="IP19" s="516"/>
      <c r="IQ19" s="516"/>
      <c r="IR19" s="516"/>
      <c r="IS19" s="516"/>
      <c r="IT19" s="516"/>
      <c r="IU19" s="516"/>
      <c r="IV19" s="516"/>
      <c r="IW19" s="516"/>
      <c r="IX19" s="516"/>
      <c r="IY19" s="516"/>
      <c r="IZ19" s="516"/>
      <c r="JA19" s="516"/>
      <c r="JB19" s="516"/>
      <c r="JC19" s="516"/>
      <c r="JD19" s="516"/>
      <c r="JE19" s="516"/>
      <c r="JF19" s="516"/>
      <c r="JG19" s="516"/>
      <c r="JH19" s="516"/>
      <c r="JI19" s="516"/>
      <c r="JJ19" s="516"/>
      <c r="JK19" s="516"/>
      <c r="JL19" s="516"/>
      <c r="JM19" s="516"/>
      <c r="JN19" s="516"/>
      <c r="JO19" s="516"/>
      <c r="JP19" s="516"/>
      <c r="JQ19" s="516"/>
      <c r="JR19" s="516"/>
      <c r="JS19" s="516"/>
      <c r="JT19" s="516"/>
      <c r="JU19" s="516"/>
      <c r="JV19" s="516"/>
      <c r="JW19" s="516"/>
      <c r="JX19" s="516"/>
      <c r="JY19" s="516"/>
      <c r="JZ19" s="516"/>
      <c r="KA19" s="516"/>
      <c r="KB19" s="516"/>
      <c r="KC19" s="516"/>
      <c r="KD19" s="516"/>
      <c r="KE19" s="516"/>
      <c r="KF19" s="516"/>
      <c r="KG19" s="516"/>
      <c r="KH19" s="516"/>
      <c r="KI19" s="516"/>
      <c r="KJ19" s="516"/>
      <c r="KK19" s="516"/>
      <c r="KL19" s="516"/>
      <c r="KM19" s="516"/>
      <c r="KN19" s="516"/>
      <c r="KO19" s="516"/>
      <c r="KP19" s="516"/>
      <c r="KQ19" s="516"/>
      <c r="KR19" s="516"/>
      <c r="KS19" s="516"/>
      <c r="KT19" s="516"/>
      <c r="KU19" s="516"/>
      <c r="KV19" s="516"/>
      <c r="KW19" s="516"/>
      <c r="KX19" s="516"/>
      <c r="KY19" s="516"/>
      <c r="KZ19" s="516"/>
      <c r="LA19" s="516"/>
      <c r="LB19" s="516"/>
      <c r="LC19" s="516"/>
      <c r="LD19" s="516"/>
      <c r="LE19" s="516"/>
      <c r="LF19" s="516"/>
      <c r="LG19" s="516"/>
      <c r="LH19" s="516"/>
      <c r="LI19" s="516"/>
      <c r="LJ19" s="516"/>
      <c r="LK19" s="516"/>
      <c r="LL19" s="516"/>
      <c r="LM19" s="516"/>
      <c r="LN19" s="516"/>
      <c r="LO19" s="516"/>
      <c r="LP19" s="516"/>
      <c r="LQ19" s="516"/>
      <c r="LR19" s="516"/>
      <c r="LS19" s="516"/>
      <c r="LT19" s="516"/>
      <c r="LU19" s="516"/>
      <c r="LV19" s="516"/>
      <c r="LW19" s="516"/>
      <c r="LX19" s="516"/>
      <c r="LY19" s="516"/>
      <c r="LZ19" s="516"/>
      <c r="MA19" s="516"/>
      <c r="MB19" s="516"/>
      <c r="MC19" s="516"/>
      <c r="MD19" s="516"/>
      <c r="ME19" s="516"/>
      <c r="MF19" s="516"/>
      <c r="MG19" s="516"/>
      <c r="MH19" s="516"/>
      <c r="MI19" s="516"/>
      <c r="MJ19" s="516"/>
      <c r="MK19" s="516"/>
      <c r="ML19" s="516"/>
      <c r="MM19" s="516"/>
      <c r="MN19" s="516"/>
      <c r="MO19" s="516"/>
      <c r="MP19" s="516"/>
      <c r="MQ19" s="516"/>
      <c r="MR19" s="516"/>
      <c r="MS19" s="516"/>
      <c r="MT19" s="516"/>
      <c r="MU19" s="516"/>
      <c r="MV19" s="516"/>
      <c r="MW19" s="516"/>
      <c r="MX19" s="516"/>
      <c r="MY19" s="516"/>
      <c r="MZ19" s="516"/>
      <c r="NA19" s="516"/>
      <c r="NB19" s="516"/>
      <c r="NC19" s="516"/>
      <c r="ND19" s="516"/>
      <c r="NE19" s="516"/>
      <c r="NF19" s="516"/>
      <c r="NG19" s="516"/>
      <c r="NH19" s="516"/>
      <c r="NI19" s="516"/>
      <c r="NJ19" s="516"/>
      <c r="NK19" s="516"/>
      <c r="NL19" s="516"/>
      <c r="NM19" s="516"/>
      <c r="NN19" s="516"/>
      <c r="NO19" s="516"/>
      <c r="NP19" s="516"/>
      <c r="NQ19" s="516"/>
      <c r="NR19" s="516"/>
      <c r="NS19" s="516"/>
      <c r="NT19" s="516"/>
      <c r="NU19" s="516"/>
      <c r="NV19" s="516"/>
      <c r="NW19" s="516"/>
      <c r="NX19" s="516"/>
      <c r="NY19" s="516"/>
      <c r="NZ19" s="516"/>
      <c r="OA19" s="516"/>
      <c r="OB19" s="516"/>
      <c r="OC19" s="516"/>
      <c r="OD19" s="516"/>
      <c r="OE19" s="516"/>
      <c r="OF19" s="516"/>
      <c r="OG19" s="516"/>
      <c r="OH19" s="516"/>
      <c r="OI19" s="516"/>
      <c r="OJ19" s="516"/>
      <c r="OK19" s="516"/>
      <c r="OL19" s="516"/>
      <c r="OM19" s="516"/>
      <c r="ON19" s="516"/>
      <c r="OO19" s="516"/>
      <c r="OP19" s="516"/>
      <c r="OQ19" s="516"/>
      <c r="OR19" s="516"/>
      <c r="OS19" s="516"/>
      <c r="OT19" s="516"/>
      <c r="OU19" s="516"/>
      <c r="OV19" s="516"/>
      <c r="OW19" s="516"/>
      <c r="OX19" s="516"/>
      <c r="OY19" s="516"/>
      <c r="OZ19" s="516"/>
      <c r="PA19" s="516"/>
      <c r="PB19" s="516"/>
      <c r="PC19" s="516"/>
      <c r="PD19" s="516"/>
      <c r="PE19" s="516"/>
      <c r="PF19" s="516"/>
      <c r="PG19" s="516"/>
      <c r="PH19" s="516"/>
      <c r="PI19" s="516"/>
      <c r="PJ19" s="516"/>
      <c r="PK19" s="516"/>
      <c r="PL19" s="516"/>
      <c r="PM19" s="516"/>
      <c r="PN19" s="516"/>
      <c r="PO19" s="516"/>
      <c r="PP19" s="516"/>
      <c r="PQ19" s="516"/>
      <c r="PR19" s="516"/>
      <c r="PS19" s="516"/>
      <c r="PT19" s="516"/>
      <c r="PU19" s="516"/>
      <c r="PV19" s="516"/>
      <c r="PW19" s="516"/>
      <c r="PX19" s="516"/>
      <c r="PY19" s="516"/>
      <c r="PZ19" s="516"/>
      <c r="QA19" s="516"/>
      <c r="QB19" s="516"/>
      <c r="QC19" s="516"/>
      <c r="QD19" s="516"/>
      <c r="QE19" s="516"/>
      <c r="QF19" s="516"/>
      <c r="QG19" s="516"/>
      <c r="QH19" s="516"/>
      <c r="QI19" s="516"/>
      <c r="QJ19" s="516"/>
      <c r="QK19" s="516"/>
      <c r="QL19" s="516"/>
      <c r="QM19" s="516"/>
      <c r="QN19" s="516"/>
      <c r="QO19" s="516"/>
      <c r="QP19" s="516"/>
      <c r="QQ19" s="516"/>
      <c r="QR19" s="516"/>
      <c r="QS19" s="516"/>
      <c r="QT19" s="516"/>
      <c r="QU19" s="516"/>
      <c r="QV19" s="516"/>
      <c r="QW19" s="516"/>
      <c r="QX19" s="516"/>
      <c r="QY19" s="516"/>
      <c r="QZ19" s="516"/>
      <c r="RA19" s="516"/>
      <c r="RB19" s="516"/>
      <c r="RC19" s="516"/>
      <c r="RD19" s="516"/>
      <c r="RE19" s="516"/>
      <c r="RF19" s="516"/>
      <c r="RG19" s="516"/>
      <c r="RH19" s="516"/>
      <c r="RI19" s="516"/>
      <c r="RJ19" s="516"/>
      <c r="RK19" s="516"/>
      <c r="RL19" s="516"/>
      <c r="RM19" s="516"/>
      <c r="RN19" s="516"/>
      <c r="RO19" s="516"/>
      <c r="RP19" s="516"/>
      <c r="RQ19" s="516"/>
      <c r="RR19" s="516"/>
      <c r="RS19" s="516"/>
      <c r="RT19" s="516"/>
      <c r="RU19" s="516"/>
      <c r="RV19" s="516"/>
      <c r="RW19" s="516"/>
      <c r="RX19" s="516"/>
      <c r="RY19" s="516"/>
      <c r="RZ19" s="516"/>
      <c r="SA19" s="516"/>
      <c r="SB19" s="516"/>
      <c r="SC19" s="516"/>
      <c r="SD19" s="516"/>
      <c r="SE19" s="516"/>
      <c r="SF19" s="516"/>
      <c r="SG19" s="516"/>
      <c r="SH19" s="516"/>
      <c r="SI19" s="516"/>
      <c r="SJ19" s="516"/>
      <c r="SK19" s="516"/>
      <c r="SL19" s="516"/>
      <c r="SM19" s="516"/>
      <c r="SN19" s="516"/>
      <c r="SO19" s="516"/>
      <c r="SP19" s="516"/>
      <c r="SQ19" s="516"/>
      <c r="SR19" s="516"/>
      <c r="SS19" s="516"/>
    </row>
    <row r="20" spans="1:513" s="517" customFormat="1" ht="28.8" customHeight="1" x14ac:dyDescent="0.25">
      <c r="A20" s="553"/>
      <c r="B20" s="554"/>
      <c r="C20" s="555" t="s">
        <v>162</v>
      </c>
      <c r="D20" s="556">
        <v>500</v>
      </c>
      <c r="E20" s="557">
        <f>500/AO1</f>
        <v>166.66666666666666</v>
      </c>
      <c r="F20" s="557">
        <f>D20*E20</f>
        <v>83333.333333333328</v>
      </c>
      <c r="G20" s="558" t="s">
        <v>58</v>
      </c>
      <c r="H20" s="558" t="s">
        <v>184</v>
      </c>
      <c r="I20" s="558"/>
      <c r="J20" s="558"/>
      <c r="K20" s="558"/>
      <c r="L20" s="558"/>
      <c r="M20" s="558"/>
      <c r="N20" s="558"/>
      <c r="O20" s="558"/>
      <c r="P20" s="558"/>
      <c r="Q20" s="558"/>
      <c r="R20" s="558"/>
      <c r="S20" s="558"/>
      <c r="T20" s="558"/>
      <c r="U20" s="558"/>
      <c r="V20" s="558"/>
      <c r="W20" s="558"/>
      <c r="X20" s="558"/>
      <c r="Y20" s="558"/>
      <c r="Z20" s="558"/>
      <c r="AA20" s="558"/>
      <c r="AB20" s="558"/>
      <c r="AC20" s="558"/>
      <c r="AD20" s="558"/>
      <c r="AE20" s="558"/>
      <c r="AF20" s="558"/>
      <c r="AG20" s="558"/>
      <c r="AH20" s="560"/>
      <c r="AI20" s="538">
        <f t="shared" si="1"/>
        <v>0</v>
      </c>
      <c r="AJ20" s="539">
        <f t="shared" si="1"/>
        <v>0</v>
      </c>
      <c r="AK20" s="539">
        <f>AI20+AJ20</f>
        <v>0</v>
      </c>
      <c r="AL20" s="561"/>
      <c r="AM20" s="562"/>
      <c r="AN20" s="516"/>
      <c r="AO20" s="516"/>
      <c r="AP20" s="516"/>
      <c r="AQ20" s="516"/>
      <c r="AR20" s="516"/>
      <c r="AS20" s="516"/>
      <c r="AT20" s="516"/>
      <c r="AU20" s="516"/>
      <c r="AV20" s="516"/>
      <c r="AW20" s="516"/>
      <c r="AX20" s="516"/>
      <c r="AY20" s="516"/>
      <c r="AZ20" s="516"/>
      <c r="BA20" s="516"/>
      <c r="BB20" s="516"/>
      <c r="BC20" s="516"/>
      <c r="BD20" s="516"/>
      <c r="BE20" s="516"/>
      <c r="BF20" s="516"/>
      <c r="BG20" s="516"/>
      <c r="BH20" s="516"/>
      <c r="BI20" s="516"/>
      <c r="BJ20" s="516"/>
      <c r="BK20" s="516"/>
      <c r="BL20" s="516"/>
      <c r="BM20" s="516"/>
      <c r="BN20" s="516"/>
      <c r="BO20" s="516"/>
      <c r="BP20" s="516"/>
      <c r="BQ20" s="516"/>
      <c r="BR20" s="516"/>
      <c r="BS20" s="516"/>
      <c r="BT20" s="516"/>
      <c r="BU20" s="516"/>
      <c r="BV20" s="516"/>
      <c r="BW20" s="516"/>
      <c r="BX20" s="516"/>
      <c r="BY20" s="516"/>
      <c r="BZ20" s="516"/>
      <c r="CA20" s="516"/>
      <c r="CB20" s="516"/>
      <c r="CC20" s="516"/>
      <c r="CD20" s="516"/>
      <c r="CE20" s="516"/>
      <c r="CF20" s="516"/>
      <c r="CG20" s="516"/>
      <c r="CH20" s="516"/>
      <c r="CI20" s="516"/>
      <c r="CJ20" s="516"/>
      <c r="CK20" s="516"/>
      <c r="CL20" s="516"/>
      <c r="CM20" s="516"/>
      <c r="CN20" s="516"/>
      <c r="CO20" s="516"/>
      <c r="CP20" s="516"/>
      <c r="CQ20" s="516"/>
      <c r="CR20" s="516"/>
      <c r="CS20" s="516"/>
      <c r="CT20" s="516"/>
      <c r="CU20" s="516"/>
      <c r="CV20" s="516"/>
      <c r="CW20" s="516"/>
      <c r="CX20" s="516"/>
      <c r="CY20" s="516"/>
      <c r="CZ20" s="516"/>
      <c r="DA20" s="516"/>
      <c r="DB20" s="516"/>
      <c r="DC20" s="516"/>
      <c r="DD20" s="516"/>
      <c r="DE20" s="516"/>
      <c r="DF20" s="516"/>
      <c r="DG20" s="516"/>
      <c r="DH20" s="516"/>
      <c r="DI20" s="516"/>
      <c r="DJ20" s="516"/>
      <c r="DK20" s="516"/>
      <c r="DL20" s="516"/>
      <c r="DM20" s="516"/>
      <c r="DN20" s="516"/>
      <c r="DO20" s="516"/>
      <c r="DP20" s="516"/>
      <c r="DQ20" s="516"/>
      <c r="DR20" s="516"/>
      <c r="DS20" s="516"/>
      <c r="DT20" s="516"/>
      <c r="DU20" s="516"/>
      <c r="DV20" s="516"/>
      <c r="DW20" s="516"/>
      <c r="DX20" s="516"/>
      <c r="DY20" s="516"/>
      <c r="DZ20" s="516"/>
      <c r="EA20" s="516"/>
      <c r="EB20" s="516"/>
      <c r="EC20" s="516"/>
      <c r="ED20" s="516"/>
      <c r="EE20" s="516"/>
      <c r="EF20" s="516"/>
      <c r="EG20" s="516"/>
      <c r="EH20" s="516"/>
      <c r="EI20" s="516"/>
      <c r="EJ20" s="516"/>
      <c r="EK20" s="516"/>
      <c r="EL20" s="516"/>
      <c r="EM20" s="516"/>
      <c r="EN20" s="516"/>
      <c r="EO20" s="516"/>
      <c r="EP20" s="516"/>
      <c r="EQ20" s="516"/>
      <c r="ER20" s="516"/>
      <c r="ES20" s="516"/>
      <c r="ET20" s="516"/>
      <c r="EU20" s="516"/>
      <c r="EV20" s="516"/>
      <c r="EW20" s="516"/>
      <c r="EX20" s="516"/>
      <c r="EY20" s="516"/>
      <c r="EZ20" s="516"/>
      <c r="FA20" s="516"/>
      <c r="FB20" s="516"/>
      <c r="FC20" s="516"/>
      <c r="FD20" s="516"/>
      <c r="FE20" s="516"/>
      <c r="FF20" s="516"/>
      <c r="FG20" s="516"/>
      <c r="FH20" s="516"/>
      <c r="FI20" s="516"/>
      <c r="FJ20" s="516"/>
      <c r="FK20" s="516"/>
      <c r="FL20" s="516"/>
      <c r="FM20" s="516"/>
      <c r="FN20" s="516"/>
      <c r="FO20" s="516"/>
      <c r="FP20" s="516"/>
      <c r="FQ20" s="516"/>
      <c r="FR20" s="516"/>
      <c r="FS20" s="516"/>
      <c r="FT20" s="516"/>
      <c r="FU20" s="516"/>
      <c r="FV20" s="516"/>
      <c r="FW20" s="516"/>
      <c r="FX20" s="516"/>
      <c r="FY20" s="516"/>
      <c r="FZ20" s="516"/>
      <c r="GA20" s="516"/>
      <c r="GB20" s="516"/>
      <c r="GC20" s="516"/>
      <c r="GD20" s="516"/>
      <c r="GE20" s="516"/>
      <c r="GF20" s="516"/>
      <c r="GG20" s="516"/>
      <c r="GH20" s="516"/>
      <c r="GI20" s="516"/>
      <c r="GJ20" s="516"/>
      <c r="GK20" s="516"/>
      <c r="GL20" s="516"/>
      <c r="GM20" s="516"/>
      <c r="GN20" s="516"/>
      <c r="GO20" s="516"/>
      <c r="GP20" s="516"/>
      <c r="GQ20" s="516"/>
      <c r="GR20" s="516"/>
      <c r="GS20" s="516"/>
      <c r="GT20" s="516"/>
      <c r="GU20" s="516"/>
      <c r="GV20" s="516"/>
      <c r="GW20" s="516"/>
      <c r="GX20" s="516"/>
      <c r="GY20" s="516"/>
      <c r="GZ20" s="516"/>
      <c r="HA20" s="516"/>
      <c r="HB20" s="516"/>
      <c r="HC20" s="516"/>
      <c r="HD20" s="516"/>
      <c r="HE20" s="516"/>
      <c r="HF20" s="516"/>
      <c r="HG20" s="516"/>
      <c r="HH20" s="516"/>
      <c r="HI20" s="516"/>
      <c r="HJ20" s="516"/>
      <c r="HK20" s="516"/>
      <c r="HL20" s="516"/>
      <c r="HM20" s="516"/>
      <c r="HN20" s="516"/>
      <c r="HO20" s="516"/>
      <c r="HP20" s="516"/>
      <c r="HQ20" s="516"/>
      <c r="HR20" s="516"/>
      <c r="HS20" s="516"/>
      <c r="HT20" s="516"/>
      <c r="HU20" s="516"/>
      <c r="HV20" s="516"/>
      <c r="HW20" s="516"/>
      <c r="HX20" s="516"/>
      <c r="HY20" s="516"/>
      <c r="HZ20" s="516"/>
      <c r="IA20" s="516"/>
      <c r="IB20" s="516"/>
      <c r="IC20" s="516"/>
      <c r="ID20" s="516"/>
      <c r="IE20" s="516"/>
      <c r="IF20" s="516"/>
      <c r="IG20" s="516"/>
      <c r="IH20" s="516"/>
      <c r="II20" s="516"/>
      <c r="IJ20" s="516"/>
      <c r="IK20" s="516"/>
      <c r="IL20" s="516"/>
      <c r="IM20" s="516"/>
      <c r="IN20" s="516"/>
      <c r="IO20" s="516"/>
      <c r="IP20" s="516"/>
      <c r="IQ20" s="516"/>
      <c r="IR20" s="516"/>
      <c r="IS20" s="516"/>
      <c r="IT20" s="516"/>
      <c r="IU20" s="516"/>
      <c r="IV20" s="516"/>
      <c r="IW20" s="516"/>
      <c r="IX20" s="516"/>
      <c r="IY20" s="516"/>
      <c r="IZ20" s="516"/>
      <c r="JA20" s="516"/>
      <c r="JB20" s="516"/>
      <c r="JC20" s="516"/>
      <c r="JD20" s="516"/>
      <c r="JE20" s="516"/>
      <c r="JF20" s="516"/>
      <c r="JG20" s="516"/>
      <c r="JH20" s="516"/>
      <c r="JI20" s="516"/>
      <c r="JJ20" s="516"/>
      <c r="JK20" s="516"/>
      <c r="JL20" s="516"/>
      <c r="JM20" s="516"/>
      <c r="JN20" s="516"/>
      <c r="JO20" s="516"/>
      <c r="JP20" s="516"/>
      <c r="JQ20" s="516"/>
      <c r="JR20" s="516"/>
      <c r="JS20" s="516"/>
      <c r="JT20" s="516"/>
      <c r="JU20" s="516"/>
      <c r="JV20" s="516"/>
      <c r="JW20" s="516"/>
      <c r="JX20" s="516"/>
      <c r="JY20" s="516"/>
      <c r="JZ20" s="516"/>
      <c r="KA20" s="516"/>
      <c r="KB20" s="516"/>
      <c r="KC20" s="516"/>
      <c r="KD20" s="516"/>
      <c r="KE20" s="516"/>
      <c r="KF20" s="516"/>
      <c r="KG20" s="516"/>
      <c r="KH20" s="516"/>
      <c r="KI20" s="516"/>
      <c r="KJ20" s="516"/>
      <c r="KK20" s="516"/>
      <c r="KL20" s="516"/>
      <c r="KM20" s="516"/>
      <c r="KN20" s="516"/>
      <c r="KO20" s="516"/>
      <c r="KP20" s="516"/>
      <c r="KQ20" s="516"/>
      <c r="KR20" s="516"/>
      <c r="KS20" s="516"/>
      <c r="KT20" s="516"/>
      <c r="KU20" s="516"/>
      <c r="KV20" s="516"/>
      <c r="KW20" s="516"/>
      <c r="KX20" s="516"/>
      <c r="KY20" s="516"/>
      <c r="KZ20" s="516"/>
      <c r="LA20" s="516"/>
      <c r="LB20" s="516"/>
      <c r="LC20" s="516"/>
      <c r="LD20" s="516"/>
      <c r="LE20" s="516"/>
      <c r="LF20" s="516"/>
      <c r="LG20" s="516"/>
      <c r="LH20" s="516"/>
      <c r="LI20" s="516"/>
      <c r="LJ20" s="516"/>
      <c r="LK20" s="516"/>
      <c r="LL20" s="516"/>
      <c r="LM20" s="516"/>
      <c r="LN20" s="516"/>
      <c r="LO20" s="516"/>
      <c r="LP20" s="516"/>
      <c r="LQ20" s="516"/>
      <c r="LR20" s="516"/>
      <c r="LS20" s="516"/>
      <c r="LT20" s="516"/>
      <c r="LU20" s="516"/>
      <c r="LV20" s="516"/>
      <c r="LW20" s="516"/>
      <c r="LX20" s="516"/>
      <c r="LY20" s="516"/>
      <c r="LZ20" s="516"/>
      <c r="MA20" s="516"/>
      <c r="MB20" s="516"/>
      <c r="MC20" s="516"/>
      <c r="MD20" s="516"/>
      <c r="ME20" s="516"/>
      <c r="MF20" s="516"/>
      <c r="MG20" s="516"/>
      <c r="MH20" s="516"/>
      <c r="MI20" s="516"/>
      <c r="MJ20" s="516"/>
      <c r="MK20" s="516"/>
      <c r="ML20" s="516"/>
      <c r="MM20" s="516"/>
      <c r="MN20" s="516"/>
      <c r="MO20" s="516"/>
      <c r="MP20" s="516"/>
      <c r="MQ20" s="516"/>
      <c r="MR20" s="516"/>
      <c r="MS20" s="516"/>
      <c r="MT20" s="516"/>
      <c r="MU20" s="516"/>
      <c r="MV20" s="516"/>
      <c r="MW20" s="516"/>
      <c r="MX20" s="516"/>
      <c r="MY20" s="516"/>
      <c r="MZ20" s="516"/>
      <c r="NA20" s="516"/>
      <c r="NB20" s="516"/>
      <c r="NC20" s="516"/>
      <c r="ND20" s="516"/>
      <c r="NE20" s="516"/>
      <c r="NF20" s="516"/>
      <c r="NG20" s="516"/>
      <c r="NH20" s="516"/>
      <c r="NI20" s="516"/>
      <c r="NJ20" s="516"/>
      <c r="NK20" s="516"/>
      <c r="NL20" s="516"/>
      <c r="NM20" s="516"/>
      <c r="NN20" s="516"/>
      <c r="NO20" s="516"/>
      <c r="NP20" s="516"/>
      <c r="NQ20" s="516"/>
      <c r="NR20" s="516"/>
      <c r="NS20" s="516"/>
      <c r="NT20" s="516"/>
      <c r="NU20" s="516"/>
      <c r="NV20" s="516"/>
      <c r="NW20" s="516"/>
      <c r="NX20" s="516"/>
      <c r="NY20" s="516"/>
      <c r="NZ20" s="516"/>
      <c r="OA20" s="516"/>
      <c r="OB20" s="516"/>
      <c r="OC20" s="516"/>
      <c r="OD20" s="516"/>
      <c r="OE20" s="516"/>
      <c r="OF20" s="516"/>
      <c r="OG20" s="516"/>
      <c r="OH20" s="516"/>
      <c r="OI20" s="516"/>
      <c r="OJ20" s="516"/>
      <c r="OK20" s="516"/>
      <c r="OL20" s="516"/>
      <c r="OM20" s="516"/>
      <c r="ON20" s="516"/>
      <c r="OO20" s="516"/>
      <c r="OP20" s="516"/>
      <c r="OQ20" s="516"/>
      <c r="OR20" s="516"/>
      <c r="OS20" s="516"/>
      <c r="OT20" s="516"/>
      <c r="OU20" s="516"/>
      <c r="OV20" s="516"/>
      <c r="OW20" s="516"/>
      <c r="OX20" s="516"/>
      <c r="OY20" s="516"/>
      <c r="OZ20" s="516"/>
      <c r="PA20" s="516"/>
      <c r="PB20" s="516"/>
      <c r="PC20" s="516"/>
      <c r="PD20" s="516"/>
      <c r="PE20" s="516"/>
      <c r="PF20" s="516"/>
      <c r="PG20" s="516"/>
      <c r="PH20" s="516"/>
      <c r="PI20" s="516"/>
      <c r="PJ20" s="516"/>
      <c r="PK20" s="516"/>
      <c r="PL20" s="516"/>
      <c r="PM20" s="516"/>
      <c r="PN20" s="516"/>
      <c r="PO20" s="516"/>
      <c r="PP20" s="516"/>
      <c r="PQ20" s="516"/>
      <c r="PR20" s="516"/>
      <c r="PS20" s="516"/>
      <c r="PT20" s="516"/>
      <c r="PU20" s="516"/>
      <c r="PV20" s="516"/>
      <c r="PW20" s="516"/>
      <c r="PX20" s="516"/>
      <c r="PY20" s="516"/>
      <c r="PZ20" s="516"/>
      <c r="QA20" s="516"/>
      <c r="QB20" s="516"/>
      <c r="QC20" s="516"/>
      <c r="QD20" s="516"/>
      <c r="QE20" s="516"/>
      <c r="QF20" s="516"/>
      <c r="QG20" s="516"/>
      <c r="QH20" s="516"/>
      <c r="QI20" s="516"/>
      <c r="QJ20" s="516"/>
      <c r="QK20" s="516"/>
      <c r="QL20" s="516"/>
      <c r="QM20" s="516"/>
      <c r="QN20" s="516"/>
      <c r="QO20" s="516"/>
      <c r="QP20" s="516"/>
      <c r="QQ20" s="516"/>
      <c r="QR20" s="516"/>
      <c r="QS20" s="516"/>
      <c r="QT20" s="516"/>
      <c r="QU20" s="516"/>
      <c r="QV20" s="516"/>
      <c r="QW20" s="516"/>
      <c r="QX20" s="516"/>
      <c r="QY20" s="516"/>
      <c r="QZ20" s="516"/>
      <c r="RA20" s="516"/>
      <c r="RB20" s="516"/>
      <c r="RC20" s="516"/>
      <c r="RD20" s="516"/>
      <c r="RE20" s="516"/>
      <c r="RF20" s="516"/>
      <c r="RG20" s="516"/>
      <c r="RH20" s="516"/>
      <c r="RI20" s="516"/>
      <c r="RJ20" s="516"/>
      <c r="RK20" s="516"/>
      <c r="RL20" s="516"/>
      <c r="RM20" s="516"/>
      <c r="RN20" s="516"/>
      <c r="RO20" s="516"/>
      <c r="RP20" s="516"/>
      <c r="RQ20" s="516"/>
      <c r="RR20" s="516"/>
      <c r="RS20" s="516"/>
      <c r="RT20" s="516"/>
      <c r="RU20" s="516"/>
      <c r="RV20" s="516"/>
      <c r="RW20" s="516"/>
      <c r="RX20" s="516"/>
      <c r="RY20" s="516"/>
      <c r="RZ20" s="516"/>
      <c r="SA20" s="516"/>
      <c r="SB20" s="516"/>
      <c r="SC20" s="516"/>
      <c r="SD20" s="516"/>
      <c r="SE20" s="516"/>
      <c r="SF20" s="516"/>
      <c r="SG20" s="516"/>
      <c r="SH20" s="516"/>
      <c r="SI20" s="516"/>
      <c r="SJ20" s="516"/>
      <c r="SK20" s="516"/>
      <c r="SL20" s="516"/>
      <c r="SM20" s="516"/>
      <c r="SN20" s="516"/>
      <c r="SO20" s="516"/>
      <c r="SP20" s="516"/>
      <c r="SQ20" s="516"/>
      <c r="SR20" s="516"/>
      <c r="SS20" s="516"/>
    </row>
    <row r="21" spans="1:513" s="543" customFormat="1" ht="28.8" customHeight="1" x14ac:dyDescent="0.25">
      <c r="A21" s="564"/>
      <c r="B21" s="840" t="str">
        <f>'PEP Av. Fin.'!A10</f>
        <v>1.1.5 - Revisão do plano estratégico</v>
      </c>
      <c r="C21" s="841"/>
      <c r="D21" s="534"/>
      <c r="E21" s="557"/>
      <c r="F21" s="557">
        <f>SUM(F22:F23)</f>
        <v>116666.66666666667</v>
      </c>
      <c r="G21" s="536"/>
      <c r="H21" s="536"/>
      <c r="I21" s="536"/>
      <c r="J21" s="536"/>
      <c r="K21" s="536"/>
      <c r="L21" s="536"/>
      <c r="M21" s="536"/>
      <c r="N21" s="536"/>
      <c r="O21" s="536"/>
      <c r="P21" s="536"/>
      <c r="Q21" s="536"/>
      <c r="R21" s="536"/>
      <c r="S21" s="536"/>
      <c r="T21" s="536"/>
      <c r="U21" s="536"/>
      <c r="V21" s="536"/>
      <c r="W21" s="536"/>
      <c r="X21" s="536"/>
      <c r="Y21" s="536"/>
      <c r="Z21" s="536"/>
      <c r="AA21" s="536"/>
      <c r="AB21" s="536"/>
      <c r="AC21" s="536"/>
      <c r="AD21" s="536"/>
      <c r="AE21" s="536"/>
      <c r="AF21" s="536"/>
      <c r="AG21" s="536"/>
      <c r="AH21" s="537"/>
      <c r="AI21" s="538">
        <f>'PEP Av. Fin.'!H10</f>
        <v>5833.35</v>
      </c>
      <c r="AJ21" s="539">
        <f>'PEP Av. Fin.'!I10</f>
        <v>0</v>
      </c>
      <c r="AK21" s="539">
        <f>'PEP Av. Fin.'!J10</f>
        <v>5833.35</v>
      </c>
      <c r="AL21" s="565">
        <f>'PEP Av. Fin.'!K10</f>
        <v>2.6806217284509257E-3</v>
      </c>
      <c r="AM21" s="541"/>
      <c r="AN21" s="542"/>
      <c r="AO21" s="542"/>
      <c r="AP21" s="542"/>
      <c r="AQ21" s="542"/>
      <c r="AR21" s="542"/>
      <c r="AS21" s="542"/>
      <c r="AT21" s="542"/>
      <c r="AU21" s="542"/>
      <c r="AV21" s="542"/>
      <c r="AW21" s="542"/>
      <c r="AX21" s="542"/>
      <c r="AY21" s="542"/>
      <c r="AZ21" s="542"/>
      <c r="BA21" s="542"/>
      <c r="BB21" s="542"/>
      <c r="BC21" s="542"/>
      <c r="BD21" s="542"/>
      <c r="BE21" s="542"/>
      <c r="BF21" s="542"/>
      <c r="BG21" s="542"/>
      <c r="BH21" s="542"/>
      <c r="BI21" s="542"/>
      <c r="BJ21" s="542"/>
      <c r="BK21" s="542"/>
      <c r="BL21" s="542"/>
      <c r="BM21" s="542"/>
      <c r="BN21" s="542"/>
      <c r="BO21" s="542"/>
      <c r="BP21" s="542"/>
      <c r="BQ21" s="542"/>
      <c r="BR21" s="542"/>
      <c r="BS21" s="542"/>
      <c r="BT21" s="542"/>
      <c r="BU21" s="542"/>
      <c r="BV21" s="542"/>
      <c r="BW21" s="542"/>
      <c r="BX21" s="542"/>
      <c r="BY21" s="542"/>
      <c r="BZ21" s="542"/>
      <c r="CA21" s="542"/>
      <c r="CB21" s="542"/>
      <c r="CC21" s="542"/>
      <c r="CD21" s="542"/>
      <c r="CE21" s="542"/>
      <c r="CF21" s="542"/>
      <c r="CG21" s="542"/>
      <c r="CH21" s="542"/>
      <c r="CI21" s="542"/>
      <c r="CJ21" s="542"/>
      <c r="CK21" s="542"/>
      <c r="CL21" s="542"/>
      <c r="CM21" s="542"/>
      <c r="CN21" s="542"/>
      <c r="CO21" s="542"/>
      <c r="CP21" s="542"/>
      <c r="CQ21" s="542"/>
      <c r="CR21" s="542"/>
      <c r="CS21" s="542"/>
      <c r="CT21" s="542"/>
      <c r="CU21" s="542"/>
      <c r="CV21" s="542"/>
      <c r="CW21" s="542"/>
      <c r="CX21" s="542"/>
      <c r="CY21" s="542"/>
      <c r="CZ21" s="542"/>
      <c r="DA21" s="542"/>
      <c r="DB21" s="542"/>
      <c r="DC21" s="542"/>
      <c r="DD21" s="542"/>
      <c r="DE21" s="542"/>
      <c r="DF21" s="542"/>
      <c r="DG21" s="542"/>
      <c r="DH21" s="542"/>
      <c r="DI21" s="542"/>
      <c r="DJ21" s="542"/>
      <c r="DK21" s="542"/>
      <c r="DL21" s="542"/>
      <c r="DM21" s="542"/>
      <c r="DN21" s="542"/>
      <c r="DO21" s="542"/>
      <c r="DP21" s="542"/>
      <c r="DQ21" s="542"/>
      <c r="DR21" s="542"/>
      <c r="DS21" s="542"/>
      <c r="DT21" s="542"/>
      <c r="DU21" s="542"/>
      <c r="DV21" s="542"/>
      <c r="DW21" s="542"/>
      <c r="DX21" s="542"/>
      <c r="DY21" s="542"/>
      <c r="DZ21" s="542"/>
      <c r="EA21" s="542"/>
      <c r="EB21" s="542"/>
      <c r="EC21" s="542"/>
      <c r="ED21" s="542"/>
      <c r="EE21" s="542"/>
      <c r="EF21" s="542"/>
      <c r="EG21" s="542"/>
      <c r="EH21" s="542"/>
      <c r="EI21" s="542"/>
      <c r="EJ21" s="542"/>
      <c r="EK21" s="542"/>
      <c r="EL21" s="542"/>
      <c r="EM21" s="542"/>
      <c r="EN21" s="542"/>
      <c r="EO21" s="542"/>
      <c r="EP21" s="542"/>
      <c r="EQ21" s="542"/>
      <c r="ER21" s="542"/>
      <c r="ES21" s="542"/>
      <c r="ET21" s="542"/>
      <c r="EU21" s="542"/>
      <c r="EV21" s="542"/>
      <c r="EW21" s="542"/>
      <c r="EX21" s="542"/>
      <c r="EY21" s="542"/>
      <c r="EZ21" s="542"/>
      <c r="FA21" s="542"/>
      <c r="FB21" s="542"/>
      <c r="FC21" s="542"/>
      <c r="FD21" s="542"/>
      <c r="FE21" s="542"/>
      <c r="FF21" s="542"/>
      <c r="FG21" s="542"/>
      <c r="FH21" s="542"/>
      <c r="FI21" s="542"/>
      <c r="FJ21" s="542"/>
      <c r="FK21" s="542"/>
      <c r="FL21" s="542"/>
      <c r="FM21" s="542"/>
      <c r="FN21" s="542"/>
      <c r="FO21" s="542"/>
      <c r="FP21" s="542"/>
      <c r="FQ21" s="542"/>
      <c r="FR21" s="542"/>
      <c r="FS21" s="542"/>
      <c r="FT21" s="542"/>
      <c r="FU21" s="542"/>
      <c r="FV21" s="542"/>
      <c r="FW21" s="542"/>
      <c r="FX21" s="542"/>
      <c r="FY21" s="542"/>
      <c r="FZ21" s="542"/>
      <c r="GA21" s="542"/>
      <c r="GB21" s="542"/>
      <c r="GC21" s="542"/>
      <c r="GD21" s="542"/>
      <c r="GE21" s="542"/>
      <c r="GF21" s="542"/>
      <c r="GG21" s="542"/>
      <c r="GH21" s="542"/>
      <c r="GI21" s="542"/>
      <c r="GJ21" s="542"/>
      <c r="GK21" s="542"/>
      <c r="GL21" s="542"/>
      <c r="GM21" s="542"/>
      <c r="GN21" s="542"/>
      <c r="GO21" s="542"/>
      <c r="GP21" s="542"/>
      <c r="GQ21" s="542"/>
      <c r="GR21" s="542"/>
      <c r="GS21" s="542"/>
      <c r="GT21" s="542"/>
      <c r="GU21" s="542"/>
      <c r="GV21" s="542"/>
      <c r="GW21" s="542"/>
      <c r="GX21" s="542"/>
      <c r="GY21" s="542"/>
      <c r="GZ21" s="542"/>
      <c r="HA21" s="542"/>
      <c r="HB21" s="542"/>
      <c r="HC21" s="542"/>
      <c r="HD21" s="542"/>
      <c r="HE21" s="542"/>
      <c r="HF21" s="542"/>
      <c r="HG21" s="542"/>
      <c r="HH21" s="542"/>
      <c r="HI21" s="542"/>
      <c r="HJ21" s="542"/>
      <c r="HK21" s="542"/>
      <c r="HL21" s="542"/>
      <c r="HM21" s="542"/>
      <c r="HN21" s="542"/>
      <c r="HO21" s="542"/>
      <c r="HP21" s="542"/>
      <c r="HQ21" s="542"/>
      <c r="HR21" s="542"/>
      <c r="HS21" s="542"/>
      <c r="HT21" s="542"/>
      <c r="HU21" s="542"/>
      <c r="HV21" s="542"/>
      <c r="HW21" s="542"/>
      <c r="HX21" s="542"/>
      <c r="HY21" s="542"/>
      <c r="HZ21" s="542"/>
      <c r="IA21" s="542"/>
      <c r="IB21" s="542"/>
      <c r="IC21" s="542"/>
      <c r="ID21" s="542"/>
      <c r="IE21" s="542"/>
      <c r="IF21" s="542"/>
      <c r="IG21" s="542"/>
      <c r="IH21" s="542"/>
      <c r="II21" s="542"/>
      <c r="IJ21" s="542"/>
      <c r="IK21" s="542"/>
      <c r="IL21" s="542"/>
      <c r="IM21" s="542"/>
      <c r="IN21" s="542"/>
      <c r="IO21" s="542"/>
      <c r="IP21" s="542"/>
      <c r="IQ21" s="542"/>
      <c r="IR21" s="542"/>
      <c r="IS21" s="542"/>
      <c r="IT21" s="542"/>
      <c r="IU21" s="542"/>
      <c r="IV21" s="542"/>
      <c r="IW21" s="542"/>
      <c r="IX21" s="542"/>
      <c r="IY21" s="542"/>
      <c r="IZ21" s="542"/>
      <c r="JA21" s="542"/>
      <c r="JB21" s="542"/>
      <c r="JC21" s="542"/>
      <c r="JD21" s="542"/>
      <c r="JE21" s="542"/>
      <c r="JF21" s="542"/>
      <c r="JG21" s="542"/>
      <c r="JH21" s="542"/>
      <c r="JI21" s="542"/>
      <c r="JJ21" s="542"/>
      <c r="JK21" s="542"/>
      <c r="JL21" s="542"/>
      <c r="JM21" s="542"/>
      <c r="JN21" s="542"/>
      <c r="JO21" s="542"/>
      <c r="JP21" s="542"/>
      <c r="JQ21" s="542"/>
      <c r="JR21" s="542"/>
      <c r="JS21" s="542"/>
      <c r="JT21" s="542"/>
      <c r="JU21" s="542"/>
      <c r="JV21" s="542"/>
      <c r="JW21" s="542"/>
      <c r="JX21" s="542"/>
      <c r="JY21" s="542"/>
      <c r="JZ21" s="542"/>
      <c r="KA21" s="542"/>
      <c r="KB21" s="542"/>
      <c r="KC21" s="542"/>
      <c r="KD21" s="542"/>
      <c r="KE21" s="542"/>
      <c r="KF21" s="542"/>
      <c r="KG21" s="542"/>
      <c r="KH21" s="542"/>
      <c r="KI21" s="542"/>
      <c r="KJ21" s="542"/>
      <c r="KK21" s="542"/>
      <c r="KL21" s="542"/>
      <c r="KM21" s="542"/>
      <c r="KN21" s="542"/>
      <c r="KO21" s="542"/>
      <c r="KP21" s="542"/>
      <c r="KQ21" s="542"/>
      <c r="KR21" s="542"/>
      <c r="KS21" s="542"/>
      <c r="KT21" s="542"/>
      <c r="KU21" s="542"/>
      <c r="KV21" s="542"/>
      <c r="KW21" s="542"/>
      <c r="KX21" s="542"/>
      <c r="KY21" s="542"/>
      <c r="KZ21" s="542"/>
      <c r="LA21" s="542"/>
      <c r="LB21" s="542"/>
      <c r="LC21" s="542"/>
      <c r="LD21" s="542"/>
      <c r="LE21" s="542"/>
      <c r="LF21" s="542"/>
      <c r="LG21" s="542"/>
      <c r="LH21" s="542"/>
      <c r="LI21" s="542"/>
      <c r="LJ21" s="542"/>
      <c r="LK21" s="542"/>
      <c r="LL21" s="542"/>
      <c r="LM21" s="542"/>
      <c r="LN21" s="542"/>
      <c r="LO21" s="542"/>
      <c r="LP21" s="542"/>
      <c r="LQ21" s="542"/>
      <c r="LR21" s="542"/>
      <c r="LS21" s="542"/>
      <c r="LT21" s="542"/>
      <c r="LU21" s="542"/>
      <c r="LV21" s="542"/>
      <c r="LW21" s="542"/>
      <c r="LX21" s="542"/>
      <c r="LY21" s="542"/>
      <c r="LZ21" s="542"/>
      <c r="MA21" s="542"/>
      <c r="MB21" s="542"/>
      <c r="MC21" s="542"/>
      <c r="MD21" s="542"/>
      <c r="ME21" s="542"/>
      <c r="MF21" s="542"/>
      <c r="MG21" s="542"/>
      <c r="MH21" s="542"/>
      <c r="MI21" s="542"/>
      <c r="MJ21" s="542"/>
      <c r="MK21" s="542"/>
      <c r="ML21" s="542"/>
      <c r="MM21" s="542"/>
      <c r="MN21" s="542"/>
      <c r="MO21" s="542"/>
      <c r="MP21" s="542"/>
      <c r="MQ21" s="542"/>
      <c r="MR21" s="542"/>
      <c r="MS21" s="542"/>
      <c r="MT21" s="542"/>
      <c r="MU21" s="542"/>
      <c r="MV21" s="542"/>
      <c r="MW21" s="542"/>
      <c r="MX21" s="542"/>
      <c r="MY21" s="542"/>
      <c r="MZ21" s="542"/>
      <c r="NA21" s="542"/>
      <c r="NB21" s="542"/>
      <c r="NC21" s="542"/>
      <c r="ND21" s="542"/>
      <c r="NE21" s="542"/>
      <c r="NF21" s="542"/>
      <c r="NG21" s="542"/>
      <c r="NH21" s="542"/>
      <c r="NI21" s="542"/>
      <c r="NJ21" s="542"/>
      <c r="NK21" s="542"/>
      <c r="NL21" s="542"/>
      <c r="NM21" s="542"/>
      <c r="NN21" s="542"/>
      <c r="NO21" s="542"/>
      <c r="NP21" s="542"/>
      <c r="NQ21" s="542"/>
      <c r="NR21" s="542"/>
      <c r="NS21" s="542"/>
      <c r="NT21" s="542"/>
      <c r="NU21" s="542"/>
      <c r="NV21" s="542"/>
      <c r="NW21" s="542"/>
      <c r="NX21" s="542"/>
      <c r="NY21" s="542"/>
      <c r="NZ21" s="542"/>
      <c r="OA21" s="542"/>
      <c r="OB21" s="542"/>
      <c r="OC21" s="542"/>
      <c r="OD21" s="542"/>
      <c r="OE21" s="542"/>
      <c r="OF21" s="542"/>
      <c r="OG21" s="542"/>
      <c r="OH21" s="542"/>
      <c r="OI21" s="542"/>
      <c r="OJ21" s="542"/>
      <c r="OK21" s="542"/>
      <c r="OL21" s="542"/>
      <c r="OM21" s="542"/>
      <c r="ON21" s="542"/>
      <c r="OO21" s="542"/>
      <c r="OP21" s="542"/>
      <c r="OQ21" s="542"/>
      <c r="OR21" s="542"/>
      <c r="OS21" s="542"/>
      <c r="OT21" s="542"/>
      <c r="OU21" s="542"/>
      <c r="OV21" s="542"/>
      <c r="OW21" s="542"/>
      <c r="OX21" s="542"/>
      <c r="OY21" s="542"/>
      <c r="OZ21" s="542"/>
      <c r="PA21" s="542"/>
      <c r="PB21" s="542"/>
      <c r="PC21" s="542"/>
      <c r="PD21" s="542"/>
      <c r="PE21" s="542"/>
      <c r="PF21" s="542"/>
      <c r="PG21" s="542"/>
      <c r="PH21" s="542"/>
      <c r="PI21" s="542"/>
      <c r="PJ21" s="542"/>
      <c r="PK21" s="542"/>
      <c r="PL21" s="542"/>
      <c r="PM21" s="542"/>
      <c r="PN21" s="542"/>
      <c r="PO21" s="542"/>
      <c r="PP21" s="542"/>
      <c r="PQ21" s="542"/>
      <c r="PR21" s="542"/>
      <c r="PS21" s="542"/>
      <c r="PT21" s="542"/>
      <c r="PU21" s="542"/>
      <c r="PV21" s="542"/>
      <c r="PW21" s="542"/>
      <c r="PX21" s="542"/>
      <c r="PY21" s="542"/>
      <c r="PZ21" s="542"/>
      <c r="QA21" s="542"/>
      <c r="QB21" s="542"/>
      <c r="QC21" s="542"/>
      <c r="QD21" s="542"/>
      <c r="QE21" s="542"/>
      <c r="QF21" s="542"/>
      <c r="QG21" s="542"/>
      <c r="QH21" s="542"/>
      <c r="QI21" s="542"/>
      <c r="QJ21" s="542"/>
      <c r="QK21" s="542"/>
      <c r="QL21" s="542"/>
      <c r="QM21" s="542"/>
      <c r="QN21" s="542"/>
      <c r="QO21" s="542"/>
      <c r="QP21" s="542"/>
      <c r="QQ21" s="542"/>
      <c r="QR21" s="542"/>
      <c r="QS21" s="542"/>
      <c r="QT21" s="542"/>
      <c r="QU21" s="542"/>
      <c r="QV21" s="542"/>
      <c r="QW21" s="542"/>
      <c r="QX21" s="542"/>
      <c r="QY21" s="542"/>
      <c r="QZ21" s="542"/>
      <c r="RA21" s="542"/>
      <c r="RB21" s="542"/>
      <c r="RC21" s="542"/>
      <c r="RD21" s="542"/>
      <c r="RE21" s="542"/>
      <c r="RF21" s="542"/>
      <c r="RG21" s="542"/>
      <c r="RH21" s="542"/>
      <c r="RI21" s="542"/>
      <c r="RJ21" s="542"/>
      <c r="RK21" s="542"/>
      <c r="RL21" s="542"/>
      <c r="RM21" s="542"/>
      <c r="RN21" s="542"/>
      <c r="RO21" s="542"/>
      <c r="RP21" s="542"/>
      <c r="RQ21" s="542"/>
      <c r="RR21" s="542"/>
      <c r="RS21" s="542"/>
      <c r="RT21" s="542"/>
      <c r="RU21" s="542"/>
      <c r="RV21" s="542"/>
      <c r="RW21" s="542"/>
      <c r="RX21" s="542"/>
      <c r="RY21" s="542"/>
      <c r="RZ21" s="542"/>
      <c r="SA21" s="542"/>
      <c r="SB21" s="542"/>
      <c r="SC21" s="542"/>
      <c r="SD21" s="542"/>
      <c r="SE21" s="542"/>
      <c r="SF21" s="542"/>
      <c r="SG21" s="542"/>
      <c r="SH21" s="542"/>
      <c r="SI21" s="542"/>
      <c r="SJ21" s="542"/>
      <c r="SK21" s="542"/>
      <c r="SL21" s="542"/>
      <c r="SM21" s="542"/>
      <c r="SN21" s="542"/>
      <c r="SO21" s="542"/>
      <c r="SP21" s="542"/>
      <c r="SQ21" s="542"/>
      <c r="SR21" s="542"/>
      <c r="SS21" s="542"/>
    </row>
    <row r="22" spans="1:513" s="517" customFormat="1" ht="28.8" customHeight="1" x14ac:dyDescent="0.25">
      <c r="A22" s="553"/>
      <c r="B22" s="554"/>
      <c r="C22" s="555" t="s">
        <v>167</v>
      </c>
      <c r="D22" s="556">
        <v>500</v>
      </c>
      <c r="E22" s="557">
        <f>350/3</f>
        <v>116.66666666666667</v>
      </c>
      <c r="F22" s="557">
        <f>D22*E22</f>
        <v>58333.333333333336</v>
      </c>
      <c r="G22" s="558" t="s">
        <v>151</v>
      </c>
      <c r="H22" s="558" t="s">
        <v>184</v>
      </c>
      <c r="I22" s="558"/>
      <c r="J22" s="558"/>
      <c r="K22" s="558"/>
      <c r="L22" s="558"/>
      <c r="M22" s="558"/>
      <c r="N22" s="558"/>
      <c r="O22" s="558"/>
      <c r="P22" s="558"/>
      <c r="Q22" s="558"/>
      <c r="R22" s="558"/>
      <c r="S22" s="558"/>
      <c r="T22" s="558"/>
      <c r="U22" s="558"/>
      <c r="V22" s="558"/>
      <c r="W22" s="558"/>
      <c r="X22" s="558"/>
      <c r="Y22" s="558"/>
      <c r="Z22" s="558"/>
      <c r="AA22" s="558"/>
      <c r="AB22" s="558"/>
      <c r="AC22" s="558"/>
      <c r="AD22" s="558"/>
      <c r="AE22" s="558"/>
      <c r="AF22" s="558"/>
      <c r="AG22" s="558"/>
      <c r="AH22" s="560"/>
      <c r="AI22" s="538">
        <f>SUM(K22+M22+O22+Q22+S22+U22+W22+Y22+AA22+AC22+AE22+AG22)</f>
        <v>0</v>
      </c>
      <c r="AJ22" s="539">
        <f>SUM(L22+N22+P22+R22+T22+V22+X22+Z22+AB22+AD22+AF22+AH22)</f>
        <v>0</v>
      </c>
      <c r="AK22" s="539">
        <f>AI22+AJ22</f>
        <v>0</v>
      </c>
      <c r="AL22" s="561"/>
      <c r="AM22" s="562"/>
      <c r="AN22" s="516"/>
      <c r="AO22" s="516"/>
      <c r="AP22" s="516"/>
      <c r="AQ22" s="516"/>
      <c r="AR22" s="516"/>
      <c r="AS22" s="516"/>
      <c r="AT22" s="516"/>
      <c r="AU22" s="516"/>
      <c r="AV22" s="516"/>
      <c r="AW22" s="516"/>
      <c r="AX22" s="516"/>
      <c r="AY22" s="516"/>
      <c r="AZ22" s="516"/>
      <c r="BA22" s="516"/>
      <c r="BB22" s="516"/>
      <c r="BC22" s="516"/>
      <c r="BD22" s="516"/>
      <c r="BE22" s="516"/>
      <c r="BF22" s="516"/>
      <c r="BG22" s="516"/>
      <c r="BH22" s="516"/>
      <c r="BI22" s="516"/>
      <c r="BJ22" s="516"/>
      <c r="BK22" s="516"/>
      <c r="BL22" s="516"/>
      <c r="BM22" s="516"/>
      <c r="BN22" s="516"/>
      <c r="BO22" s="516"/>
      <c r="BP22" s="516"/>
      <c r="BQ22" s="516"/>
      <c r="BR22" s="516"/>
      <c r="BS22" s="516"/>
      <c r="BT22" s="516"/>
      <c r="BU22" s="516"/>
      <c r="BV22" s="516"/>
      <c r="BW22" s="516"/>
      <c r="BX22" s="516"/>
      <c r="BY22" s="516"/>
      <c r="BZ22" s="516"/>
      <c r="CA22" s="516"/>
      <c r="CB22" s="516"/>
      <c r="CC22" s="516"/>
      <c r="CD22" s="516"/>
      <c r="CE22" s="516"/>
      <c r="CF22" s="516"/>
      <c r="CG22" s="516"/>
      <c r="CH22" s="516"/>
      <c r="CI22" s="516"/>
      <c r="CJ22" s="516"/>
      <c r="CK22" s="516"/>
      <c r="CL22" s="516"/>
      <c r="CM22" s="516"/>
      <c r="CN22" s="516"/>
      <c r="CO22" s="516"/>
      <c r="CP22" s="516"/>
      <c r="CQ22" s="516"/>
      <c r="CR22" s="516"/>
      <c r="CS22" s="516"/>
      <c r="CT22" s="516"/>
      <c r="CU22" s="516"/>
      <c r="CV22" s="516"/>
      <c r="CW22" s="516"/>
      <c r="CX22" s="516"/>
      <c r="CY22" s="516"/>
      <c r="CZ22" s="516"/>
      <c r="DA22" s="516"/>
      <c r="DB22" s="516"/>
      <c r="DC22" s="516"/>
      <c r="DD22" s="516"/>
      <c r="DE22" s="516"/>
      <c r="DF22" s="516"/>
      <c r="DG22" s="516"/>
      <c r="DH22" s="516"/>
      <c r="DI22" s="516"/>
      <c r="DJ22" s="516"/>
      <c r="DK22" s="516"/>
      <c r="DL22" s="516"/>
      <c r="DM22" s="516"/>
      <c r="DN22" s="516"/>
      <c r="DO22" s="516"/>
      <c r="DP22" s="516"/>
      <c r="DQ22" s="516"/>
      <c r="DR22" s="516"/>
      <c r="DS22" s="516"/>
      <c r="DT22" s="516"/>
      <c r="DU22" s="516"/>
      <c r="DV22" s="516"/>
      <c r="DW22" s="516"/>
      <c r="DX22" s="516"/>
      <c r="DY22" s="516"/>
      <c r="DZ22" s="516"/>
      <c r="EA22" s="516"/>
      <c r="EB22" s="516"/>
      <c r="EC22" s="516"/>
      <c r="ED22" s="516"/>
      <c r="EE22" s="516"/>
      <c r="EF22" s="516"/>
      <c r="EG22" s="516"/>
      <c r="EH22" s="516"/>
      <c r="EI22" s="516"/>
      <c r="EJ22" s="516"/>
      <c r="EK22" s="516"/>
      <c r="EL22" s="516"/>
      <c r="EM22" s="516"/>
      <c r="EN22" s="516"/>
      <c r="EO22" s="516"/>
      <c r="EP22" s="516"/>
      <c r="EQ22" s="516"/>
      <c r="ER22" s="516"/>
      <c r="ES22" s="516"/>
      <c r="ET22" s="516"/>
      <c r="EU22" s="516"/>
      <c r="EV22" s="516"/>
      <c r="EW22" s="516"/>
      <c r="EX22" s="516"/>
      <c r="EY22" s="516"/>
      <c r="EZ22" s="516"/>
      <c r="FA22" s="516"/>
      <c r="FB22" s="516"/>
      <c r="FC22" s="516"/>
      <c r="FD22" s="516"/>
      <c r="FE22" s="516"/>
      <c r="FF22" s="516"/>
      <c r="FG22" s="516"/>
      <c r="FH22" s="516"/>
      <c r="FI22" s="516"/>
      <c r="FJ22" s="516"/>
      <c r="FK22" s="516"/>
      <c r="FL22" s="516"/>
      <c r="FM22" s="516"/>
      <c r="FN22" s="516"/>
      <c r="FO22" s="516"/>
      <c r="FP22" s="516"/>
      <c r="FQ22" s="516"/>
      <c r="FR22" s="516"/>
      <c r="FS22" s="516"/>
      <c r="FT22" s="516"/>
      <c r="FU22" s="516"/>
      <c r="FV22" s="516"/>
      <c r="FW22" s="516"/>
      <c r="FX22" s="516"/>
      <c r="FY22" s="516"/>
      <c r="FZ22" s="516"/>
      <c r="GA22" s="516"/>
      <c r="GB22" s="516"/>
      <c r="GC22" s="516"/>
      <c r="GD22" s="516"/>
      <c r="GE22" s="516"/>
      <c r="GF22" s="516"/>
      <c r="GG22" s="516"/>
      <c r="GH22" s="516"/>
      <c r="GI22" s="516"/>
      <c r="GJ22" s="516"/>
      <c r="GK22" s="516"/>
      <c r="GL22" s="516"/>
      <c r="GM22" s="516"/>
      <c r="GN22" s="516"/>
      <c r="GO22" s="516"/>
      <c r="GP22" s="516"/>
      <c r="GQ22" s="516"/>
      <c r="GR22" s="516"/>
      <c r="GS22" s="516"/>
      <c r="GT22" s="516"/>
      <c r="GU22" s="516"/>
      <c r="GV22" s="516"/>
      <c r="GW22" s="516"/>
      <c r="GX22" s="516"/>
      <c r="GY22" s="516"/>
      <c r="GZ22" s="516"/>
      <c r="HA22" s="516"/>
      <c r="HB22" s="516"/>
      <c r="HC22" s="516"/>
      <c r="HD22" s="516"/>
      <c r="HE22" s="516"/>
      <c r="HF22" s="516"/>
      <c r="HG22" s="516"/>
      <c r="HH22" s="516"/>
      <c r="HI22" s="516"/>
      <c r="HJ22" s="516"/>
      <c r="HK22" s="516"/>
      <c r="HL22" s="516"/>
      <c r="HM22" s="516"/>
      <c r="HN22" s="516"/>
      <c r="HO22" s="516"/>
      <c r="HP22" s="516"/>
      <c r="HQ22" s="516"/>
      <c r="HR22" s="516"/>
      <c r="HS22" s="516"/>
      <c r="HT22" s="516"/>
      <c r="HU22" s="516"/>
      <c r="HV22" s="516"/>
      <c r="HW22" s="516"/>
      <c r="HX22" s="516"/>
      <c r="HY22" s="516"/>
      <c r="HZ22" s="516"/>
      <c r="IA22" s="516"/>
      <c r="IB22" s="516"/>
      <c r="IC22" s="516"/>
      <c r="ID22" s="516"/>
      <c r="IE22" s="516"/>
      <c r="IF22" s="516"/>
      <c r="IG22" s="516"/>
      <c r="IH22" s="516"/>
      <c r="II22" s="516"/>
      <c r="IJ22" s="516"/>
      <c r="IK22" s="516"/>
      <c r="IL22" s="516"/>
      <c r="IM22" s="516"/>
      <c r="IN22" s="516"/>
      <c r="IO22" s="516"/>
      <c r="IP22" s="516"/>
      <c r="IQ22" s="516"/>
      <c r="IR22" s="516"/>
      <c r="IS22" s="516"/>
      <c r="IT22" s="516"/>
      <c r="IU22" s="516"/>
      <c r="IV22" s="516"/>
      <c r="IW22" s="516"/>
      <c r="IX22" s="516"/>
      <c r="IY22" s="516"/>
      <c r="IZ22" s="516"/>
      <c r="JA22" s="516"/>
      <c r="JB22" s="516"/>
      <c r="JC22" s="516"/>
      <c r="JD22" s="516"/>
      <c r="JE22" s="516"/>
      <c r="JF22" s="516"/>
      <c r="JG22" s="516"/>
      <c r="JH22" s="516"/>
      <c r="JI22" s="516"/>
      <c r="JJ22" s="516"/>
      <c r="JK22" s="516"/>
      <c r="JL22" s="516"/>
      <c r="JM22" s="516"/>
      <c r="JN22" s="516"/>
      <c r="JO22" s="516"/>
      <c r="JP22" s="516"/>
      <c r="JQ22" s="516"/>
      <c r="JR22" s="516"/>
      <c r="JS22" s="516"/>
      <c r="JT22" s="516"/>
      <c r="JU22" s="516"/>
      <c r="JV22" s="516"/>
      <c r="JW22" s="516"/>
      <c r="JX22" s="516"/>
      <c r="JY22" s="516"/>
      <c r="JZ22" s="516"/>
      <c r="KA22" s="516"/>
      <c r="KB22" s="516"/>
      <c r="KC22" s="516"/>
      <c r="KD22" s="516"/>
      <c r="KE22" s="516"/>
      <c r="KF22" s="516"/>
      <c r="KG22" s="516"/>
      <c r="KH22" s="516"/>
      <c r="KI22" s="516"/>
      <c r="KJ22" s="516"/>
      <c r="KK22" s="516"/>
      <c r="KL22" s="516"/>
      <c r="KM22" s="516"/>
      <c r="KN22" s="516"/>
      <c r="KO22" s="516"/>
      <c r="KP22" s="516"/>
      <c r="KQ22" s="516"/>
      <c r="KR22" s="516"/>
      <c r="KS22" s="516"/>
      <c r="KT22" s="516"/>
      <c r="KU22" s="516"/>
      <c r="KV22" s="516"/>
      <c r="KW22" s="516"/>
      <c r="KX22" s="516"/>
      <c r="KY22" s="516"/>
      <c r="KZ22" s="516"/>
      <c r="LA22" s="516"/>
      <c r="LB22" s="516"/>
      <c r="LC22" s="516"/>
      <c r="LD22" s="516"/>
      <c r="LE22" s="516"/>
      <c r="LF22" s="516"/>
      <c r="LG22" s="516"/>
      <c r="LH22" s="516"/>
      <c r="LI22" s="516"/>
      <c r="LJ22" s="516"/>
      <c r="LK22" s="516"/>
      <c r="LL22" s="516"/>
      <c r="LM22" s="516"/>
      <c r="LN22" s="516"/>
      <c r="LO22" s="516"/>
      <c r="LP22" s="516"/>
      <c r="LQ22" s="516"/>
      <c r="LR22" s="516"/>
      <c r="LS22" s="516"/>
      <c r="LT22" s="516"/>
      <c r="LU22" s="516"/>
      <c r="LV22" s="516"/>
      <c r="LW22" s="516"/>
      <c r="LX22" s="516"/>
      <c r="LY22" s="516"/>
      <c r="LZ22" s="516"/>
      <c r="MA22" s="516"/>
      <c r="MB22" s="516"/>
      <c r="MC22" s="516"/>
      <c r="MD22" s="516"/>
      <c r="ME22" s="516"/>
      <c r="MF22" s="516"/>
      <c r="MG22" s="516"/>
      <c r="MH22" s="516"/>
      <c r="MI22" s="516"/>
      <c r="MJ22" s="516"/>
      <c r="MK22" s="516"/>
      <c r="ML22" s="516"/>
      <c r="MM22" s="516"/>
      <c r="MN22" s="516"/>
      <c r="MO22" s="516"/>
      <c r="MP22" s="516"/>
      <c r="MQ22" s="516"/>
      <c r="MR22" s="516"/>
      <c r="MS22" s="516"/>
      <c r="MT22" s="516"/>
      <c r="MU22" s="516"/>
      <c r="MV22" s="516"/>
      <c r="MW22" s="516"/>
      <c r="MX22" s="516"/>
      <c r="MY22" s="516"/>
      <c r="MZ22" s="516"/>
      <c r="NA22" s="516"/>
      <c r="NB22" s="516"/>
      <c r="NC22" s="516"/>
      <c r="ND22" s="516"/>
      <c r="NE22" s="516"/>
      <c r="NF22" s="516"/>
      <c r="NG22" s="516"/>
      <c r="NH22" s="516"/>
      <c r="NI22" s="516"/>
      <c r="NJ22" s="516"/>
      <c r="NK22" s="516"/>
      <c r="NL22" s="516"/>
      <c r="NM22" s="516"/>
      <c r="NN22" s="516"/>
      <c r="NO22" s="516"/>
      <c r="NP22" s="516"/>
      <c r="NQ22" s="516"/>
      <c r="NR22" s="516"/>
      <c r="NS22" s="516"/>
      <c r="NT22" s="516"/>
      <c r="NU22" s="516"/>
      <c r="NV22" s="516"/>
      <c r="NW22" s="516"/>
      <c r="NX22" s="516"/>
      <c r="NY22" s="516"/>
      <c r="NZ22" s="516"/>
      <c r="OA22" s="516"/>
      <c r="OB22" s="516"/>
      <c r="OC22" s="516"/>
      <c r="OD22" s="516"/>
      <c r="OE22" s="516"/>
      <c r="OF22" s="516"/>
      <c r="OG22" s="516"/>
      <c r="OH22" s="516"/>
      <c r="OI22" s="516"/>
      <c r="OJ22" s="516"/>
      <c r="OK22" s="516"/>
      <c r="OL22" s="516"/>
      <c r="OM22" s="516"/>
      <c r="ON22" s="516"/>
      <c r="OO22" s="516"/>
      <c r="OP22" s="516"/>
      <c r="OQ22" s="516"/>
      <c r="OR22" s="516"/>
      <c r="OS22" s="516"/>
      <c r="OT22" s="516"/>
      <c r="OU22" s="516"/>
      <c r="OV22" s="516"/>
      <c r="OW22" s="516"/>
      <c r="OX22" s="516"/>
      <c r="OY22" s="516"/>
      <c r="OZ22" s="516"/>
      <c r="PA22" s="516"/>
      <c r="PB22" s="516"/>
      <c r="PC22" s="516"/>
      <c r="PD22" s="516"/>
      <c r="PE22" s="516"/>
      <c r="PF22" s="516"/>
      <c r="PG22" s="516"/>
      <c r="PH22" s="516"/>
      <c r="PI22" s="516"/>
      <c r="PJ22" s="516"/>
      <c r="PK22" s="516"/>
      <c r="PL22" s="516"/>
      <c r="PM22" s="516"/>
      <c r="PN22" s="516"/>
      <c r="PO22" s="516"/>
      <c r="PP22" s="516"/>
      <c r="PQ22" s="516"/>
      <c r="PR22" s="516"/>
      <c r="PS22" s="516"/>
      <c r="PT22" s="516"/>
      <c r="PU22" s="516"/>
      <c r="PV22" s="516"/>
      <c r="PW22" s="516"/>
      <c r="PX22" s="516"/>
      <c r="PY22" s="516"/>
      <c r="PZ22" s="516"/>
      <c r="QA22" s="516"/>
      <c r="QB22" s="516"/>
      <c r="QC22" s="516"/>
      <c r="QD22" s="516"/>
      <c r="QE22" s="516"/>
      <c r="QF22" s="516"/>
      <c r="QG22" s="516"/>
      <c r="QH22" s="516"/>
      <c r="QI22" s="516"/>
      <c r="QJ22" s="516"/>
      <c r="QK22" s="516"/>
      <c r="QL22" s="516"/>
      <c r="QM22" s="516"/>
      <c r="QN22" s="516"/>
      <c r="QO22" s="516"/>
      <c r="QP22" s="516"/>
      <c r="QQ22" s="516"/>
      <c r="QR22" s="516"/>
      <c r="QS22" s="516"/>
      <c r="QT22" s="516"/>
      <c r="QU22" s="516"/>
      <c r="QV22" s="516"/>
      <c r="QW22" s="516"/>
      <c r="QX22" s="516"/>
      <c r="QY22" s="516"/>
      <c r="QZ22" s="516"/>
      <c r="RA22" s="516"/>
      <c r="RB22" s="516"/>
      <c r="RC22" s="516"/>
      <c r="RD22" s="516"/>
      <c r="RE22" s="516"/>
      <c r="RF22" s="516"/>
      <c r="RG22" s="516"/>
      <c r="RH22" s="516"/>
      <c r="RI22" s="516"/>
      <c r="RJ22" s="516"/>
      <c r="RK22" s="516"/>
      <c r="RL22" s="516"/>
      <c r="RM22" s="516"/>
      <c r="RN22" s="516"/>
      <c r="RO22" s="516"/>
      <c r="RP22" s="516"/>
      <c r="RQ22" s="516"/>
      <c r="RR22" s="516"/>
      <c r="RS22" s="516"/>
      <c r="RT22" s="516"/>
      <c r="RU22" s="516"/>
      <c r="RV22" s="516"/>
      <c r="RW22" s="516"/>
      <c r="RX22" s="516"/>
      <c r="RY22" s="516"/>
      <c r="RZ22" s="516"/>
      <c r="SA22" s="516"/>
      <c r="SB22" s="516"/>
      <c r="SC22" s="516"/>
      <c r="SD22" s="516"/>
      <c r="SE22" s="516"/>
      <c r="SF22" s="516"/>
      <c r="SG22" s="516"/>
      <c r="SH22" s="516"/>
      <c r="SI22" s="516"/>
      <c r="SJ22" s="516"/>
      <c r="SK22" s="516"/>
      <c r="SL22" s="516"/>
      <c r="SM22" s="516"/>
      <c r="SN22" s="516"/>
      <c r="SO22" s="516"/>
      <c r="SP22" s="516"/>
      <c r="SQ22" s="516"/>
      <c r="SR22" s="516"/>
      <c r="SS22" s="516"/>
    </row>
    <row r="23" spans="1:513" s="517" customFormat="1" ht="28.8" customHeight="1" x14ac:dyDescent="0.25">
      <c r="A23" s="553"/>
      <c r="B23" s="554"/>
      <c r="C23" s="555" t="s">
        <v>168</v>
      </c>
      <c r="D23" s="556">
        <v>500</v>
      </c>
      <c r="E23" s="557">
        <f>350/AO1</f>
        <v>116.66666666666667</v>
      </c>
      <c r="F23" s="557">
        <f>E23*D23</f>
        <v>58333.333333333336</v>
      </c>
      <c r="G23" s="558" t="s">
        <v>151</v>
      </c>
      <c r="H23" s="558" t="s">
        <v>184</v>
      </c>
      <c r="I23" s="558"/>
      <c r="J23" s="558"/>
      <c r="K23" s="558"/>
      <c r="L23" s="558"/>
      <c r="M23" s="558"/>
      <c r="N23" s="558"/>
      <c r="O23" s="558"/>
      <c r="P23" s="558"/>
      <c r="Q23" s="558"/>
      <c r="R23" s="558"/>
      <c r="S23" s="558"/>
      <c r="T23" s="558"/>
      <c r="U23" s="558"/>
      <c r="V23" s="558"/>
      <c r="W23" s="558"/>
      <c r="X23" s="558"/>
      <c r="Y23" s="558"/>
      <c r="Z23" s="558"/>
      <c r="AA23" s="558"/>
      <c r="AB23" s="558"/>
      <c r="AC23" s="558"/>
      <c r="AD23" s="558"/>
      <c r="AE23" s="558"/>
      <c r="AF23" s="558"/>
      <c r="AG23" s="558"/>
      <c r="AH23" s="560"/>
      <c r="AI23" s="538">
        <f>SUM(K23+M23+O23+Q23+S23+U23+W23+Y23+AA23+AC23+AE23+AG23)</f>
        <v>0</v>
      </c>
      <c r="AJ23" s="539">
        <f>SUM(L23+N23+P23+R23+T23+V23+X23+Z23+AB23+AD23+AF23+AH23)</f>
        <v>0</v>
      </c>
      <c r="AK23" s="539">
        <f>AI23+AJ23</f>
        <v>0</v>
      </c>
      <c r="AL23" s="561"/>
      <c r="AM23" s="562"/>
      <c r="AN23" s="516"/>
      <c r="AO23" s="516"/>
      <c r="AP23" s="516"/>
      <c r="AQ23" s="516"/>
      <c r="AR23" s="516"/>
      <c r="AS23" s="516"/>
      <c r="AT23" s="516"/>
      <c r="AU23" s="516"/>
      <c r="AV23" s="516"/>
      <c r="AW23" s="516"/>
      <c r="AX23" s="516"/>
      <c r="AY23" s="516"/>
      <c r="AZ23" s="516"/>
      <c r="BA23" s="516"/>
      <c r="BB23" s="516"/>
      <c r="BC23" s="516"/>
      <c r="BD23" s="516"/>
      <c r="BE23" s="516"/>
      <c r="BF23" s="516"/>
      <c r="BG23" s="516"/>
      <c r="BH23" s="516"/>
      <c r="BI23" s="516"/>
      <c r="BJ23" s="516"/>
      <c r="BK23" s="516"/>
      <c r="BL23" s="516"/>
      <c r="BM23" s="516"/>
      <c r="BN23" s="516"/>
      <c r="BO23" s="516"/>
      <c r="BP23" s="516"/>
      <c r="BQ23" s="516"/>
      <c r="BR23" s="516"/>
      <c r="BS23" s="516"/>
      <c r="BT23" s="516"/>
      <c r="BU23" s="516"/>
      <c r="BV23" s="516"/>
      <c r="BW23" s="516"/>
      <c r="BX23" s="516"/>
      <c r="BY23" s="516"/>
      <c r="BZ23" s="516"/>
      <c r="CA23" s="516"/>
      <c r="CB23" s="516"/>
      <c r="CC23" s="516"/>
      <c r="CD23" s="516"/>
      <c r="CE23" s="516"/>
      <c r="CF23" s="516"/>
      <c r="CG23" s="516"/>
      <c r="CH23" s="516"/>
      <c r="CI23" s="516"/>
      <c r="CJ23" s="516"/>
      <c r="CK23" s="516"/>
      <c r="CL23" s="516"/>
      <c r="CM23" s="516"/>
      <c r="CN23" s="516"/>
      <c r="CO23" s="516"/>
      <c r="CP23" s="516"/>
      <c r="CQ23" s="516"/>
      <c r="CR23" s="516"/>
      <c r="CS23" s="516"/>
      <c r="CT23" s="516"/>
      <c r="CU23" s="516"/>
      <c r="CV23" s="516"/>
      <c r="CW23" s="516"/>
      <c r="CX23" s="516"/>
      <c r="CY23" s="516"/>
      <c r="CZ23" s="516"/>
      <c r="DA23" s="516"/>
      <c r="DB23" s="516"/>
      <c r="DC23" s="516"/>
      <c r="DD23" s="516"/>
      <c r="DE23" s="516"/>
      <c r="DF23" s="516"/>
      <c r="DG23" s="516"/>
      <c r="DH23" s="516"/>
      <c r="DI23" s="516"/>
      <c r="DJ23" s="516"/>
      <c r="DK23" s="516"/>
      <c r="DL23" s="516"/>
      <c r="DM23" s="516"/>
      <c r="DN23" s="516"/>
      <c r="DO23" s="516"/>
      <c r="DP23" s="516"/>
      <c r="DQ23" s="516"/>
      <c r="DR23" s="516"/>
      <c r="DS23" s="516"/>
      <c r="DT23" s="516"/>
      <c r="DU23" s="516"/>
      <c r="DV23" s="516"/>
      <c r="DW23" s="516"/>
      <c r="DX23" s="516"/>
      <c r="DY23" s="516"/>
      <c r="DZ23" s="516"/>
      <c r="EA23" s="516"/>
      <c r="EB23" s="516"/>
      <c r="EC23" s="516"/>
      <c r="ED23" s="516"/>
      <c r="EE23" s="516"/>
      <c r="EF23" s="516"/>
      <c r="EG23" s="516"/>
      <c r="EH23" s="516"/>
      <c r="EI23" s="516"/>
      <c r="EJ23" s="516"/>
      <c r="EK23" s="516"/>
      <c r="EL23" s="516"/>
      <c r="EM23" s="516"/>
      <c r="EN23" s="516"/>
      <c r="EO23" s="516"/>
      <c r="EP23" s="516"/>
      <c r="EQ23" s="516"/>
      <c r="ER23" s="516"/>
      <c r="ES23" s="516"/>
      <c r="ET23" s="516"/>
      <c r="EU23" s="516"/>
      <c r="EV23" s="516"/>
      <c r="EW23" s="516"/>
      <c r="EX23" s="516"/>
      <c r="EY23" s="516"/>
      <c r="EZ23" s="516"/>
      <c r="FA23" s="516"/>
      <c r="FB23" s="516"/>
      <c r="FC23" s="516"/>
      <c r="FD23" s="516"/>
      <c r="FE23" s="516"/>
      <c r="FF23" s="516"/>
      <c r="FG23" s="516"/>
      <c r="FH23" s="516"/>
      <c r="FI23" s="516"/>
      <c r="FJ23" s="516"/>
      <c r="FK23" s="516"/>
      <c r="FL23" s="516"/>
      <c r="FM23" s="516"/>
      <c r="FN23" s="516"/>
      <c r="FO23" s="516"/>
      <c r="FP23" s="516"/>
      <c r="FQ23" s="516"/>
      <c r="FR23" s="516"/>
      <c r="FS23" s="516"/>
      <c r="FT23" s="516"/>
      <c r="FU23" s="516"/>
      <c r="FV23" s="516"/>
      <c r="FW23" s="516"/>
      <c r="FX23" s="516"/>
      <c r="FY23" s="516"/>
      <c r="FZ23" s="516"/>
      <c r="GA23" s="516"/>
      <c r="GB23" s="516"/>
      <c r="GC23" s="516"/>
      <c r="GD23" s="516"/>
      <c r="GE23" s="516"/>
      <c r="GF23" s="516"/>
      <c r="GG23" s="516"/>
      <c r="GH23" s="516"/>
      <c r="GI23" s="516"/>
      <c r="GJ23" s="516"/>
      <c r="GK23" s="516"/>
      <c r="GL23" s="516"/>
      <c r="GM23" s="516"/>
      <c r="GN23" s="516"/>
      <c r="GO23" s="516"/>
      <c r="GP23" s="516"/>
      <c r="GQ23" s="516"/>
      <c r="GR23" s="516"/>
      <c r="GS23" s="516"/>
      <c r="GT23" s="516"/>
      <c r="GU23" s="516"/>
      <c r="GV23" s="516"/>
      <c r="GW23" s="516"/>
      <c r="GX23" s="516"/>
      <c r="GY23" s="516"/>
      <c r="GZ23" s="516"/>
      <c r="HA23" s="516"/>
      <c r="HB23" s="516"/>
      <c r="HC23" s="516"/>
      <c r="HD23" s="516"/>
      <c r="HE23" s="516"/>
      <c r="HF23" s="516"/>
      <c r="HG23" s="516"/>
      <c r="HH23" s="516"/>
      <c r="HI23" s="516"/>
      <c r="HJ23" s="516"/>
      <c r="HK23" s="516"/>
      <c r="HL23" s="516"/>
      <c r="HM23" s="516"/>
      <c r="HN23" s="516"/>
      <c r="HO23" s="516"/>
      <c r="HP23" s="516"/>
      <c r="HQ23" s="516"/>
      <c r="HR23" s="516"/>
      <c r="HS23" s="516"/>
      <c r="HT23" s="516"/>
      <c r="HU23" s="516"/>
      <c r="HV23" s="516"/>
      <c r="HW23" s="516"/>
      <c r="HX23" s="516"/>
      <c r="HY23" s="516"/>
      <c r="HZ23" s="516"/>
      <c r="IA23" s="516"/>
      <c r="IB23" s="516"/>
      <c r="IC23" s="516"/>
      <c r="ID23" s="516"/>
      <c r="IE23" s="516"/>
      <c r="IF23" s="516"/>
      <c r="IG23" s="516"/>
      <c r="IH23" s="516"/>
      <c r="II23" s="516"/>
      <c r="IJ23" s="516"/>
      <c r="IK23" s="516"/>
      <c r="IL23" s="516"/>
      <c r="IM23" s="516"/>
      <c r="IN23" s="516"/>
      <c r="IO23" s="516"/>
      <c r="IP23" s="516"/>
      <c r="IQ23" s="516"/>
      <c r="IR23" s="516"/>
      <c r="IS23" s="516"/>
      <c r="IT23" s="516"/>
      <c r="IU23" s="516"/>
      <c r="IV23" s="516"/>
      <c r="IW23" s="516"/>
      <c r="IX23" s="516"/>
      <c r="IY23" s="516"/>
      <c r="IZ23" s="516"/>
      <c r="JA23" s="516"/>
      <c r="JB23" s="516"/>
      <c r="JC23" s="516"/>
      <c r="JD23" s="516"/>
      <c r="JE23" s="516"/>
      <c r="JF23" s="516"/>
      <c r="JG23" s="516"/>
      <c r="JH23" s="516"/>
      <c r="JI23" s="516"/>
      <c r="JJ23" s="516"/>
      <c r="JK23" s="516"/>
      <c r="JL23" s="516"/>
      <c r="JM23" s="516"/>
      <c r="JN23" s="516"/>
      <c r="JO23" s="516"/>
      <c r="JP23" s="516"/>
      <c r="JQ23" s="516"/>
      <c r="JR23" s="516"/>
      <c r="JS23" s="516"/>
      <c r="JT23" s="516"/>
      <c r="JU23" s="516"/>
      <c r="JV23" s="516"/>
      <c r="JW23" s="516"/>
      <c r="JX23" s="516"/>
      <c r="JY23" s="516"/>
      <c r="JZ23" s="516"/>
      <c r="KA23" s="516"/>
      <c r="KB23" s="516"/>
      <c r="KC23" s="516"/>
      <c r="KD23" s="516"/>
      <c r="KE23" s="516"/>
      <c r="KF23" s="516"/>
      <c r="KG23" s="516"/>
      <c r="KH23" s="516"/>
      <c r="KI23" s="516"/>
      <c r="KJ23" s="516"/>
      <c r="KK23" s="516"/>
      <c r="KL23" s="516"/>
      <c r="KM23" s="516"/>
      <c r="KN23" s="516"/>
      <c r="KO23" s="516"/>
      <c r="KP23" s="516"/>
      <c r="KQ23" s="516"/>
      <c r="KR23" s="516"/>
      <c r="KS23" s="516"/>
      <c r="KT23" s="516"/>
      <c r="KU23" s="516"/>
      <c r="KV23" s="516"/>
      <c r="KW23" s="516"/>
      <c r="KX23" s="516"/>
      <c r="KY23" s="516"/>
      <c r="KZ23" s="516"/>
      <c r="LA23" s="516"/>
      <c r="LB23" s="516"/>
      <c r="LC23" s="516"/>
      <c r="LD23" s="516"/>
      <c r="LE23" s="516"/>
      <c r="LF23" s="516"/>
      <c r="LG23" s="516"/>
      <c r="LH23" s="516"/>
      <c r="LI23" s="516"/>
      <c r="LJ23" s="516"/>
      <c r="LK23" s="516"/>
      <c r="LL23" s="516"/>
      <c r="LM23" s="516"/>
      <c r="LN23" s="516"/>
      <c r="LO23" s="516"/>
      <c r="LP23" s="516"/>
      <c r="LQ23" s="516"/>
      <c r="LR23" s="516"/>
      <c r="LS23" s="516"/>
      <c r="LT23" s="516"/>
      <c r="LU23" s="516"/>
      <c r="LV23" s="516"/>
      <c r="LW23" s="516"/>
      <c r="LX23" s="516"/>
      <c r="LY23" s="516"/>
      <c r="LZ23" s="516"/>
      <c r="MA23" s="516"/>
      <c r="MB23" s="516"/>
      <c r="MC23" s="516"/>
      <c r="MD23" s="516"/>
      <c r="ME23" s="516"/>
      <c r="MF23" s="516"/>
      <c r="MG23" s="516"/>
      <c r="MH23" s="516"/>
      <c r="MI23" s="516"/>
      <c r="MJ23" s="516"/>
      <c r="MK23" s="516"/>
      <c r="ML23" s="516"/>
      <c r="MM23" s="516"/>
      <c r="MN23" s="516"/>
      <c r="MO23" s="516"/>
      <c r="MP23" s="516"/>
      <c r="MQ23" s="516"/>
      <c r="MR23" s="516"/>
      <c r="MS23" s="516"/>
      <c r="MT23" s="516"/>
      <c r="MU23" s="516"/>
      <c r="MV23" s="516"/>
      <c r="MW23" s="516"/>
      <c r="MX23" s="516"/>
      <c r="MY23" s="516"/>
      <c r="MZ23" s="516"/>
      <c r="NA23" s="516"/>
      <c r="NB23" s="516"/>
      <c r="NC23" s="516"/>
      <c r="ND23" s="516"/>
      <c r="NE23" s="516"/>
      <c r="NF23" s="516"/>
      <c r="NG23" s="516"/>
      <c r="NH23" s="516"/>
      <c r="NI23" s="516"/>
      <c r="NJ23" s="516"/>
      <c r="NK23" s="516"/>
      <c r="NL23" s="516"/>
      <c r="NM23" s="516"/>
      <c r="NN23" s="516"/>
      <c r="NO23" s="516"/>
      <c r="NP23" s="516"/>
      <c r="NQ23" s="516"/>
      <c r="NR23" s="516"/>
      <c r="NS23" s="516"/>
      <c r="NT23" s="516"/>
      <c r="NU23" s="516"/>
      <c r="NV23" s="516"/>
      <c r="NW23" s="516"/>
      <c r="NX23" s="516"/>
      <c r="NY23" s="516"/>
      <c r="NZ23" s="516"/>
      <c r="OA23" s="516"/>
      <c r="OB23" s="516"/>
      <c r="OC23" s="516"/>
      <c r="OD23" s="516"/>
      <c r="OE23" s="516"/>
      <c r="OF23" s="516"/>
      <c r="OG23" s="516"/>
      <c r="OH23" s="516"/>
      <c r="OI23" s="516"/>
      <c r="OJ23" s="516"/>
      <c r="OK23" s="516"/>
      <c r="OL23" s="516"/>
      <c r="OM23" s="516"/>
      <c r="ON23" s="516"/>
      <c r="OO23" s="516"/>
      <c r="OP23" s="516"/>
      <c r="OQ23" s="516"/>
      <c r="OR23" s="516"/>
      <c r="OS23" s="516"/>
      <c r="OT23" s="516"/>
      <c r="OU23" s="516"/>
      <c r="OV23" s="516"/>
      <c r="OW23" s="516"/>
      <c r="OX23" s="516"/>
      <c r="OY23" s="516"/>
      <c r="OZ23" s="516"/>
      <c r="PA23" s="516"/>
      <c r="PB23" s="516"/>
      <c r="PC23" s="516"/>
      <c r="PD23" s="516"/>
      <c r="PE23" s="516"/>
      <c r="PF23" s="516"/>
      <c r="PG23" s="516"/>
      <c r="PH23" s="516"/>
      <c r="PI23" s="516"/>
      <c r="PJ23" s="516"/>
      <c r="PK23" s="516"/>
      <c r="PL23" s="516"/>
      <c r="PM23" s="516"/>
      <c r="PN23" s="516"/>
      <c r="PO23" s="516"/>
      <c r="PP23" s="516"/>
      <c r="PQ23" s="516"/>
      <c r="PR23" s="516"/>
      <c r="PS23" s="516"/>
      <c r="PT23" s="516"/>
      <c r="PU23" s="516"/>
      <c r="PV23" s="516"/>
      <c r="PW23" s="516"/>
      <c r="PX23" s="516"/>
      <c r="PY23" s="516"/>
      <c r="PZ23" s="516"/>
      <c r="QA23" s="516"/>
      <c r="QB23" s="516"/>
      <c r="QC23" s="516"/>
      <c r="QD23" s="516"/>
      <c r="QE23" s="516"/>
      <c r="QF23" s="516"/>
      <c r="QG23" s="516"/>
      <c r="QH23" s="516"/>
      <c r="QI23" s="516"/>
      <c r="QJ23" s="516"/>
      <c r="QK23" s="516"/>
      <c r="QL23" s="516"/>
      <c r="QM23" s="516"/>
      <c r="QN23" s="516"/>
      <c r="QO23" s="516"/>
      <c r="QP23" s="516"/>
      <c r="QQ23" s="516"/>
      <c r="QR23" s="516"/>
      <c r="QS23" s="516"/>
      <c r="QT23" s="516"/>
      <c r="QU23" s="516"/>
      <c r="QV23" s="516"/>
      <c r="QW23" s="516"/>
      <c r="QX23" s="516"/>
      <c r="QY23" s="516"/>
      <c r="QZ23" s="516"/>
      <c r="RA23" s="516"/>
      <c r="RB23" s="516"/>
      <c r="RC23" s="516"/>
      <c r="RD23" s="516"/>
      <c r="RE23" s="516"/>
      <c r="RF23" s="516"/>
      <c r="RG23" s="516"/>
      <c r="RH23" s="516"/>
      <c r="RI23" s="516"/>
      <c r="RJ23" s="516"/>
      <c r="RK23" s="516"/>
      <c r="RL23" s="516"/>
      <c r="RM23" s="516"/>
      <c r="RN23" s="516"/>
      <c r="RO23" s="516"/>
      <c r="RP23" s="516"/>
      <c r="RQ23" s="516"/>
      <c r="RR23" s="516"/>
      <c r="RS23" s="516"/>
      <c r="RT23" s="516"/>
      <c r="RU23" s="516"/>
      <c r="RV23" s="516"/>
      <c r="RW23" s="516"/>
      <c r="RX23" s="516"/>
      <c r="RY23" s="516"/>
      <c r="RZ23" s="516"/>
      <c r="SA23" s="516"/>
      <c r="SB23" s="516"/>
      <c r="SC23" s="516"/>
      <c r="SD23" s="516"/>
      <c r="SE23" s="516"/>
      <c r="SF23" s="516"/>
      <c r="SG23" s="516"/>
      <c r="SH23" s="516"/>
      <c r="SI23" s="516"/>
      <c r="SJ23" s="516"/>
      <c r="SK23" s="516"/>
      <c r="SL23" s="516"/>
      <c r="SM23" s="516"/>
      <c r="SN23" s="516"/>
      <c r="SO23" s="516"/>
      <c r="SP23" s="516"/>
      <c r="SQ23" s="516"/>
      <c r="SR23" s="516"/>
      <c r="SS23" s="516"/>
    </row>
    <row r="24" spans="1:513" s="543" customFormat="1" ht="28.8" customHeight="1" x14ac:dyDescent="0.25">
      <c r="A24" s="564"/>
      <c r="B24" s="840" t="str">
        <f>'PEP Av. Fin.'!A11</f>
        <v>1.1.6 - Operacionalização do Plano de Comunicação</v>
      </c>
      <c r="C24" s="841"/>
      <c r="D24" s="534"/>
      <c r="E24" s="557"/>
      <c r="F24" s="557">
        <f>SUM(F25:F27)</f>
        <v>101666.66666666667</v>
      </c>
      <c r="G24" s="536"/>
      <c r="H24" s="536"/>
      <c r="I24" s="536"/>
      <c r="J24" s="536"/>
      <c r="K24" s="536"/>
      <c r="L24" s="536"/>
      <c r="M24" s="536"/>
      <c r="N24" s="536"/>
      <c r="O24" s="536"/>
      <c r="P24" s="536"/>
      <c r="Q24" s="536"/>
      <c r="R24" s="536"/>
      <c r="S24" s="536"/>
      <c r="T24" s="536"/>
      <c r="U24" s="536"/>
      <c r="V24" s="536"/>
      <c r="W24" s="536"/>
      <c r="X24" s="536"/>
      <c r="Y24" s="536"/>
      <c r="Z24" s="536"/>
      <c r="AA24" s="536"/>
      <c r="AB24" s="536"/>
      <c r="AC24" s="536"/>
      <c r="AD24" s="536"/>
      <c r="AE24" s="536"/>
      <c r="AF24" s="536"/>
      <c r="AG24" s="536"/>
      <c r="AH24" s="537"/>
      <c r="AI24" s="538">
        <f>'PEP Av. Fin.'!H11</f>
        <v>5083.3500000000004</v>
      </c>
      <c r="AJ24" s="539">
        <f>'PEP Av. Fin.'!I11</f>
        <v>0</v>
      </c>
      <c r="AK24" s="539">
        <f>'PEP Av. Fin.'!J11</f>
        <v>5083.3500000000004</v>
      </c>
      <c r="AL24" s="565">
        <f>'PEP Av. Fin.'!K11</f>
        <v>2.3359713480797504E-3</v>
      </c>
      <c r="AM24" s="541"/>
      <c r="AN24" s="542"/>
      <c r="AO24" s="542"/>
      <c r="AP24" s="542"/>
      <c r="AQ24" s="542"/>
      <c r="AR24" s="542"/>
      <c r="AS24" s="542"/>
      <c r="AT24" s="542"/>
      <c r="AU24" s="542"/>
      <c r="AV24" s="542"/>
      <c r="AW24" s="542"/>
      <c r="AX24" s="542"/>
      <c r="AY24" s="542"/>
      <c r="AZ24" s="542"/>
      <c r="BA24" s="542"/>
      <c r="BB24" s="542"/>
      <c r="BC24" s="542"/>
      <c r="BD24" s="542"/>
      <c r="BE24" s="542"/>
      <c r="BF24" s="542"/>
      <c r="BG24" s="542"/>
      <c r="BH24" s="542"/>
      <c r="BI24" s="542"/>
      <c r="BJ24" s="542"/>
      <c r="BK24" s="542"/>
      <c r="BL24" s="542"/>
      <c r="BM24" s="542"/>
      <c r="BN24" s="542"/>
      <c r="BO24" s="542"/>
      <c r="BP24" s="542"/>
      <c r="BQ24" s="542"/>
      <c r="BR24" s="542"/>
      <c r="BS24" s="542"/>
      <c r="BT24" s="542"/>
      <c r="BU24" s="542"/>
      <c r="BV24" s="542"/>
      <c r="BW24" s="542"/>
      <c r="BX24" s="542"/>
      <c r="BY24" s="542"/>
      <c r="BZ24" s="542"/>
      <c r="CA24" s="542"/>
      <c r="CB24" s="542"/>
      <c r="CC24" s="542"/>
      <c r="CD24" s="542"/>
      <c r="CE24" s="542"/>
      <c r="CF24" s="542"/>
      <c r="CG24" s="542"/>
      <c r="CH24" s="542"/>
      <c r="CI24" s="542"/>
      <c r="CJ24" s="542"/>
      <c r="CK24" s="542"/>
      <c r="CL24" s="542"/>
      <c r="CM24" s="542"/>
      <c r="CN24" s="542"/>
      <c r="CO24" s="542"/>
      <c r="CP24" s="542"/>
      <c r="CQ24" s="542"/>
      <c r="CR24" s="542"/>
      <c r="CS24" s="542"/>
      <c r="CT24" s="542"/>
      <c r="CU24" s="542"/>
      <c r="CV24" s="542"/>
      <c r="CW24" s="542"/>
      <c r="CX24" s="542"/>
      <c r="CY24" s="542"/>
      <c r="CZ24" s="542"/>
      <c r="DA24" s="542"/>
      <c r="DB24" s="542"/>
      <c r="DC24" s="542"/>
      <c r="DD24" s="542"/>
      <c r="DE24" s="542"/>
      <c r="DF24" s="542"/>
      <c r="DG24" s="542"/>
      <c r="DH24" s="542"/>
      <c r="DI24" s="542"/>
      <c r="DJ24" s="542"/>
      <c r="DK24" s="542"/>
      <c r="DL24" s="542"/>
      <c r="DM24" s="542"/>
      <c r="DN24" s="542"/>
      <c r="DO24" s="542"/>
      <c r="DP24" s="542"/>
      <c r="DQ24" s="542"/>
      <c r="DR24" s="542"/>
      <c r="DS24" s="542"/>
      <c r="DT24" s="542"/>
      <c r="DU24" s="542"/>
      <c r="DV24" s="542"/>
      <c r="DW24" s="542"/>
      <c r="DX24" s="542"/>
      <c r="DY24" s="542"/>
      <c r="DZ24" s="542"/>
      <c r="EA24" s="542"/>
      <c r="EB24" s="542"/>
      <c r="EC24" s="542"/>
      <c r="ED24" s="542"/>
      <c r="EE24" s="542"/>
      <c r="EF24" s="542"/>
      <c r="EG24" s="542"/>
      <c r="EH24" s="542"/>
      <c r="EI24" s="542"/>
      <c r="EJ24" s="542"/>
      <c r="EK24" s="542"/>
      <c r="EL24" s="542"/>
      <c r="EM24" s="542"/>
      <c r="EN24" s="542"/>
      <c r="EO24" s="542"/>
      <c r="EP24" s="542"/>
      <c r="EQ24" s="542"/>
      <c r="ER24" s="542"/>
      <c r="ES24" s="542"/>
      <c r="ET24" s="542"/>
      <c r="EU24" s="542"/>
      <c r="EV24" s="542"/>
      <c r="EW24" s="542"/>
      <c r="EX24" s="542"/>
      <c r="EY24" s="542"/>
      <c r="EZ24" s="542"/>
      <c r="FA24" s="542"/>
      <c r="FB24" s="542"/>
      <c r="FC24" s="542"/>
      <c r="FD24" s="542"/>
      <c r="FE24" s="542"/>
      <c r="FF24" s="542"/>
      <c r="FG24" s="542"/>
      <c r="FH24" s="542"/>
      <c r="FI24" s="542"/>
      <c r="FJ24" s="542"/>
      <c r="FK24" s="542"/>
      <c r="FL24" s="542"/>
      <c r="FM24" s="542"/>
      <c r="FN24" s="542"/>
      <c r="FO24" s="542"/>
      <c r="FP24" s="542"/>
      <c r="FQ24" s="542"/>
      <c r="FR24" s="542"/>
      <c r="FS24" s="542"/>
      <c r="FT24" s="542"/>
      <c r="FU24" s="542"/>
      <c r="FV24" s="542"/>
      <c r="FW24" s="542"/>
      <c r="FX24" s="542"/>
      <c r="FY24" s="542"/>
      <c r="FZ24" s="542"/>
      <c r="GA24" s="542"/>
      <c r="GB24" s="542"/>
      <c r="GC24" s="542"/>
      <c r="GD24" s="542"/>
      <c r="GE24" s="542"/>
      <c r="GF24" s="542"/>
      <c r="GG24" s="542"/>
      <c r="GH24" s="542"/>
      <c r="GI24" s="542"/>
      <c r="GJ24" s="542"/>
      <c r="GK24" s="542"/>
      <c r="GL24" s="542"/>
      <c r="GM24" s="542"/>
      <c r="GN24" s="542"/>
      <c r="GO24" s="542"/>
      <c r="GP24" s="542"/>
      <c r="GQ24" s="542"/>
      <c r="GR24" s="542"/>
      <c r="GS24" s="542"/>
      <c r="GT24" s="542"/>
      <c r="GU24" s="542"/>
      <c r="GV24" s="542"/>
      <c r="GW24" s="542"/>
      <c r="GX24" s="542"/>
      <c r="GY24" s="542"/>
      <c r="GZ24" s="542"/>
      <c r="HA24" s="542"/>
      <c r="HB24" s="542"/>
      <c r="HC24" s="542"/>
      <c r="HD24" s="542"/>
      <c r="HE24" s="542"/>
      <c r="HF24" s="542"/>
      <c r="HG24" s="542"/>
      <c r="HH24" s="542"/>
      <c r="HI24" s="542"/>
      <c r="HJ24" s="542"/>
      <c r="HK24" s="542"/>
      <c r="HL24" s="542"/>
      <c r="HM24" s="542"/>
      <c r="HN24" s="542"/>
      <c r="HO24" s="542"/>
      <c r="HP24" s="542"/>
      <c r="HQ24" s="542"/>
      <c r="HR24" s="542"/>
      <c r="HS24" s="542"/>
      <c r="HT24" s="542"/>
      <c r="HU24" s="542"/>
      <c r="HV24" s="542"/>
      <c r="HW24" s="542"/>
      <c r="HX24" s="542"/>
      <c r="HY24" s="542"/>
      <c r="HZ24" s="542"/>
      <c r="IA24" s="542"/>
      <c r="IB24" s="542"/>
      <c r="IC24" s="542"/>
      <c r="ID24" s="542"/>
      <c r="IE24" s="542"/>
      <c r="IF24" s="542"/>
      <c r="IG24" s="542"/>
      <c r="IH24" s="542"/>
      <c r="II24" s="542"/>
      <c r="IJ24" s="542"/>
      <c r="IK24" s="542"/>
      <c r="IL24" s="542"/>
      <c r="IM24" s="542"/>
      <c r="IN24" s="542"/>
      <c r="IO24" s="542"/>
      <c r="IP24" s="542"/>
      <c r="IQ24" s="542"/>
      <c r="IR24" s="542"/>
      <c r="IS24" s="542"/>
      <c r="IT24" s="542"/>
      <c r="IU24" s="542"/>
      <c r="IV24" s="542"/>
      <c r="IW24" s="542"/>
      <c r="IX24" s="542"/>
      <c r="IY24" s="542"/>
      <c r="IZ24" s="542"/>
      <c r="JA24" s="542"/>
      <c r="JB24" s="542"/>
      <c r="JC24" s="542"/>
      <c r="JD24" s="542"/>
      <c r="JE24" s="542"/>
      <c r="JF24" s="542"/>
      <c r="JG24" s="542"/>
      <c r="JH24" s="542"/>
      <c r="JI24" s="542"/>
      <c r="JJ24" s="542"/>
      <c r="JK24" s="542"/>
      <c r="JL24" s="542"/>
      <c r="JM24" s="542"/>
      <c r="JN24" s="542"/>
      <c r="JO24" s="542"/>
      <c r="JP24" s="542"/>
      <c r="JQ24" s="542"/>
      <c r="JR24" s="542"/>
      <c r="JS24" s="542"/>
      <c r="JT24" s="542"/>
      <c r="JU24" s="542"/>
      <c r="JV24" s="542"/>
      <c r="JW24" s="542"/>
      <c r="JX24" s="542"/>
      <c r="JY24" s="542"/>
      <c r="JZ24" s="542"/>
      <c r="KA24" s="542"/>
      <c r="KB24" s="542"/>
      <c r="KC24" s="542"/>
      <c r="KD24" s="542"/>
      <c r="KE24" s="542"/>
      <c r="KF24" s="542"/>
      <c r="KG24" s="542"/>
      <c r="KH24" s="542"/>
      <c r="KI24" s="542"/>
      <c r="KJ24" s="542"/>
      <c r="KK24" s="542"/>
      <c r="KL24" s="542"/>
      <c r="KM24" s="542"/>
      <c r="KN24" s="542"/>
      <c r="KO24" s="542"/>
      <c r="KP24" s="542"/>
      <c r="KQ24" s="542"/>
      <c r="KR24" s="542"/>
      <c r="KS24" s="542"/>
      <c r="KT24" s="542"/>
      <c r="KU24" s="542"/>
      <c r="KV24" s="542"/>
      <c r="KW24" s="542"/>
      <c r="KX24" s="542"/>
      <c r="KY24" s="542"/>
      <c r="KZ24" s="542"/>
      <c r="LA24" s="542"/>
      <c r="LB24" s="542"/>
      <c r="LC24" s="542"/>
      <c r="LD24" s="542"/>
      <c r="LE24" s="542"/>
      <c r="LF24" s="542"/>
      <c r="LG24" s="542"/>
      <c r="LH24" s="542"/>
      <c r="LI24" s="542"/>
      <c r="LJ24" s="542"/>
      <c r="LK24" s="542"/>
      <c r="LL24" s="542"/>
      <c r="LM24" s="542"/>
      <c r="LN24" s="542"/>
      <c r="LO24" s="542"/>
      <c r="LP24" s="542"/>
      <c r="LQ24" s="542"/>
      <c r="LR24" s="542"/>
      <c r="LS24" s="542"/>
      <c r="LT24" s="542"/>
      <c r="LU24" s="542"/>
      <c r="LV24" s="542"/>
      <c r="LW24" s="542"/>
      <c r="LX24" s="542"/>
      <c r="LY24" s="542"/>
      <c r="LZ24" s="542"/>
      <c r="MA24" s="542"/>
      <c r="MB24" s="542"/>
      <c r="MC24" s="542"/>
      <c r="MD24" s="542"/>
      <c r="ME24" s="542"/>
      <c r="MF24" s="542"/>
      <c r="MG24" s="542"/>
      <c r="MH24" s="542"/>
      <c r="MI24" s="542"/>
      <c r="MJ24" s="542"/>
      <c r="MK24" s="542"/>
      <c r="ML24" s="542"/>
      <c r="MM24" s="542"/>
      <c r="MN24" s="542"/>
      <c r="MO24" s="542"/>
      <c r="MP24" s="542"/>
      <c r="MQ24" s="542"/>
      <c r="MR24" s="542"/>
      <c r="MS24" s="542"/>
      <c r="MT24" s="542"/>
      <c r="MU24" s="542"/>
      <c r="MV24" s="542"/>
      <c r="MW24" s="542"/>
      <c r="MX24" s="542"/>
      <c r="MY24" s="542"/>
      <c r="MZ24" s="542"/>
      <c r="NA24" s="542"/>
      <c r="NB24" s="542"/>
      <c r="NC24" s="542"/>
      <c r="ND24" s="542"/>
      <c r="NE24" s="542"/>
      <c r="NF24" s="542"/>
      <c r="NG24" s="542"/>
      <c r="NH24" s="542"/>
      <c r="NI24" s="542"/>
      <c r="NJ24" s="542"/>
      <c r="NK24" s="542"/>
      <c r="NL24" s="542"/>
      <c r="NM24" s="542"/>
      <c r="NN24" s="542"/>
      <c r="NO24" s="542"/>
      <c r="NP24" s="542"/>
      <c r="NQ24" s="542"/>
      <c r="NR24" s="542"/>
      <c r="NS24" s="542"/>
      <c r="NT24" s="542"/>
      <c r="NU24" s="542"/>
      <c r="NV24" s="542"/>
      <c r="NW24" s="542"/>
      <c r="NX24" s="542"/>
      <c r="NY24" s="542"/>
      <c r="NZ24" s="542"/>
      <c r="OA24" s="542"/>
      <c r="OB24" s="542"/>
      <c r="OC24" s="542"/>
      <c r="OD24" s="542"/>
      <c r="OE24" s="542"/>
      <c r="OF24" s="542"/>
      <c r="OG24" s="542"/>
      <c r="OH24" s="542"/>
      <c r="OI24" s="542"/>
      <c r="OJ24" s="542"/>
      <c r="OK24" s="542"/>
      <c r="OL24" s="542"/>
      <c r="OM24" s="542"/>
      <c r="ON24" s="542"/>
      <c r="OO24" s="542"/>
      <c r="OP24" s="542"/>
      <c r="OQ24" s="542"/>
      <c r="OR24" s="542"/>
      <c r="OS24" s="542"/>
      <c r="OT24" s="542"/>
      <c r="OU24" s="542"/>
      <c r="OV24" s="542"/>
      <c r="OW24" s="542"/>
      <c r="OX24" s="542"/>
      <c r="OY24" s="542"/>
      <c r="OZ24" s="542"/>
      <c r="PA24" s="542"/>
      <c r="PB24" s="542"/>
      <c r="PC24" s="542"/>
      <c r="PD24" s="542"/>
      <c r="PE24" s="542"/>
      <c r="PF24" s="542"/>
      <c r="PG24" s="542"/>
      <c r="PH24" s="542"/>
      <c r="PI24" s="542"/>
      <c r="PJ24" s="542"/>
      <c r="PK24" s="542"/>
      <c r="PL24" s="542"/>
      <c r="PM24" s="542"/>
      <c r="PN24" s="542"/>
      <c r="PO24" s="542"/>
      <c r="PP24" s="542"/>
      <c r="PQ24" s="542"/>
      <c r="PR24" s="542"/>
      <c r="PS24" s="542"/>
      <c r="PT24" s="542"/>
      <c r="PU24" s="542"/>
      <c r="PV24" s="542"/>
      <c r="PW24" s="542"/>
      <c r="PX24" s="542"/>
      <c r="PY24" s="542"/>
      <c r="PZ24" s="542"/>
      <c r="QA24" s="542"/>
      <c r="QB24" s="542"/>
      <c r="QC24" s="542"/>
      <c r="QD24" s="542"/>
      <c r="QE24" s="542"/>
      <c r="QF24" s="542"/>
      <c r="QG24" s="542"/>
      <c r="QH24" s="542"/>
      <c r="QI24" s="542"/>
      <c r="QJ24" s="542"/>
      <c r="QK24" s="542"/>
      <c r="QL24" s="542"/>
      <c r="QM24" s="542"/>
      <c r="QN24" s="542"/>
      <c r="QO24" s="542"/>
      <c r="QP24" s="542"/>
      <c r="QQ24" s="542"/>
      <c r="QR24" s="542"/>
      <c r="QS24" s="542"/>
      <c r="QT24" s="542"/>
      <c r="QU24" s="542"/>
      <c r="QV24" s="542"/>
      <c r="QW24" s="542"/>
      <c r="QX24" s="542"/>
      <c r="QY24" s="542"/>
      <c r="QZ24" s="542"/>
      <c r="RA24" s="542"/>
      <c r="RB24" s="542"/>
      <c r="RC24" s="542"/>
      <c r="RD24" s="542"/>
      <c r="RE24" s="542"/>
      <c r="RF24" s="542"/>
      <c r="RG24" s="542"/>
      <c r="RH24" s="542"/>
      <c r="RI24" s="542"/>
      <c r="RJ24" s="542"/>
      <c r="RK24" s="542"/>
      <c r="RL24" s="542"/>
      <c r="RM24" s="542"/>
      <c r="RN24" s="542"/>
      <c r="RO24" s="542"/>
      <c r="RP24" s="542"/>
      <c r="RQ24" s="542"/>
      <c r="RR24" s="542"/>
      <c r="RS24" s="542"/>
      <c r="RT24" s="542"/>
      <c r="RU24" s="542"/>
      <c r="RV24" s="542"/>
      <c r="RW24" s="542"/>
      <c r="RX24" s="542"/>
      <c r="RY24" s="542"/>
      <c r="RZ24" s="542"/>
      <c r="SA24" s="542"/>
      <c r="SB24" s="542"/>
      <c r="SC24" s="542"/>
      <c r="SD24" s="542"/>
      <c r="SE24" s="542"/>
      <c r="SF24" s="542"/>
      <c r="SG24" s="542"/>
      <c r="SH24" s="542"/>
      <c r="SI24" s="542"/>
      <c r="SJ24" s="542"/>
      <c r="SK24" s="542"/>
      <c r="SL24" s="542"/>
      <c r="SM24" s="542"/>
      <c r="SN24" s="542"/>
      <c r="SO24" s="542"/>
      <c r="SP24" s="542"/>
      <c r="SQ24" s="542"/>
      <c r="SR24" s="542"/>
      <c r="SS24" s="542"/>
    </row>
    <row r="25" spans="1:513" s="517" customFormat="1" ht="28.8" customHeight="1" x14ac:dyDescent="0.25">
      <c r="A25" s="553"/>
      <c r="B25" s="554"/>
      <c r="C25" s="555" t="s">
        <v>163</v>
      </c>
      <c r="D25" s="556">
        <v>100</v>
      </c>
      <c r="E25" s="557">
        <f>350/AO1</f>
        <v>116.66666666666667</v>
      </c>
      <c r="F25" s="557">
        <f>D25*E25</f>
        <v>11666.666666666668</v>
      </c>
      <c r="G25" s="558" t="s">
        <v>151</v>
      </c>
      <c r="H25" s="558" t="s">
        <v>184</v>
      </c>
      <c r="I25" s="558"/>
      <c r="J25" s="558"/>
      <c r="K25" s="558"/>
      <c r="L25" s="558"/>
      <c r="M25" s="558"/>
      <c r="N25" s="558"/>
      <c r="O25" s="558"/>
      <c r="P25" s="558"/>
      <c r="Q25" s="558"/>
      <c r="R25" s="558"/>
      <c r="S25" s="558"/>
      <c r="T25" s="558"/>
      <c r="U25" s="558"/>
      <c r="V25" s="558"/>
      <c r="W25" s="558"/>
      <c r="X25" s="558"/>
      <c r="Y25" s="558"/>
      <c r="Z25" s="558"/>
      <c r="AA25" s="558"/>
      <c r="AB25" s="558"/>
      <c r="AC25" s="558"/>
      <c r="AD25" s="558"/>
      <c r="AE25" s="558"/>
      <c r="AF25" s="558"/>
      <c r="AG25" s="558"/>
      <c r="AH25" s="560"/>
      <c r="AI25" s="538">
        <f t="shared" ref="AI25:AJ27" si="2">SUM(K25+M25+O25+Q25+S25+U25+W25+Y25+AA25+AC25+AE25+AG25)</f>
        <v>0</v>
      </c>
      <c r="AJ25" s="539">
        <f t="shared" si="2"/>
        <v>0</v>
      </c>
      <c r="AK25" s="539">
        <f>AI25+AJ25</f>
        <v>0</v>
      </c>
      <c r="AL25" s="561"/>
      <c r="AM25" s="562"/>
      <c r="AN25" s="516"/>
      <c r="AO25" s="516"/>
      <c r="AP25" s="516"/>
      <c r="AQ25" s="516"/>
      <c r="AR25" s="516"/>
      <c r="AS25" s="516"/>
      <c r="AT25" s="516"/>
      <c r="AU25" s="516"/>
      <c r="AV25" s="516"/>
      <c r="AW25" s="516"/>
      <c r="AX25" s="516"/>
      <c r="AY25" s="516"/>
      <c r="AZ25" s="516"/>
      <c r="BA25" s="516"/>
      <c r="BB25" s="516"/>
      <c r="BC25" s="516"/>
      <c r="BD25" s="516"/>
      <c r="BE25" s="516"/>
      <c r="BF25" s="516"/>
      <c r="BG25" s="516"/>
      <c r="BH25" s="516"/>
      <c r="BI25" s="516"/>
      <c r="BJ25" s="516"/>
      <c r="BK25" s="516"/>
      <c r="BL25" s="516"/>
      <c r="BM25" s="516"/>
      <c r="BN25" s="516"/>
      <c r="BO25" s="516"/>
      <c r="BP25" s="516"/>
      <c r="BQ25" s="516"/>
      <c r="BR25" s="516"/>
      <c r="BS25" s="516"/>
      <c r="BT25" s="516"/>
      <c r="BU25" s="516"/>
      <c r="BV25" s="516"/>
      <c r="BW25" s="516"/>
      <c r="BX25" s="516"/>
      <c r="BY25" s="516"/>
      <c r="BZ25" s="516"/>
      <c r="CA25" s="516"/>
      <c r="CB25" s="516"/>
      <c r="CC25" s="516"/>
      <c r="CD25" s="516"/>
      <c r="CE25" s="516"/>
      <c r="CF25" s="516"/>
      <c r="CG25" s="516"/>
      <c r="CH25" s="516"/>
      <c r="CI25" s="516"/>
      <c r="CJ25" s="516"/>
      <c r="CK25" s="516"/>
      <c r="CL25" s="516"/>
      <c r="CM25" s="516"/>
      <c r="CN25" s="516"/>
      <c r="CO25" s="516"/>
      <c r="CP25" s="516"/>
      <c r="CQ25" s="516"/>
      <c r="CR25" s="516"/>
      <c r="CS25" s="516"/>
      <c r="CT25" s="516"/>
      <c r="CU25" s="516"/>
      <c r="CV25" s="516"/>
      <c r="CW25" s="516"/>
      <c r="CX25" s="516"/>
      <c r="CY25" s="516"/>
      <c r="CZ25" s="516"/>
      <c r="DA25" s="516"/>
      <c r="DB25" s="516"/>
      <c r="DC25" s="516"/>
      <c r="DD25" s="516"/>
      <c r="DE25" s="516"/>
      <c r="DF25" s="516"/>
      <c r="DG25" s="516"/>
      <c r="DH25" s="516"/>
      <c r="DI25" s="516"/>
      <c r="DJ25" s="516"/>
      <c r="DK25" s="516"/>
      <c r="DL25" s="516"/>
      <c r="DM25" s="516"/>
      <c r="DN25" s="516"/>
      <c r="DO25" s="516"/>
      <c r="DP25" s="516"/>
      <c r="DQ25" s="516"/>
      <c r="DR25" s="516"/>
      <c r="DS25" s="516"/>
      <c r="DT25" s="516"/>
      <c r="DU25" s="516"/>
      <c r="DV25" s="516"/>
      <c r="DW25" s="516"/>
      <c r="DX25" s="516"/>
      <c r="DY25" s="516"/>
      <c r="DZ25" s="516"/>
      <c r="EA25" s="516"/>
      <c r="EB25" s="516"/>
      <c r="EC25" s="516"/>
      <c r="ED25" s="516"/>
      <c r="EE25" s="516"/>
      <c r="EF25" s="516"/>
      <c r="EG25" s="516"/>
      <c r="EH25" s="516"/>
      <c r="EI25" s="516"/>
      <c r="EJ25" s="516"/>
      <c r="EK25" s="516"/>
      <c r="EL25" s="516"/>
      <c r="EM25" s="516"/>
      <c r="EN25" s="516"/>
      <c r="EO25" s="516"/>
      <c r="EP25" s="516"/>
      <c r="EQ25" s="516"/>
      <c r="ER25" s="516"/>
      <c r="ES25" s="516"/>
      <c r="ET25" s="516"/>
      <c r="EU25" s="516"/>
      <c r="EV25" s="516"/>
      <c r="EW25" s="516"/>
      <c r="EX25" s="516"/>
      <c r="EY25" s="516"/>
      <c r="EZ25" s="516"/>
      <c r="FA25" s="516"/>
      <c r="FB25" s="516"/>
      <c r="FC25" s="516"/>
      <c r="FD25" s="516"/>
      <c r="FE25" s="516"/>
      <c r="FF25" s="516"/>
      <c r="FG25" s="516"/>
      <c r="FH25" s="516"/>
      <c r="FI25" s="516"/>
      <c r="FJ25" s="516"/>
      <c r="FK25" s="516"/>
      <c r="FL25" s="516"/>
      <c r="FM25" s="516"/>
      <c r="FN25" s="516"/>
      <c r="FO25" s="516"/>
      <c r="FP25" s="516"/>
      <c r="FQ25" s="516"/>
      <c r="FR25" s="516"/>
      <c r="FS25" s="516"/>
      <c r="FT25" s="516"/>
      <c r="FU25" s="516"/>
      <c r="FV25" s="516"/>
      <c r="FW25" s="516"/>
      <c r="FX25" s="516"/>
      <c r="FY25" s="516"/>
      <c r="FZ25" s="516"/>
      <c r="GA25" s="516"/>
      <c r="GB25" s="516"/>
      <c r="GC25" s="516"/>
      <c r="GD25" s="516"/>
      <c r="GE25" s="516"/>
      <c r="GF25" s="516"/>
      <c r="GG25" s="516"/>
      <c r="GH25" s="516"/>
      <c r="GI25" s="516"/>
      <c r="GJ25" s="516"/>
      <c r="GK25" s="516"/>
      <c r="GL25" s="516"/>
      <c r="GM25" s="516"/>
      <c r="GN25" s="516"/>
      <c r="GO25" s="516"/>
      <c r="GP25" s="516"/>
      <c r="GQ25" s="516"/>
      <c r="GR25" s="516"/>
      <c r="GS25" s="516"/>
      <c r="GT25" s="516"/>
      <c r="GU25" s="516"/>
      <c r="GV25" s="516"/>
      <c r="GW25" s="516"/>
      <c r="GX25" s="516"/>
      <c r="GY25" s="516"/>
      <c r="GZ25" s="516"/>
      <c r="HA25" s="516"/>
      <c r="HB25" s="516"/>
      <c r="HC25" s="516"/>
      <c r="HD25" s="516"/>
      <c r="HE25" s="516"/>
      <c r="HF25" s="516"/>
      <c r="HG25" s="516"/>
      <c r="HH25" s="516"/>
      <c r="HI25" s="516"/>
      <c r="HJ25" s="516"/>
      <c r="HK25" s="516"/>
      <c r="HL25" s="516"/>
      <c r="HM25" s="516"/>
      <c r="HN25" s="516"/>
      <c r="HO25" s="516"/>
      <c r="HP25" s="516"/>
      <c r="HQ25" s="516"/>
      <c r="HR25" s="516"/>
      <c r="HS25" s="516"/>
      <c r="HT25" s="516"/>
      <c r="HU25" s="516"/>
      <c r="HV25" s="516"/>
      <c r="HW25" s="516"/>
      <c r="HX25" s="516"/>
      <c r="HY25" s="516"/>
      <c r="HZ25" s="516"/>
      <c r="IA25" s="516"/>
      <c r="IB25" s="516"/>
      <c r="IC25" s="516"/>
      <c r="ID25" s="516"/>
      <c r="IE25" s="516"/>
      <c r="IF25" s="516"/>
      <c r="IG25" s="516"/>
      <c r="IH25" s="516"/>
      <c r="II25" s="516"/>
      <c r="IJ25" s="516"/>
      <c r="IK25" s="516"/>
      <c r="IL25" s="516"/>
      <c r="IM25" s="516"/>
      <c r="IN25" s="516"/>
      <c r="IO25" s="516"/>
      <c r="IP25" s="516"/>
      <c r="IQ25" s="516"/>
      <c r="IR25" s="516"/>
      <c r="IS25" s="516"/>
      <c r="IT25" s="516"/>
      <c r="IU25" s="516"/>
      <c r="IV25" s="516"/>
      <c r="IW25" s="516"/>
      <c r="IX25" s="516"/>
      <c r="IY25" s="516"/>
      <c r="IZ25" s="516"/>
      <c r="JA25" s="516"/>
      <c r="JB25" s="516"/>
      <c r="JC25" s="516"/>
      <c r="JD25" s="516"/>
      <c r="JE25" s="516"/>
      <c r="JF25" s="516"/>
      <c r="JG25" s="516"/>
      <c r="JH25" s="516"/>
      <c r="JI25" s="516"/>
      <c r="JJ25" s="516"/>
      <c r="JK25" s="516"/>
      <c r="JL25" s="516"/>
      <c r="JM25" s="516"/>
      <c r="JN25" s="516"/>
      <c r="JO25" s="516"/>
      <c r="JP25" s="516"/>
      <c r="JQ25" s="516"/>
      <c r="JR25" s="516"/>
      <c r="JS25" s="516"/>
      <c r="JT25" s="516"/>
      <c r="JU25" s="516"/>
      <c r="JV25" s="516"/>
      <c r="JW25" s="516"/>
      <c r="JX25" s="516"/>
      <c r="JY25" s="516"/>
      <c r="JZ25" s="516"/>
      <c r="KA25" s="516"/>
      <c r="KB25" s="516"/>
      <c r="KC25" s="516"/>
      <c r="KD25" s="516"/>
      <c r="KE25" s="516"/>
      <c r="KF25" s="516"/>
      <c r="KG25" s="516"/>
      <c r="KH25" s="516"/>
      <c r="KI25" s="516"/>
      <c r="KJ25" s="516"/>
      <c r="KK25" s="516"/>
      <c r="KL25" s="516"/>
      <c r="KM25" s="516"/>
      <c r="KN25" s="516"/>
      <c r="KO25" s="516"/>
      <c r="KP25" s="516"/>
      <c r="KQ25" s="516"/>
      <c r="KR25" s="516"/>
      <c r="KS25" s="516"/>
      <c r="KT25" s="516"/>
      <c r="KU25" s="516"/>
      <c r="KV25" s="516"/>
      <c r="KW25" s="516"/>
      <c r="KX25" s="516"/>
      <c r="KY25" s="516"/>
      <c r="KZ25" s="516"/>
      <c r="LA25" s="516"/>
      <c r="LB25" s="516"/>
      <c r="LC25" s="516"/>
      <c r="LD25" s="516"/>
      <c r="LE25" s="516"/>
      <c r="LF25" s="516"/>
      <c r="LG25" s="516"/>
      <c r="LH25" s="516"/>
      <c r="LI25" s="516"/>
      <c r="LJ25" s="516"/>
      <c r="LK25" s="516"/>
      <c r="LL25" s="516"/>
      <c r="LM25" s="516"/>
      <c r="LN25" s="516"/>
      <c r="LO25" s="516"/>
      <c r="LP25" s="516"/>
      <c r="LQ25" s="516"/>
      <c r="LR25" s="516"/>
      <c r="LS25" s="516"/>
      <c r="LT25" s="516"/>
      <c r="LU25" s="516"/>
      <c r="LV25" s="516"/>
      <c r="LW25" s="516"/>
      <c r="LX25" s="516"/>
      <c r="LY25" s="516"/>
      <c r="LZ25" s="516"/>
      <c r="MA25" s="516"/>
      <c r="MB25" s="516"/>
      <c r="MC25" s="516"/>
      <c r="MD25" s="516"/>
      <c r="ME25" s="516"/>
      <c r="MF25" s="516"/>
      <c r="MG25" s="516"/>
      <c r="MH25" s="516"/>
      <c r="MI25" s="516"/>
      <c r="MJ25" s="516"/>
      <c r="MK25" s="516"/>
      <c r="ML25" s="516"/>
      <c r="MM25" s="516"/>
      <c r="MN25" s="516"/>
      <c r="MO25" s="516"/>
      <c r="MP25" s="516"/>
      <c r="MQ25" s="516"/>
      <c r="MR25" s="516"/>
      <c r="MS25" s="516"/>
      <c r="MT25" s="516"/>
      <c r="MU25" s="516"/>
      <c r="MV25" s="516"/>
      <c r="MW25" s="516"/>
      <c r="MX25" s="516"/>
      <c r="MY25" s="516"/>
      <c r="MZ25" s="516"/>
      <c r="NA25" s="516"/>
      <c r="NB25" s="516"/>
      <c r="NC25" s="516"/>
      <c r="ND25" s="516"/>
      <c r="NE25" s="516"/>
      <c r="NF25" s="516"/>
      <c r="NG25" s="516"/>
      <c r="NH25" s="516"/>
      <c r="NI25" s="516"/>
      <c r="NJ25" s="516"/>
      <c r="NK25" s="516"/>
      <c r="NL25" s="516"/>
      <c r="NM25" s="516"/>
      <c r="NN25" s="516"/>
      <c r="NO25" s="516"/>
      <c r="NP25" s="516"/>
      <c r="NQ25" s="516"/>
      <c r="NR25" s="516"/>
      <c r="NS25" s="516"/>
      <c r="NT25" s="516"/>
      <c r="NU25" s="516"/>
      <c r="NV25" s="516"/>
      <c r="NW25" s="516"/>
      <c r="NX25" s="516"/>
      <c r="NY25" s="516"/>
      <c r="NZ25" s="516"/>
      <c r="OA25" s="516"/>
      <c r="OB25" s="516"/>
      <c r="OC25" s="516"/>
      <c r="OD25" s="516"/>
      <c r="OE25" s="516"/>
      <c r="OF25" s="516"/>
      <c r="OG25" s="516"/>
      <c r="OH25" s="516"/>
      <c r="OI25" s="516"/>
      <c r="OJ25" s="516"/>
      <c r="OK25" s="516"/>
      <c r="OL25" s="516"/>
      <c r="OM25" s="516"/>
      <c r="ON25" s="516"/>
      <c r="OO25" s="516"/>
      <c r="OP25" s="516"/>
      <c r="OQ25" s="516"/>
      <c r="OR25" s="516"/>
      <c r="OS25" s="516"/>
      <c r="OT25" s="516"/>
      <c r="OU25" s="516"/>
      <c r="OV25" s="516"/>
      <c r="OW25" s="516"/>
      <c r="OX25" s="516"/>
      <c r="OY25" s="516"/>
      <c r="OZ25" s="516"/>
      <c r="PA25" s="516"/>
      <c r="PB25" s="516"/>
      <c r="PC25" s="516"/>
      <c r="PD25" s="516"/>
      <c r="PE25" s="516"/>
      <c r="PF25" s="516"/>
      <c r="PG25" s="516"/>
      <c r="PH25" s="516"/>
      <c r="PI25" s="516"/>
      <c r="PJ25" s="516"/>
      <c r="PK25" s="516"/>
      <c r="PL25" s="516"/>
      <c r="PM25" s="516"/>
      <c r="PN25" s="516"/>
      <c r="PO25" s="516"/>
      <c r="PP25" s="516"/>
      <c r="PQ25" s="516"/>
      <c r="PR25" s="516"/>
      <c r="PS25" s="516"/>
      <c r="PT25" s="516"/>
      <c r="PU25" s="516"/>
      <c r="PV25" s="516"/>
      <c r="PW25" s="516"/>
      <c r="PX25" s="516"/>
      <c r="PY25" s="516"/>
      <c r="PZ25" s="516"/>
      <c r="QA25" s="516"/>
      <c r="QB25" s="516"/>
      <c r="QC25" s="516"/>
      <c r="QD25" s="516"/>
      <c r="QE25" s="516"/>
      <c r="QF25" s="516"/>
      <c r="QG25" s="516"/>
      <c r="QH25" s="516"/>
      <c r="QI25" s="516"/>
      <c r="QJ25" s="516"/>
      <c r="QK25" s="516"/>
      <c r="QL25" s="516"/>
      <c r="QM25" s="516"/>
      <c r="QN25" s="516"/>
      <c r="QO25" s="516"/>
      <c r="QP25" s="516"/>
      <c r="QQ25" s="516"/>
      <c r="QR25" s="516"/>
      <c r="QS25" s="516"/>
      <c r="QT25" s="516"/>
      <c r="QU25" s="516"/>
      <c r="QV25" s="516"/>
      <c r="QW25" s="516"/>
      <c r="QX25" s="516"/>
      <c r="QY25" s="516"/>
      <c r="QZ25" s="516"/>
      <c r="RA25" s="516"/>
      <c r="RB25" s="516"/>
      <c r="RC25" s="516"/>
      <c r="RD25" s="516"/>
      <c r="RE25" s="516"/>
      <c r="RF25" s="516"/>
      <c r="RG25" s="516"/>
      <c r="RH25" s="516"/>
      <c r="RI25" s="516"/>
      <c r="RJ25" s="516"/>
      <c r="RK25" s="516"/>
      <c r="RL25" s="516"/>
      <c r="RM25" s="516"/>
      <c r="RN25" s="516"/>
      <c r="RO25" s="516"/>
      <c r="RP25" s="516"/>
      <c r="RQ25" s="516"/>
      <c r="RR25" s="516"/>
      <c r="RS25" s="516"/>
      <c r="RT25" s="516"/>
      <c r="RU25" s="516"/>
      <c r="RV25" s="516"/>
      <c r="RW25" s="516"/>
      <c r="RX25" s="516"/>
      <c r="RY25" s="516"/>
      <c r="RZ25" s="516"/>
      <c r="SA25" s="516"/>
      <c r="SB25" s="516"/>
      <c r="SC25" s="516"/>
      <c r="SD25" s="516"/>
      <c r="SE25" s="516"/>
      <c r="SF25" s="516"/>
      <c r="SG25" s="516"/>
      <c r="SH25" s="516"/>
      <c r="SI25" s="516"/>
      <c r="SJ25" s="516"/>
      <c r="SK25" s="516"/>
      <c r="SL25" s="516"/>
      <c r="SM25" s="516"/>
      <c r="SN25" s="516"/>
      <c r="SO25" s="516"/>
      <c r="SP25" s="516"/>
      <c r="SQ25" s="516"/>
      <c r="SR25" s="516"/>
      <c r="SS25" s="516"/>
    </row>
    <row r="26" spans="1:513" s="517" customFormat="1" ht="28.8" customHeight="1" x14ac:dyDescent="0.25">
      <c r="A26" s="553"/>
      <c r="B26" s="554"/>
      <c r="C26" s="555" t="s">
        <v>164</v>
      </c>
      <c r="D26" s="556">
        <v>1</v>
      </c>
      <c r="E26" s="557">
        <f>250000/AO1</f>
        <v>83333.333333333328</v>
      </c>
      <c r="F26" s="557">
        <f>D26*E26</f>
        <v>83333.333333333328</v>
      </c>
      <c r="G26" s="558" t="s">
        <v>58</v>
      </c>
      <c r="H26" s="558" t="s">
        <v>184</v>
      </c>
      <c r="I26" s="558"/>
      <c r="J26" s="558"/>
      <c r="K26" s="558"/>
      <c r="L26" s="558"/>
      <c r="M26" s="558"/>
      <c r="N26" s="558"/>
      <c r="O26" s="558"/>
      <c r="P26" s="558"/>
      <c r="Q26" s="558"/>
      <c r="R26" s="558"/>
      <c r="S26" s="558"/>
      <c r="T26" s="558"/>
      <c r="U26" s="558"/>
      <c r="V26" s="558"/>
      <c r="W26" s="558"/>
      <c r="X26" s="558"/>
      <c r="Y26" s="558"/>
      <c r="Z26" s="558"/>
      <c r="AA26" s="558"/>
      <c r="AB26" s="558"/>
      <c r="AC26" s="558"/>
      <c r="AD26" s="558"/>
      <c r="AE26" s="558"/>
      <c r="AF26" s="558"/>
      <c r="AG26" s="558"/>
      <c r="AH26" s="560"/>
      <c r="AI26" s="538">
        <f t="shared" si="2"/>
        <v>0</v>
      </c>
      <c r="AJ26" s="539">
        <f t="shared" si="2"/>
        <v>0</v>
      </c>
      <c r="AK26" s="539">
        <f>AI26+AJ26</f>
        <v>0</v>
      </c>
      <c r="AL26" s="561"/>
      <c r="AM26" s="562"/>
      <c r="AN26" s="516"/>
      <c r="AO26" s="516"/>
      <c r="AP26" s="516"/>
      <c r="AQ26" s="516"/>
      <c r="AR26" s="516"/>
      <c r="AS26" s="516"/>
      <c r="AT26" s="516"/>
      <c r="AU26" s="516"/>
      <c r="AV26" s="516"/>
      <c r="AW26" s="516"/>
      <c r="AX26" s="516"/>
      <c r="AY26" s="516"/>
      <c r="AZ26" s="516"/>
      <c r="BA26" s="516"/>
      <c r="BB26" s="516"/>
      <c r="BC26" s="516"/>
      <c r="BD26" s="516"/>
      <c r="BE26" s="516"/>
      <c r="BF26" s="516"/>
      <c r="BG26" s="516"/>
      <c r="BH26" s="516"/>
      <c r="BI26" s="516"/>
      <c r="BJ26" s="516"/>
      <c r="BK26" s="516"/>
      <c r="BL26" s="516"/>
      <c r="BM26" s="516"/>
      <c r="BN26" s="516"/>
      <c r="BO26" s="516"/>
      <c r="BP26" s="516"/>
      <c r="BQ26" s="516"/>
      <c r="BR26" s="516"/>
      <c r="BS26" s="516"/>
      <c r="BT26" s="516"/>
      <c r="BU26" s="516"/>
      <c r="BV26" s="516"/>
      <c r="BW26" s="516"/>
      <c r="BX26" s="516"/>
      <c r="BY26" s="516"/>
      <c r="BZ26" s="516"/>
      <c r="CA26" s="516"/>
      <c r="CB26" s="516"/>
      <c r="CC26" s="516"/>
      <c r="CD26" s="516"/>
      <c r="CE26" s="516"/>
      <c r="CF26" s="516"/>
      <c r="CG26" s="516"/>
      <c r="CH26" s="516"/>
      <c r="CI26" s="516"/>
      <c r="CJ26" s="516"/>
      <c r="CK26" s="516"/>
      <c r="CL26" s="516"/>
      <c r="CM26" s="516"/>
      <c r="CN26" s="516"/>
      <c r="CO26" s="516"/>
      <c r="CP26" s="516"/>
      <c r="CQ26" s="516"/>
      <c r="CR26" s="516"/>
      <c r="CS26" s="516"/>
      <c r="CT26" s="516"/>
      <c r="CU26" s="516"/>
      <c r="CV26" s="516"/>
      <c r="CW26" s="516"/>
      <c r="CX26" s="516"/>
      <c r="CY26" s="516"/>
      <c r="CZ26" s="516"/>
      <c r="DA26" s="516"/>
      <c r="DB26" s="516"/>
      <c r="DC26" s="516"/>
      <c r="DD26" s="516"/>
      <c r="DE26" s="516"/>
      <c r="DF26" s="516"/>
      <c r="DG26" s="516"/>
      <c r="DH26" s="516"/>
      <c r="DI26" s="516"/>
      <c r="DJ26" s="516"/>
      <c r="DK26" s="516"/>
      <c r="DL26" s="516"/>
      <c r="DM26" s="516"/>
      <c r="DN26" s="516"/>
      <c r="DO26" s="516"/>
      <c r="DP26" s="516"/>
      <c r="DQ26" s="516"/>
      <c r="DR26" s="516"/>
      <c r="DS26" s="516"/>
      <c r="DT26" s="516"/>
      <c r="DU26" s="516"/>
      <c r="DV26" s="516"/>
      <c r="DW26" s="516"/>
      <c r="DX26" s="516"/>
      <c r="DY26" s="516"/>
      <c r="DZ26" s="516"/>
      <c r="EA26" s="516"/>
      <c r="EB26" s="516"/>
      <c r="EC26" s="516"/>
      <c r="ED26" s="516"/>
      <c r="EE26" s="516"/>
      <c r="EF26" s="516"/>
      <c r="EG26" s="516"/>
      <c r="EH26" s="516"/>
      <c r="EI26" s="516"/>
      <c r="EJ26" s="516"/>
      <c r="EK26" s="516"/>
      <c r="EL26" s="516"/>
      <c r="EM26" s="516"/>
      <c r="EN26" s="516"/>
      <c r="EO26" s="516"/>
      <c r="EP26" s="516"/>
      <c r="EQ26" s="516"/>
      <c r="ER26" s="516"/>
      <c r="ES26" s="516"/>
      <c r="ET26" s="516"/>
      <c r="EU26" s="516"/>
      <c r="EV26" s="516"/>
      <c r="EW26" s="516"/>
      <c r="EX26" s="516"/>
      <c r="EY26" s="516"/>
      <c r="EZ26" s="516"/>
      <c r="FA26" s="516"/>
      <c r="FB26" s="516"/>
      <c r="FC26" s="516"/>
      <c r="FD26" s="516"/>
      <c r="FE26" s="516"/>
      <c r="FF26" s="516"/>
      <c r="FG26" s="516"/>
      <c r="FH26" s="516"/>
      <c r="FI26" s="516"/>
      <c r="FJ26" s="516"/>
      <c r="FK26" s="516"/>
      <c r="FL26" s="516"/>
      <c r="FM26" s="516"/>
      <c r="FN26" s="516"/>
      <c r="FO26" s="516"/>
      <c r="FP26" s="516"/>
      <c r="FQ26" s="516"/>
      <c r="FR26" s="516"/>
      <c r="FS26" s="516"/>
      <c r="FT26" s="516"/>
      <c r="FU26" s="516"/>
      <c r="FV26" s="516"/>
      <c r="FW26" s="516"/>
      <c r="FX26" s="516"/>
      <c r="FY26" s="516"/>
      <c r="FZ26" s="516"/>
      <c r="GA26" s="516"/>
      <c r="GB26" s="516"/>
      <c r="GC26" s="516"/>
      <c r="GD26" s="516"/>
      <c r="GE26" s="516"/>
      <c r="GF26" s="516"/>
      <c r="GG26" s="516"/>
      <c r="GH26" s="516"/>
      <c r="GI26" s="516"/>
      <c r="GJ26" s="516"/>
      <c r="GK26" s="516"/>
      <c r="GL26" s="516"/>
      <c r="GM26" s="516"/>
      <c r="GN26" s="516"/>
      <c r="GO26" s="516"/>
      <c r="GP26" s="516"/>
      <c r="GQ26" s="516"/>
      <c r="GR26" s="516"/>
      <c r="GS26" s="516"/>
      <c r="GT26" s="516"/>
      <c r="GU26" s="516"/>
      <c r="GV26" s="516"/>
      <c r="GW26" s="516"/>
      <c r="GX26" s="516"/>
      <c r="GY26" s="516"/>
      <c r="GZ26" s="516"/>
      <c r="HA26" s="516"/>
      <c r="HB26" s="516"/>
      <c r="HC26" s="516"/>
      <c r="HD26" s="516"/>
      <c r="HE26" s="516"/>
      <c r="HF26" s="516"/>
      <c r="HG26" s="516"/>
      <c r="HH26" s="516"/>
      <c r="HI26" s="516"/>
      <c r="HJ26" s="516"/>
      <c r="HK26" s="516"/>
      <c r="HL26" s="516"/>
      <c r="HM26" s="516"/>
      <c r="HN26" s="516"/>
      <c r="HO26" s="516"/>
      <c r="HP26" s="516"/>
      <c r="HQ26" s="516"/>
      <c r="HR26" s="516"/>
      <c r="HS26" s="516"/>
      <c r="HT26" s="516"/>
      <c r="HU26" s="516"/>
      <c r="HV26" s="516"/>
      <c r="HW26" s="516"/>
      <c r="HX26" s="516"/>
      <c r="HY26" s="516"/>
      <c r="HZ26" s="516"/>
      <c r="IA26" s="516"/>
      <c r="IB26" s="516"/>
      <c r="IC26" s="516"/>
      <c r="ID26" s="516"/>
      <c r="IE26" s="516"/>
      <c r="IF26" s="516"/>
      <c r="IG26" s="516"/>
      <c r="IH26" s="516"/>
      <c r="II26" s="516"/>
      <c r="IJ26" s="516"/>
      <c r="IK26" s="516"/>
      <c r="IL26" s="516"/>
      <c r="IM26" s="516"/>
      <c r="IN26" s="516"/>
      <c r="IO26" s="516"/>
      <c r="IP26" s="516"/>
      <c r="IQ26" s="516"/>
      <c r="IR26" s="516"/>
      <c r="IS26" s="516"/>
      <c r="IT26" s="516"/>
      <c r="IU26" s="516"/>
      <c r="IV26" s="516"/>
      <c r="IW26" s="516"/>
      <c r="IX26" s="516"/>
      <c r="IY26" s="516"/>
      <c r="IZ26" s="516"/>
      <c r="JA26" s="516"/>
      <c r="JB26" s="516"/>
      <c r="JC26" s="516"/>
      <c r="JD26" s="516"/>
      <c r="JE26" s="516"/>
      <c r="JF26" s="516"/>
      <c r="JG26" s="516"/>
      <c r="JH26" s="516"/>
      <c r="JI26" s="516"/>
      <c r="JJ26" s="516"/>
      <c r="JK26" s="516"/>
      <c r="JL26" s="516"/>
      <c r="JM26" s="516"/>
      <c r="JN26" s="516"/>
      <c r="JO26" s="516"/>
      <c r="JP26" s="516"/>
      <c r="JQ26" s="516"/>
      <c r="JR26" s="516"/>
      <c r="JS26" s="516"/>
      <c r="JT26" s="516"/>
      <c r="JU26" s="516"/>
      <c r="JV26" s="516"/>
      <c r="JW26" s="516"/>
      <c r="JX26" s="516"/>
      <c r="JY26" s="516"/>
      <c r="JZ26" s="516"/>
      <c r="KA26" s="516"/>
      <c r="KB26" s="516"/>
      <c r="KC26" s="516"/>
      <c r="KD26" s="516"/>
      <c r="KE26" s="516"/>
      <c r="KF26" s="516"/>
      <c r="KG26" s="516"/>
      <c r="KH26" s="516"/>
      <c r="KI26" s="516"/>
      <c r="KJ26" s="516"/>
      <c r="KK26" s="516"/>
      <c r="KL26" s="516"/>
      <c r="KM26" s="516"/>
      <c r="KN26" s="516"/>
      <c r="KO26" s="516"/>
      <c r="KP26" s="516"/>
      <c r="KQ26" s="516"/>
      <c r="KR26" s="516"/>
      <c r="KS26" s="516"/>
      <c r="KT26" s="516"/>
      <c r="KU26" s="516"/>
      <c r="KV26" s="516"/>
      <c r="KW26" s="516"/>
      <c r="KX26" s="516"/>
      <c r="KY26" s="516"/>
      <c r="KZ26" s="516"/>
      <c r="LA26" s="516"/>
      <c r="LB26" s="516"/>
      <c r="LC26" s="516"/>
      <c r="LD26" s="516"/>
      <c r="LE26" s="516"/>
      <c r="LF26" s="516"/>
      <c r="LG26" s="516"/>
      <c r="LH26" s="516"/>
      <c r="LI26" s="516"/>
      <c r="LJ26" s="516"/>
      <c r="LK26" s="516"/>
      <c r="LL26" s="516"/>
      <c r="LM26" s="516"/>
      <c r="LN26" s="516"/>
      <c r="LO26" s="516"/>
      <c r="LP26" s="516"/>
      <c r="LQ26" s="516"/>
      <c r="LR26" s="516"/>
      <c r="LS26" s="516"/>
      <c r="LT26" s="516"/>
      <c r="LU26" s="516"/>
      <c r="LV26" s="516"/>
      <c r="LW26" s="516"/>
      <c r="LX26" s="516"/>
      <c r="LY26" s="516"/>
      <c r="LZ26" s="516"/>
      <c r="MA26" s="516"/>
      <c r="MB26" s="516"/>
      <c r="MC26" s="516"/>
      <c r="MD26" s="516"/>
      <c r="ME26" s="516"/>
      <c r="MF26" s="516"/>
      <c r="MG26" s="516"/>
      <c r="MH26" s="516"/>
      <c r="MI26" s="516"/>
      <c r="MJ26" s="516"/>
      <c r="MK26" s="516"/>
      <c r="ML26" s="516"/>
      <c r="MM26" s="516"/>
      <c r="MN26" s="516"/>
      <c r="MO26" s="516"/>
      <c r="MP26" s="516"/>
      <c r="MQ26" s="516"/>
      <c r="MR26" s="516"/>
      <c r="MS26" s="516"/>
      <c r="MT26" s="516"/>
      <c r="MU26" s="516"/>
      <c r="MV26" s="516"/>
      <c r="MW26" s="516"/>
      <c r="MX26" s="516"/>
      <c r="MY26" s="516"/>
      <c r="MZ26" s="516"/>
      <c r="NA26" s="516"/>
      <c r="NB26" s="516"/>
      <c r="NC26" s="516"/>
      <c r="ND26" s="516"/>
      <c r="NE26" s="516"/>
      <c r="NF26" s="516"/>
      <c r="NG26" s="516"/>
      <c r="NH26" s="516"/>
      <c r="NI26" s="516"/>
      <c r="NJ26" s="516"/>
      <c r="NK26" s="516"/>
      <c r="NL26" s="516"/>
      <c r="NM26" s="516"/>
      <c r="NN26" s="516"/>
      <c r="NO26" s="516"/>
      <c r="NP26" s="516"/>
      <c r="NQ26" s="516"/>
      <c r="NR26" s="516"/>
      <c r="NS26" s="516"/>
      <c r="NT26" s="516"/>
      <c r="NU26" s="516"/>
      <c r="NV26" s="516"/>
      <c r="NW26" s="516"/>
      <c r="NX26" s="516"/>
      <c r="NY26" s="516"/>
      <c r="NZ26" s="516"/>
      <c r="OA26" s="516"/>
      <c r="OB26" s="516"/>
      <c r="OC26" s="516"/>
      <c r="OD26" s="516"/>
      <c r="OE26" s="516"/>
      <c r="OF26" s="516"/>
      <c r="OG26" s="516"/>
      <c r="OH26" s="516"/>
      <c r="OI26" s="516"/>
      <c r="OJ26" s="516"/>
      <c r="OK26" s="516"/>
      <c r="OL26" s="516"/>
      <c r="OM26" s="516"/>
      <c r="ON26" s="516"/>
      <c r="OO26" s="516"/>
      <c r="OP26" s="516"/>
      <c r="OQ26" s="516"/>
      <c r="OR26" s="516"/>
      <c r="OS26" s="516"/>
      <c r="OT26" s="516"/>
      <c r="OU26" s="516"/>
      <c r="OV26" s="516"/>
      <c r="OW26" s="516"/>
      <c r="OX26" s="516"/>
      <c r="OY26" s="516"/>
      <c r="OZ26" s="516"/>
      <c r="PA26" s="516"/>
      <c r="PB26" s="516"/>
      <c r="PC26" s="516"/>
      <c r="PD26" s="516"/>
      <c r="PE26" s="516"/>
      <c r="PF26" s="516"/>
      <c r="PG26" s="516"/>
      <c r="PH26" s="516"/>
      <c r="PI26" s="516"/>
      <c r="PJ26" s="516"/>
      <c r="PK26" s="516"/>
      <c r="PL26" s="516"/>
      <c r="PM26" s="516"/>
      <c r="PN26" s="516"/>
      <c r="PO26" s="516"/>
      <c r="PP26" s="516"/>
      <c r="PQ26" s="516"/>
      <c r="PR26" s="516"/>
      <c r="PS26" s="516"/>
      <c r="PT26" s="516"/>
      <c r="PU26" s="516"/>
      <c r="PV26" s="516"/>
      <c r="PW26" s="516"/>
      <c r="PX26" s="516"/>
      <c r="PY26" s="516"/>
      <c r="PZ26" s="516"/>
      <c r="QA26" s="516"/>
      <c r="QB26" s="516"/>
      <c r="QC26" s="516"/>
      <c r="QD26" s="516"/>
      <c r="QE26" s="516"/>
      <c r="QF26" s="516"/>
      <c r="QG26" s="516"/>
      <c r="QH26" s="516"/>
      <c r="QI26" s="516"/>
      <c r="QJ26" s="516"/>
      <c r="QK26" s="516"/>
      <c r="QL26" s="516"/>
      <c r="QM26" s="516"/>
      <c r="QN26" s="516"/>
      <c r="QO26" s="516"/>
      <c r="QP26" s="516"/>
      <c r="QQ26" s="516"/>
      <c r="QR26" s="516"/>
      <c r="QS26" s="516"/>
      <c r="QT26" s="516"/>
      <c r="QU26" s="516"/>
      <c r="QV26" s="516"/>
      <c r="QW26" s="516"/>
      <c r="QX26" s="516"/>
      <c r="QY26" s="516"/>
      <c r="QZ26" s="516"/>
      <c r="RA26" s="516"/>
      <c r="RB26" s="516"/>
      <c r="RC26" s="516"/>
      <c r="RD26" s="516"/>
      <c r="RE26" s="516"/>
      <c r="RF26" s="516"/>
      <c r="RG26" s="516"/>
      <c r="RH26" s="516"/>
      <c r="RI26" s="516"/>
      <c r="RJ26" s="516"/>
      <c r="RK26" s="516"/>
      <c r="RL26" s="516"/>
      <c r="RM26" s="516"/>
      <c r="RN26" s="516"/>
      <c r="RO26" s="516"/>
      <c r="RP26" s="516"/>
      <c r="RQ26" s="516"/>
      <c r="RR26" s="516"/>
      <c r="RS26" s="516"/>
      <c r="RT26" s="516"/>
      <c r="RU26" s="516"/>
      <c r="RV26" s="516"/>
      <c r="RW26" s="516"/>
      <c r="RX26" s="516"/>
      <c r="RY26" s="516"/>
      <c r="RZ26" s="516"/>
      <c r="SA26" s="516"/>
      <c r="SB26" s="516"/>
      <c r="SC26" s="516"/>
      <c r="SD26" s="516"/>
      <c r="SE26" s="516"/>
      <c r="SF26" s="516"/>
      <c r="SG26" s="516"/>
      <c r="SH26" s="516"/>
      <c r="SI26" s="516"/>
      <c r="SJ26" s="516"/>
      <c r="SK26" s="516"/>
      <c r="SL26" s="516"/>
      <c r="SM26" s="516"/>
      <c r="SN26" s="516"/>
      <c r="SO26" s="516"/>
      <c r="SP26" s="516"/>
      <c r="SQ26" s="516"/>
      <c r="SR26" s="516"/>
      <c r="SS26" s="516"/>
    </row>
    <row r="27" spans="1:513" s="517" customFormat="1" ht="28.8" customHeight="1" x14ac:dyDescent="0.25">
      <c r="A27" s="553"/>
      <c r="B27" s="554"/>
      <c r="C27" s="555" t="s">
        <v>165</v>
      </c>
      <c r="D27" s="556">
        <v>2</v>
      </c>
      <c r="E27" s="557">
        <f>10000/AO1</f>
        <v>3333.3333333333335</v>
      </c>
      <c r="F27" s="557">
        <f>E27*D27</f>
        <v>6666.666666666667</v>
      </c>
      <c r="G27" s="558" t="s">
        <v>58</v>
      </c>
      <c r="H27" s="558" t="s">
        <v>184</v>
      </c>
      <c r="I27" s="558"/>
      <c r="J27" s="558"/>
      <c r="K27" s="558"/>
      <c r="L27" s="558"/>
      <c r="M27" s="558"/>
      <c r="N27" s="558"/>
      <c r="O27" s="558"/>
      <c r="P27" s="558"/>
      <c r="Q27" s="558"/>
      <c r="R27" s="558"/>
      <c r="S27" s="558"/>
      <c r="T27" s="558"/>
      <c r="U27" s="558"/>
      <c r="V27" s="558"/>
      <c r="W27" s="558"/>
      <c r="X27" s="558"/>
      <c r="Y27" s="558"/>
      <c r="Z27" s="558"/>
      <c r="AA27" s="558"/>
      <c r="AB27" s="558"/>
      <c r="AC27" s="558"/>
      <c r="AD27" s="558"/>
      <c r="AE27" s="558"/>
      <c r="AF27" s="558"/>
      <c r="AG27" s="558"/>
      <c r="AH27" s="560"/>
      <c r="AI27" s="538">
        <f t="shared" si="2"/>
        <v>0</v>
      </c>
      <c r="AJ27" s="539">
        <f t="shared" si="2"/>
        <v>0</v>
      </c>
      <c r="AK27" s="539">
        <f>AI27+AJ27</f>
        <v>0</v>
      </c>
      <c r="AL27" s="561"/>
      <c r="AM27" s="562"/>
      <c r="AN27" s="516"/>
      <c r="AO27" s="516"/>
      <c r="AP27" s="516"/>
      <c r="AQ27" s="516"/>
      <c r="AR27" s="516"/>
      <c r="AS27" s="516"/>
      <c r="AT27" s="516"/>
      <c r="AU27" s="516"/>
      <c r="AV27" s="516"/>
      <c r="AW27" s="516"/>
      <c r="AX27" s="516"/>
      <c r="AY27" s="516"/>
      <c r="AZ27" s="516"/>
      <c r="BA27" s="516"/>
      <c r="BB27" s="516"/>
      <c r="BC27" s="516"/>
      <c r="BD27" s="516"/>
      <c r="BE27" s="516"/>
      <c r="BF27" s="516"/>
      <c r="BG27" s="516"/>
      <c r="BH27" s="516"/>
      <c r="BI27" s="516"/>
      <c r="BJ27" s="516"/>
      <c r="BK27" s="516"/>
      <c r="BL27" s="516"/>
      <c r="BM27" s="516"/>
      <c r="BN27" s="516"/>
      <c r="BO27" s="516"/>
      <c r="BP27" s="516"/>
      <c r="BQ27" s="516"/>
      <c r="BR27" s="516"/>
      <c r="BS27" s="516"/>
      <c r="BT27" s="516"/>
      <c r="BU27" s="516"/>
      <c r="BV27" s="516"/>
      <c r="BW27" s="516"/>
      <c r="BX27" s="516"/>
      <c r="BY27" s="516"/>
      <c r="BZ27" s="516"/>
      <c r="CA27" s="516"/>
      <c r="CB27" s="516"/>
      <c r="CC27" s="516"/>
      <c r="CD27" s="516"/>
      <c r="CE27" s="516"/>
      <c r="CF27" s="516"/>
      <c r="CG27" s="516"/>
      <c r="CH27" s="516"/>
      <c r="CI27" s="516"/>
      <c r="CJ27" s="516"/>
      <c r="CK27" s="516"/>
      <c r="CL27" s="516"/>
      <c r="CM27" s="516"/>
      <c r="CN27" s="516"/>
      <c r="CO27" s="516"/>
      <c r="CP27" s="516"/>
      <c r="CQ27" s="516"/>
      <c r="CR27" s="516"/>
      <c r="CS27" s="516"/>
      <c r="CT27" s="516"/>
      <c r="CU27" s="516"/>
      <c r="CV27" s="516"/>
      <c r="CW27" s="516"/>
      <c r="CX27" s="516"/>
      <c r="CY27" s="516"/>
      <c r="CZ27" s="516"/>
      <c r="DA27" s="516"/>
      <c r="DB27" s="516"/>
      <c r="DC27" s="516"/>
      <c r="DD27" s="516"/>
      <c r="DE27" s="516"/>
      <c r="DF27" s="516"/>
      <c r="DG27" s="516"/>
      <c r="DH27" s="516"/>
      <c r="DI27" s="516"/>
      <c r="DJ27" s="516"/>
      <c r="DK27" s="516"/>
      <c r="DL27" s="516"/>
      <c r="DM27" s="516"/>
      <c r="DN27" s="516"/>
      <c r="DO27" s="516"/>
      <c r="DP27" s="516"/>
      <c r="DQ27" s="516"/>
      <c r="DR27" s="516"/>
      <c r="DS27" s="516"/>
      <c r="DT27" s="516"/>
      <c r="DU27" s="516"/>
      <c r="DV27" s="516"/>
      <c r="DW27" s="516"/>
      <c r="DX27" s="516"/>
      <c r="DY27" s="516"/>
      <c r="DZ27" s="516"/>
      <c r="EA27" s="516"/>
      <c r="EB27" s="516"/>
      <c r="EC27" s="516"/>
      <c r="ED27" s="516"/>
      <c r="EE27" s="516"/>
      <c r="EF27" s="516"/>
      <c r="EG27" s="516"/>
      <c r="EH27" s="516"/>
      <c r="EI27" s="516"/>
      <c r="EJ27" s="516"/>
      <c r="EK27" s="516"/>
      <c r="EL27" s="516"/>
      <c r="EM27" s="516"/>
      <c r="EN27" s="516"/>
      <c r="EO27" s="516"/>
      <c r="EP27" s="516"/>
      <c r="EQ27" s="516"/>
      <c r="ER27" s="516"/>
      <c r="ES27" s="516"/>
      <c r="ET27" s="516"/>
      <c r="EU27" s="516"/>
      <c r="EV27" s="516"/>
      <c r="EW27" s="516"/>
      <c r="EX27" s="516"/>
      <c r="EY27" s="516"/>
      <c r="EZ27" s="516"/>
      <c r="FA27" s="516"/>
      <c r="FB27" s="516"/>
      <c r="FC27" s="516"/>
      <c r="FD27" s="516"/>
      <c r="FE27" s="516"/>
      <c r="FF27" s="516"/>
      <c r="FG27" s="516"/>
      <c r="FH27" s="516"/>
      <c r="FI27" s="516"/>
      <c r="FJ27" s="516"/>
      <c r="FK27" s="516"/>
      <c r="FL27" s="516"/>
      <c r="FM27" s="516"/>
      <c r="FN27" s="516"/>
      <c r="FO27" s="516"/>
      <c r="FP27" s="516"/>
      <c r="FQ27" s="516"/>
      <c r="FR27" s="516"/>
      <c r="FS27" s="516"/>
      <c r="FT27" s="516"/>
      <c r="FU27" s="516"/>
      <c r="FV27" s="516"/>
      <c r="FW27" s="516"/>
      <c r="FX27" s="516"/>
      <c r="FY27" s="516"/>
      <c r="FZ27" s="516"/>
      <c r="GA27" s="516"/>
      <c r="GB27" s="516"/>
      <c r="GC27" s="516"/>
      <c r="GD27" s="516"/>
      <c r="GE27" s="516"/>
      <c r="GF27" s="516"/>
      <c r="GG27" s="516"/>
      <c r="GH27" s="516"/>
      <c r="GI27" s="516"/>
      <c r="GJ27" s="516"/>
      <c r="GK27" s="516"/>
      <c r="GL27" s="516"/>
      <c r="GM27" s="516"/>
      <c r="GN27" s="516"/>
      <c r="GO27" s="516"/>
      <c r="GP27" s="516"/>
      <c r="GQ27" s="516"/>
      <c r="GR27" s="516"/>
      <c r="GS27" s="516"/>
      <c r="GT27" s="516"/>
      <c r="GU27" s="516"/>
      <c r="GV27" s="516"/>
      <c r="GW27" s="516"/>
      <c r="GX27" s="516"/>
      <c r="GY27" s="516"/>
      <c r="GZ27" s="516"/>
      <c r="HA27" s="516"/>
      <c r="HB27" s="516"/>
      <c r="HC27" s="516"/>
      <c r="HD27" s="516"/>
      <c r="HE27" s="516"/>
      <c r="HF27" s="516"/>
      <c r="HG27" s="516"/>
      <c r="HH27" s="516"/>
      <c r="HI27" s="516"/>
      <c r="HJ27" s="516"/>
      <c r="HK27" s="516"/>
      <c r="HL27" s="516"/>
      <c r="HM27" s="516"/>
      <c r="HN27" s="516"/>
      <c r="HO27" s="516"/>
      <c r="HP27" s="516"/>
      <c r="HQ27" s="516"/>
      <c r="HR27" s="516"/>
      <c r="HS27" s="516"/>
      <c r="HT27" s="516"/>
      <c r="HU27" s="516"/>
      <c r="HV27" s="516"/>
      <c r="HW27" s="516"/>
      <c r="HX27" s="516"/>
      <c r="HY27" s="516"/>
      <c r="HZ27" s="516"/>
      <c r="IA27" s="516"/>
      <c r="IB27" s="516"/>
      <c r="IC27" s="516"/>
      <c r="ID27" s="516"/>
      <c r="IE27" s="516"/>
      <c r="IF27" s="516"/>
      <c r="IG27" s="516"/>
      <c r="IH27" s="516"/>
      <c r="II27" s="516"/>
      <c r="IJ27" s="516"/>
      <c r="IK27" s="516"/>
      <c r="IL27" s="516"/>
      <c r="IM27" s="516"/>
      <c r="IN27" s="516"/>
      <c r="IO27" s="516"/>
      <c r="IP27" s="516"/>
      <c r="IQ27" s="516"/>
      <c r="IR27" s="516"/>
      <c r="IS27" s="516"/>
      <c r="IT27" s="516"/>
      <c r="IU27" s="516"/>
      <c r="IV27" s="516"/>
      <c r="IW27" s="516"/>
      <c r="IX27" s="516"/>
      <c r="IY27" s="516"/>
      <c r="IZ27" s="516"/>
      <c r="JA27" s="516"/>
      <c r="JB27" s="516"/>
      <c r="JC27" s="516"/>
      <c r="JD27" s="516"/>
      <c r="JE27" s="516"/>
      <c r="JF27" s="516"/>
      <c r="JG27" s="516"/>
      <c r="JH27" s="516"/>
      <c r="JI27" s="516"/>
      <c r="JJ27" s="516"/>
      <c r="JK27" s="516"/>
      <c r="JL27" s="516"/>
      <c r="JM27" s="516"/>
      <c r="JN27" s="516"/>
      <c r="JO27" s="516"/>
      <c r="JP27" s="516"/>
      <c r="JQ27" s="516"/>
      <c r="JR27" s="516"/>
      <c r="JS27" s="516"/>
      <c r="JT27" s="516"/>
      <c r="JU27" s="516"/>
      <c r="JV27" s="516"/>
      <c r="JW27" s="516"/>
      <c r="JX27" s="516"/>
      <c r="JY27" s="516"/>
      <c r="JZ27" s="516"/>
      <c r="KA27" s="516"/>
      <c r="KB27" s="516"/>
      <c r="KC27" s="516"/>
      <c r="KD27" s="516"/>
      <c r="KE27" s="516"/>
      <c r="KF27" s="516"/>
      <c r="KG27" s="516"/>
      <c r="KH27" s="516"/>
      <c r="KI27" s="516"/>
      <c r="KJ27" s="516"/>
      <c r="KK27" s="516"/>
      <c r="KL27" s="516"/>
      <c r="KM27" s="516"/>
      <c r="KN27" s="516"/>
      <c r="KO27" s="516"/>
      <c r="KP27" s="516"/>
      <c r="KQ27" s="516"/>
      <c r="KR27" s="516"/>
      <c r="KS27" s="516"/>
      <c r="KT27" s="516"/>
      <c r="KU27" s="516"/>
      <c r="KV27" s="516"/>
      <c r="KW27" s="516"/>
      <c r="KX27" s="516"/>
      <c r="KY27" s="516"/>
      <c r="KZ27" s="516"/>
      <c r="LA27" s="516"/>
      <c r="LB27" s="516"/>
      <c r="LC27" s="516"/>
      <c r="LD27" s="516"/>
      <c r="LE27" s="516"/>
      <c r="LF27" s="516"/>
      <c r="LG27" s="516"/>
      <c r="LH27" s="516"/>
      <c r="LI27" s="516"/>
      <c r="LJ27" s="516"/>
      <c r="LK27" s="516"/>
      <c r="LL27" s="516"/>
      <c r="LM27" s="516"/>
      <c r="LN27" s="516"/>
      <c r="LO27" s="516"/>
      <c r="LP27" s="516"/>
      <c r="LQ27" s="516"/>
      <c r="LR27" s="516"/>
      <c r="LS27" s="516"/>
      <c r="LT27" s="516"/>
      <c r="LU27" s="516"/>
      <c r="LV27" s="516"/>
      <c r="LW27" s="516"/>
      <c r="LX27" s="516"/>
      <c r="LY27" s="516"/>
      <c r="LZ27" s="516"/>
      <c r="MA27" s="516"/>
      <c r="MB27" s="516"/>
      <c r="MC27" s="516"/>
      <c r="MD27" s="516"/>
      <c r="ME27" s="516"/>
      <c r="MF27" s="516"/>
      <c r="MG27" s="516"/>
      <c r="MH27" s="516"/>
      <c r="MI27" s="516"/>
      <c r="MJ27" s="516"/>
      <c r="MK27" s="516"/>
      <c r="ML27" s="516"/>
      <c r="MM27" s="516"/>
      <c r="MN27" s="516"/>
      <c r="MO27" s="516"/>
      <c r="MP27" s="516"/>
      <c r="MQ27" s="516"/>
      <c r="MR27" s="516"/>
      <c r="MS27" s="516"/>
      <c r="MT27" s="516"/>
      <c r="MU27" s="516"/>
      <c r="MV27" s="516"/>
      <c r="MW27" s="516"/>
      <c r="MX27" s="516"/>
      <c r="MY27" s="516"/>
      <c r="MZ27" s="516"/>
      <c r="NA27" s="516"/>
      <c r="NB27" s="516"/>
      <c r="NC27" s="516"/>
      <c r="ND27" s="516"/>
      <c r="NE27" s="516"/>
      <c r="NF27" s="516"/>
      <c r="NG27" s="516"/>
      <c r="NH27" s="516"/>
      <c r="NI27" s="516"/>
      <c r="NJ27" s="516"/>
      <c r="NK27" s="516"/>
      <c r="NL27" s="516"/>
      <c r="NM27" s="516"/>
      <c r="NN27" s="516"/>
      <c r="NO27" s="516"/>
      <c r="NP27" s="516"/>
      <c r="NQ27" s="516"/>
      <c r="NR27" s="516"/>
      <c r="NS27" s="516"/>
      <c r="NT27" s="516"/>
      <c r="NU27" s="516"/>
      <c r="NV27" s="516"/>
      <c r="NW27" s="516"/>
      <c r="NX27" s="516"/>
      <c r="NY27" s="516"/>
      <c r="NZ27" s="516"/>
      <c r="OA27" s="516"/>
      <c r="OB27" s="516"/>
      <c r="OC27" s="516"/>
      <c r="OD27" s="516"/>
      <c r="OE27" s="516"/>
      <c r="OF27" s="516"/>
      <c r="OG27" s="516"/>
      <c r="OH27" s="516"/>
      <c r="OI27" s="516"/>
      <c r="OJ27" s="516"/>
      <c r="OK27" s="516"/>
      <c r="OL27" s="516"/>
      <c r="OM27" s="516"/>
      <c r="ON27" s="516"/>
      <c r="OO27" s="516"/>
      <c r="OP27" s="516"/>
      <c r="OQ27" s="516"/>
      <c r="OR27" s="516"/>
      <c r="OS27" s="516"/>
      <c r="OT27" s="516"/>
      <c r="OU27" s="516"/>
      <c r="OV27" s="516"/>
      <c r="OW27" s="516"/>
      <c r="OX27" s="516"/>
      <c r="OY27" s="516"/>
      <c r="OZ27" s="516"/>
      <c r="PA27" s="516"/>
      <c r="PB27" s="516"/>
      <c r="PC27" s="516"/>
      <c r="PD27" s="516"/>
      <c r="PE27" s="516"/>
      <c r="PF27" s="516"/>
      <c r="PG27" s="516"/>
      <c r="PH27" s="516"/>
      <c r="PI27" s="516"/>
      <c r="PJ27" s="516"/>
      <c r="PK27" s="516"/>
      <c r="PL27" s="516"/>
      <c r="PM27" s="516"/>
      <c r="PN27" s="516"/>
      <c r="PO27" s="516"/>
      <c r="PP27" s="516"/>
      <c r="PQ27" s="516"/>
      <c r="PR27" s="516"/>
      <c r="PS27" s="516"/>
      <c r="PT27" s="516"/>
      <c r="PU27" s="516"/>
      <c r="PV27" s="516"/>
      <c r="PW27" s="516"/>
      <c r="PX27" s="516"/>
      <c r="PY27" s="516"/>
      <c r="PZ27" s="516"/>
      <c r="QA27" s="516"/>
      <c r="QB27" s="516"/>
      <c r="QC27" s="516"/>
      <c r="QD27" s="516"/>
      <c r="QE27" s="516"/>
      <c r="QF27" s="516"/>
      <c r="QG27" s="516"/>
      <c r="QH27" s="516"/>
      <c r="QI27" s="516"/>
      <c r="QJ27" s="516"/>
      <c r="QK27" s="516"/>
      <c r="QL27" s="516"/>
      <c r="QM27" s="516"/>
      <c r="QN27" s="516"/>
      <c r="QO27" s="516"/>
      <c r="QP27" s="516"/>
      <c r="QQ27" s="516"/>
      <c r="QR27" s="516"/>
      <c r="QS27" s="516"/>
      <c r="QT27" s="516"/>
      <c r="QU27" s="516"/>
      <c r="QV27" s="516"/>
      <c r="QW27" s="516"/>
      <c r="QX27" s="516"/>
      <c r="QY27" s="516"/>
      <c r="QZ27" s="516"/>
      <c r="RA27" s="516"/>
      <c r="RB27" s="516"/>
      <c r="RC27" s="516"/>
      <c r="RD27" s="516"/>
      <c r="RE27" s="516"/>
      <c r="RF27" s="516"/>
      <c r="RG27" s="516"/>
      <c r="RH27" s="516"/>
      <c r="RI27" s="516"/>
      <c r="RJ27" s="516"/>
      <c r="RK27" s="516"/>
      <c r="RL27" s="516"/>
      <c r="RM27" s="516"/>
      <c r="RN27" s="516"/>
      <c r="RO27" s="516"/>
      <c r="RP27" s="516"/>
      <c r="RQ27" s="516"/>
      <c r="RR27" s="516"/>
      <c r="RS27" s="516"/>
      <c r="RT27" s="516"/>
      <c r="RU27" s="516"/>
      <c r="RV27" s="516"/>
      <c r="RW27" s="516"/>
      <c r="RX27" s="516"/>
      <c r="RY27" s="516"/>
      <c r="RZ27" s="516"/>
      <c r="SA27" s="516"/>
      <c r="SB27" s="516"/>
      <c r="SC27" s="516"/>
      <c r="SD27" s="516"/>
      <c r="SE27" s="516"/>
      <c r="SF27" s="516"/>
      <c r="SG27" s="516"/>
      <c r="SH27" s="516"/>
      <c r="SI27" s="516"/>
      <c r="SJ27" s="516"/>
      <c r="SK27" s="516"/>
      <c r="SL27" s="516"/>
      <c r="SM27" s="516"/>
      <c r="SN27" s="516"/>
      <c r="SO27" s="516"/>
      <c r="SP27" s="516"/>
      <c r="SQ27" s="516"/>
      <c r="SR27" s="516"/>
      <c r="SS27" s="516"/>
    </row>
    <row r="28" spans="1:513" s="543" customFormat="1" ht="28.8" customHeight="1" x14ac:dyDescent="0.25">
      <c r="A28" s="564"/>
      <c r="B28" s="840" t="str">
        <f>'PEP Av. Fin.'!A12</f>
        <v>1.1.7 - Assistência técnica para apoiar na redução de resistência às mudanças (gestión del cambio)</v>
      </c>
      <c r="C28" s="841"/>
      <c r="D28" s="534"/>
      <c r="E28" s="557"/>
      <c r="F28" s="557">
        <f>SUM(F29)</f>
        <v>233333.33333333334</v>
      </c>
      <c r="G28" s="536"/>
      <c r="H28" s="536"/>
      <c r="I28" s="536"/>
      <c r="J28" s="536"/>
      <c r="K28" s="536"/>
      <c r="L28" s="536"/>
      <c r="M28" s="536"/>
      <c r="N28" s="536"/>
      <c r="O28" s="536"/>
      <c r="P28" s="536"/>
      <c r="Q28" s="536"/>
      <c r="R28" s="536"/>
      <c r="S28" s="536"/>
      <c r="T28" s="536"/>
      <c r="U28" s="536"/>
      <c r="V28" s="536"/>
      <c r="W28" s="536"/>
      <c r="X28" s="536"/>
      <c r="Y28" s="536"/>
      <c r="Z28" s="536"/>
      <c r="AA28" s="536"/>
      <c r="AB28" s="536"/>
      <c r="AC28" s="536"/>
      <c r="AD28" s="536"/>
      <c r="AE28" s="536"/>
      <c r="AF28" s="536"/>
      <c r="AG28" s="536"/>
      <c r="AH28" s="537"/>
      <c r="AI28" s="538">
        <f>'PEP Av. Fin.'!H12</f>
        <v>11666.7</v>
      </c>
      <c r="AJ28" s="539">
        <f>'PEP Av. Fin.'!I12</f>
        <v>0</v>
      </c>
      <c r="AK28" s="570">
        <f>'PEP Av. Fin.'!J12</f>
        <v>11666.7</v>
      </c>
      <c r="AL28" s="540">
        <f>'PEP Av. Fin.'!K12</f>
        <v>5.3612434569018513E-3</v>
      </c>
      <c r="AM28" s="541"/>
      <c r="AN28" s="542"/>
      <c r="AO28" s="542"/>
      <c r="AP28" s="542"/>
      <c r="AQ28" s="542"/>
      <c r="AR28" s="542"/>
      <c r="AS28" s="542"/>
      <c r="AT28" s="542"/>
      <c r="AU28" s="542"/>
      <c r="AV28" s="542"/>
      <c r="AW28" s="542"/>
      <c r="AX28" s="542"/>
      <c r="AY28" s="542"/>
      <c r="AZ28" s="542"/>
      <c r="BA28" s="542"/>
      <c r="BB28" s="542"/>
      <c r="BC28" s="542"/>
      <c r="BD28" s="542"/>
      <c r="BE28" s="542"/>
      <c r="BF28" s="542"/>
      <c r="BG28" s="542"/>
      <c r="BH28" s="542"/>
      <c r="BI28" s="542"/>
      <c r="BJ28" s="542"/>
      <c r="BK28" s="542"/>
      <c r="BL28" s="542"/>
      <c r="BM28" s="542"/>
      <c r="BN28" s="542"/>
      <c r="BO28" s="542"/>
      <c r="BP28" s="542"/>
      <c r="BQ28" s="542"/>
      <c r="BR28" s="542"/>
      <c r="BS28" s="542"/>
      <c r="BT28" s="542"/>
      <c r="BU28" s="542"/>
      <c r="BV28" s="542"/>
      <c r="BW28" s="542"/>
      <c r="BX28" s="542"/>
      <c r="BY28" s="542"/>
      <c r="BZ28" s="542"/>
      <c r="CA28" s="542"/>
      <c r="CB28" s="542"/>
      <c r="CC28" s="542"/>
      <c r="CD28" s="542"/>
      <c r="CE28" s="542"/>
      <c r="CF28" s="542"/>
      <c r="CG28" s="542"/>
      <c r="CH28" s="542"/>
      <c r="CI28" s="542"/>
      <c r="CJ28" s="542"/>
      <c r="CK28" s="542"/>
      <c r="CL28" s="542"/>
      <c r="CM28" s="542"/>
      <c r="CN28" s="542"/>
      <c r="CO28" s="542"/>
      <c r="CP28" s="542"/>
      <c r="CQ28" s="542"/>
      <c r="CR28" s="542"/>
      <c r="CS28" s="542"/>
      <c r="CT28" s="542"/>
      <c r="CU28" s="542"/>
      <c r="CV28" s="542"/>
      <c r="CW28" s="542"/>
      <c r="CX28" s="542"/>
      <c r="CY28" s="542"/>
      <c r="CZ28" s="542"/>
      <c r="DA28" s="542"/>
      <c r="DB28" s="542"/>
      <c r="DC28" s="542"/>
      <c r="DD28" s="542"/>
      <c r="DE28" s="542"/>
      <c r="DF28" s="542"/>
      <c r="DG28" s="542"/>
      <c r="DH28" s="542"/>
      <c r="DI28" s="542"/>
      <c r="DJ28" s="542"/>
      <c r="DK28" s="542"/>
      <c r="DL28" s="542"/>
      <c r="DM28" s="542"/>
      <c r="DN28" s="542"/>
      <c r="DO28" s="542"/>
      <c r="DP28" s="542"/>
      <c r="DQ28" s="542"/>
      <c r="DR28" s="542"/>
      <c r="DS28" s="542"/>
      <c r="DT28" s="542"/>
      <c r="DU28" s="542"/>
      <c r="DV28" s="542"/>
      <c r="DW28" s="542"/>
      <c r="DX28" s="542"/>
      <c r="DY28" s="542"/>
      <c r="DZ28" s="542"/>
      <c r="EA28" s="542"/>
      <c r="EB28" s="542"/>
      <c r="EC28" s="542"/>
      <c r="ED28" s="542"/>
      <c r="EE28" s="542"/>
      <c r="EF28" s="542"/>
      <c r="EG28" s="542"/>
      <c r="EH28" s="542"/>
      <c r="EI28" s="542"/>
      <c r="EJ28" s="542"/>
      <c r="EK28" s="542"/>
      <c r="EL28" s="542"/>
      <c r="EM28" s="542"/>
      <c r="EN28" s="542"/>
      <c r="EO28" s="542"/>
      <c r="EP28" s="542"/>
      <c r="EQ28" s="542"/>
      <c r="ER28" s="542"/>
      <c r="ES28" s="542"/>
      <c r="ET28" s="542"/>
      <c r="EU28" s="542"/>
      <c r="EV28" s="542"/>
      <c r="EW28" s="542"/>
      <c r="EX28" s="542"/>
      <c r="EY28" s="542"/>
      <c r="EZ28" s="542"/>
      <c r="FA28" s="542"/>
      <c r="FB28" s="542"/>
      <c r="FC28" s="542"/>
      <c r="FD28" s="542"/>
      <c r="FE28" s="542"/>
      <c r="FF28" s="542"/>
      <c r="FG28" s="542"/>
      <c r="FH28" s="542"/>
      <c r="FI28" s="542"/>
      <c r="FJ28" s="542"/>
      <c r="FK28" s="542"/>
      <c r="FL28" s="542"/>
      <c r="FM28" s="542"/>
      <c r="FN28" s="542"/>
      <c r="FO28" s="542"/>
      <c r="FP28" s="542"/>
      <c r="FQ28" s="542"/>
      <c r="FR28" s="542"/>
      <c r="FS28" s="542"/>
      <c r="FT28" s="542"/>
      <c r="FU28" s="542"/>
      <c r="FV28" s="542"/>
      <c r="FW28" s="542"/>
      <c r="FX28" s="542"/>
      <c r="FY28" s="542"/>
      <c r="FZ28" s="542"/>
      <c r="GA28" s="542"/>
      <c r="GB28" s="542"/>
      <c r="GC28" s="542"/>
      <c r="GD28" s="542"/>
      <c r="GE28" s="542"/>
      <c r="GF28" s="542"/>
      <c r="GG28" s="542"/>
      <c r="GH28" s="542"/>
      <c r="GI28" s="542"/>
      <c r="GJ28" s="542"/>
      <c r="GK28" s="542"/>
      <c r="GL28" s="542"/>
      <c r="GM28" s="542"/>
      <c r="GN28" s="542"/>
      <c r="GO28" s="542"/>
      <c r="GP28" s="542"/>
      <c r="GQ28" s="542"/>
      <c r="GR28" s="542"/>
      <c r="GS28" s="542"/>
      <c r="GT28" s="542"/>
      <c r="GU28" s="542"/>
      <c r="GV28" s="542"/>
      <c r="GW28" s="542"/>
      <c r="GX28" s="542"/>
      <c r="GY28" s="542"/>
      <c r="GZ28" s="542"/>
      <c r="HA28" s="542"/>
      <c r="HB28" s="542"/>
      <c r="HC28" s="542"/>
      <c r="HD28" s="542"/>
      <c r="HE28" s="542"/>
      <c r="HF28" s="542"/>
      <c r="HG28" s="542"/>
      <c r="HH28" s="542"/>
      <c r="HI28" s="542"/>
      <c r="HJ28" s="542"/>
      <c r="HK28" s="542"/>
      <c r="HL28" s="542"/>
      <c r="HM28" s="542"/>
      <c r="HN28" s="542"/>
      <c r="HO28" s="542"/>
      <c r="HP28" s="542"/>
      <c r="HQ28" s="542"/>
      <c r="HR28" s="542"/>
      <c r="HS28" s="542"/>
      <c r="HT28" s="542"/>
      <c r="HU28" s="542"/>
      <c r="HV28" s="542"/>
      <c r="HW28" s="542"/>
      <c r="HX28" s="542"/>
      <c r="HY28" s="542"/>
      <c r="HZ28" s="542"/>
      <c r="IA28" s="542"/>
      <c r="IB28" s="542"/>
      <c r="IC28" s="542"/>
      <c r="ID28" s="542"/>
      <c r="IE28" s="542"/>
      <c r="IF28" s="542"/>
      <c r="IG28" s="542"/>
      <c r="IH28" s="542"/>
      <c r="II28" s="542"/>
      <c r="IJ28" s="542"/>
      <c r="IK28" s="542"/>
      <c r="IL28" s="542"/>
      <c r="IM28" s="542"/>
      <c r="IN28" s="542"/>
      <c r="IO28" s="542"/>
      <c r="IP28" s="542"/>
      <c r="IQ28" s="542"/>
      <c r="IR28" s="542"/>
      <c r="IS28" s="542"/>
      <c r="IT28" s="542"/>
      <c r="IU28" s="542"/>
      <c r="IV28" s="542"/>
      <c r="IW28" s="542"/>
      <c r="IX28" s="542"/>
      <c r="IY28" s="542"/>
      <c r="IZ28" s="542"/>
      <c r="JA28" s="542"/>
      <c r="JB28" s="542"/>
      <c r="JC28" s="542"/>
      <c r="JD28" s="542"/>
      <c r="JE28" s="542"/>
      <c r="JF28" s="542"/>
      <c r="JG28" s="542"/>
      <c r="JH28" s="542"/>
      <c r="JI28" s="542"/>
      <c r="JJ28" s="542"/>
      <c r="JK28" s="542"/>
      <c r="JL28" s="542"/>
      <c r="JM28" s="542"/>
      <c r="JN28" s="542"/>
      <c r="JO28" s="542"/>
      <c r="JP28" s="542"/>
      <c r="JQ28" s="542"/>
      <c r="JR28" s="542"/>
      <c r="JS28" s="542"/>
      <c r="JT28" s="542"/>
      <c r="JU28" s="542"/>
      <c r="JV28" s="542"/>
      <c r="JW28" s="542"/>
      <c r="JX28" s="542"/>
      <c r="JY28" s="542"/>
      <c r="JZ28" s="542"/>
      <c r="KA28" s="542"/>
      <c r="KB28" s="542"/>
      <c r="KC28" s="542"/>
      <c r="KD28" s="542"/>
      <c r="KE28" s="542"/>
      <c r="KF28" s="542"/>
      <c r="KG28" s="542"/>
      <c r="KH28" s="542"/>
      <c r="KI28" s="542"/>
      <c r="KJ28" s="542"/>
      <c r="KK28" s="542"/>
      <c r="KL28" s="542"/>
      <c r="KM28" s="542"/>
      <c r="KN28" s="542"/>
      <c r="KO28" s="542"/>
      <c r="KP28" s="542"/>
      <c r="KQ28" s="542"/>
      <c r="KR28" s="542"/>
      <c r="KS28" s="542"/>
      <c r="KT28" s="542"/>
      <c r="KU28" s="542"/>
      <c r="KV28" s="542"/>
      <c r="KW28" s="542"/>
      <c r="KX28" s="542"/>
      <c r="KY28" s="542"/>
      <c r="KZ28" s="542"/>
      <c r="LA28" s="542"/>
      <c r="LB28" s="542"/>
      <c r="LC28" s="542"/>
      <c r="LD28" s="542"/>
      <c r="LE28" s="542"/>
      <c r="LF28" s="542"/>
      <c r="LG28" s="542"/>
      <c r="LH28" s="542"/>
      <c r="LI28" s="542"/>
      <c r="LJ28" s="542"/>
      <c r="LK28" s="542"/>
      <c r="LL28" s="542"/>
      <c r="LM28" s="542"/>
      <c r="LN28" s="542"/>
      <c r="LO28" s="542"/>
      <c r="LP28" s="542"/>
      <c r="LQ28" s="542"/>
      <c r="LR28" s="542"/>
      <c r="LS28" s="542"/>
      <c r="LT28" s="542"/>
      <c r="LU28" s="542"/>
      <c r="LV28" s="542"/>
      <c r="LW28" s="542"/>
      <c r="LX28" s="542"/>
      <c r="LY28" s="542"/>
      <c r="LZ28" s="542"/>
      <c r="MA28" s="542"/>
      <c r="MB28" s="542"/>
      <c r="MC28" s="542"/>
      <c r="MD28" s="542"/>
      <c r="ME28" s="542"/>
      <c r="MF28" s="542"/>
      <c r="MG28" s="542"/>
      <c r="MH28" s="542"/>
      <c r="MI28" s="542"/>
      <c r="MJ28" s="542"/>
      <c r="MK28" s="542"/>
      <c r="ML28" s="542"/>
      <c r="MM28" s="542"/>
      <c r="MN28" s="542"/>
      <c r="MO28" s="542"/>
      <c r="MP28" s="542"/>
      <c r="MQ28" s="542"/>
      <c r="MR28" s="542"/>
      <c r="MS28" s="542"/>
      <c r="MT28" s="542"/>
      <c r="MU28" s="542"/>
      <c r="MV28" s="542"/>
      <c r="MW28" s="542"/>
      <c r="MX28" s="542"/>
      <c r="MY28" s="542"/>
      <c r="MZ28" s="542"/>
      <c r="NA28" s="542"/>
      <c r="NB28" s="542"/>
      <c r="NC28" s="542"/>
      <c r="ND28" s="542"/>
      <c r="NE28" s="542"/>
      <c r="NF28" s="542"/>
      <c r="NG28" s="542"/>
      <c r="NH28" s="542"/>
      <c r="NI28" s="542"/>
      <c r="NJ28" s="542"/>
      <c r="NK28" s="542"/>
      <c r="NL28" s="542"/>
      <c r="NM28" s="542"/>
      <c r="NN28" s="542"/>
      <c r="NO28" s="542"/>
      <c r="NP28" s="542"/>
      <c r="NQ28" s="542"/>
      <c r="NR28" s="542"/>
      <c r="NS28" s="542"/>
      <c r="NT28" s="542"/>
      <c r="NU28" s="542"/>
      <c r="NV28" s="542"/>
      <c r="NW28" s="542"/>
      <c r="NX28" s="542"/>
      <c r="NY28" s="542"/>
      <c r="NZ28" s="542"/>
      <c r="OA28" s="542"/>
      <c r="OB28" s="542"/>
      <c r="OC28" s="542"/>
      <c r="OD28" s="542"/>
      <c r="OE28" s="542"/>
      <c r="OF28" s="542"/>
      <c r="OG28" s="542"/>
      <c r="OH28" s="542"/>
      <c r="OI28" s="542"/>
      <c r="OJ28" s="542"/>
      <c r="OK28" s="542"/>
      <c r="OL28" s="542"/>
      <c r="OM28" s="542"/>
      <c r="ON28" s="542"/>
      <c r="OO28" s="542"/>
      <c r="OP28" s="542"/>
      <c r="OQ28" s="542"/>
      <c r="OR28" s="542"/>
      <c r="OS28" s="542"/>
      <c r="OT28" s="542"/>
      <c r="OU28" s="542"/>
      <c r="OV28" s="542"/>
      <c r="OW28" s="542"/>
      <c r="OX28" s="542"/>
      <c r="OY28" s="542"/>
      <c r="OZ28" s="542"/>
      <c r="PA28" s="542"/>
      <c r="PB28" s="542"/>
      <c r="PC28" s="542"/>
      <c r="PD28" s="542"/>
      <c r="PE28" s="542"/>
      <c r="PF28" s="542"/>
      <c r="PG28" s="542"/>
      <c r="PH28" s="542"/>
      <c r="PI28" s="542"/>
      <c r="PJ28" s="542"/>
      <c r="PK28" s="542"/>
      <c r="PL28" s="542"/>
      <c r="PM28" s="542"/>
      <c r="PN28" s="542"/>
      <c r="PO28" s="542"/>
      <c r="PP28" s="542"/>
      <c r="PQ28" s="542"/>
      <c r="PR28" s="542"/>
      <c r="PS28" s="542"/>
      <c r="PT28" s="542"/>
      <c r="PU28" s="542"/>
      <c r="PV28" s="542"/>
      <c r="PW28" s="542"/>
      <c r="PX28" s="542"/>
      <c r="PY28" s="542"/>
      <c r="PZ28" s="542"/>
      <c r="QA28" s="542"/>
      <c r="QB28" s="542"/>
      <c r="QC28" s="542"/>
      <c r="QD28" s="542"/>
      <c r="QE28" s="542"/>
      <c r="QF28" s="542"/>
      <c r="QG28" s="542"/>
      <c r="QH28" s="542"/>
      <c r="QI28" s="542"/>
      <c r="QJ28" s="542"/>
      <c r="QK28" s="542"/>
      <c r="QL28" s="542"/>
      <c r="QM28" s="542"/>
      <c r="QN28" s="542"/>
      <c r="QO28" s="542"/>
      <c r="QP28" s="542"/>
      <c r="QQ28" s="542"/>
      <c r="QR28" s="542"/>
      <c r="QS28" s="542"/>
      <c r="QT28" s="542"/>
      <c r="QU28" s="542"/>
      <c r="QV28" s="542"/>
      <c r="QW28" s="542"/>
      <c r="QX28" s="542"/>
      <c r="QY28" s="542"/>
      <c r="QZ28" s="542"/>
      <c r="RA28" s="542"/>
      <c r="RB28" s="542"/>
      <c r="RC28" s="542"/>
      <c r="RD28" s="542"/>
      <c r="RE28" s="542"/>
      <c r="RF28" s="542"/>
      <c r="RG28" s="542"/>
      <c r="RH28" s="542"/>
      <c r="RI28" s="542"/>
      <c r="RJ28" s="542"/>
      <c r="RK28" s="542"/>
      <c r="RL28" s="542"/>
      <c r="RM28" s="542"/>
      <c r="RN28" s="542"/>
      <c r="RO28" s="542"/>
      <c r="RP28" s="542"/>
      <c r="RQ28" s="542"/>
      <c r="RR28" s="542"/>
      <c r="RS28" s="542"/>
      <c r="RT28" s="542"/>
      <c r="RU28" s="542"/>
      <c r="RV28" s="542"/>
      <c r="RW28" s="542"/>
      <c r="RX28" s="542"/>
      <c r="RY28" s="542"/>
      <c r="RZ28" s="542"/>
      <c r="SA28" s="542"/>
      <c r="SB28" s="542"/>
      <c r="SC28" s="542"/>
      <c r="SD28" s="542"/>
      <c r="SE28" s="542"/>
      <c r="SF28" s="542"/>
      <c r="SG28" s="542"/>
      <c r="SH28" s="542"/>
      <c r="SI28" s="542"/>
      <c r="SJ28" s="542"/>
      <c r="SK28" s="542"/>
      <c r="SL28" s="542"/>
      <c r="SM28" s="542"/>
      <c r="SN28" s="542"/>
      <c r="SO28" s="542"/>
      <c r="SP28" s="542"/>
      <c r="SQ28" s="542"/>
      <c r="SR28" s="542"/>
      <c r="SS28" s="542"/>
    </row>
    <row r="29" spans="1:513" s="517" customFormat="1" ht="28.8" customHeight="1" x14ac:dyDescent="0.25">
      <c r="A29" s="553"/>
      <c r="B29" s="554"/>
      <c r="C29" s="555" t="s">
        <v>166</v>
      </c>
      <c r="D29" s="556">
        <v>2000</v>
      </c>
      <c r="E29" s="557">
        <f>350/3</f>
        <v>116.66666666666667</v>
      </c>
      <c r="F29" s="557">
        <f>D29*E29</f>
        <v>233333.33333333334</v>
      </c>
      <c r="G29" s="558" t="s">
        <v>151</v>
      </c>
      <c r="H29" s="558" t="s">
        <v>184</v>
      </c>
      <c r="I29" s="558"/>
      <c r="J29" s="558"/>
      <c r="K29" s="558"/>
      <c r="L29" s="558"/>
      <c r="M29" s="558"/>
      <c r="N29" s="558"/>
      <c r="O29" s="558"/>
      <c r="P29" s="558"/>
      <c r="Q29" s="558"/>
      <c r="R29" s="558"/>
      <c r="S29" s="558"/>
      <c r="T29" s="558"/>
      <c r="U29" s="558"/>
      <c r="V29" s="558"/>
      <c r="W29" s="558"/>
      <c r="X29" s="558"/>
      <c r="Y29" s="558"/>
      <c r="Z29" s="558"/>
      <c r="AA29" s="558"/>
      <c r="AB29" s="558"/>
      <c r="AC29" s="558"/>
      <c r="AD29" s="558"/>
      <c r="AE29" s="558"/>
      <c r="AF29" s="558"/>
      <c r="AG29" s="558"/>
      <c r="AH29" s="560"/>
      <c r="AI29" s="538">
        <f>SUM(K29+M29+O29+Q29+S29+U29+W29+Y29+AA29+AC29+AE29+AG29)</f>
        <v>0</v>
      </c>
      <c r="AJ29" s="539">
        <f>SUM(L29+N29+P29+R29+T29+V29+X29+Z29+AB29+AD29+AF29+AH29)</f>
        <v>0</v>
      </c>
      <c r="AK29" s="539">
        <f>AI29+AJ29</f>
        <v>0</v>
      </c>
      <c r="AL29" s="561"/>
      <c r="AM29" s="562"/>
      <c r="AN29" s="516"/>
      <c r="AO29" s="516"/>
      <c r="AP29" s="516"/>
      <c r="AQ29" s="516"/>
      <c r="AR29" s="516"/>
      <c r="AS29" s="516"/>
      <c r="AT29" s="516"/>
      <c r="AU29" s="516"/>
      <c r="AV29" s="516"/>
      <c r="AW29" s="516"/>
      <c r="AX29" s="516"/>
      <c r="AY29" s="516"/>
      <c r="AZ29" s="516"/>
      <c r="BA29" s="516"/>
      <c r="BB29" s="516"/>
      <c r="BC29" s="516"/>
      <c r="BD29" s="516"/>
      <c r="BE29" s="516"/>
      <c r="BF29" s="516"/>
      <c r="BG29" s="516"/>
      <c r="BH29" s="516"/>
      <c r="BI29" s="516"/>
      <c r="BJ29" s="516"/>
      <c r="BK29" s="516"/>
      <c r="BL29" s="516"/>
      <c r="BM29" s="516"/>
      <c r="BN29" s="516"/>
      <c r="BO29" s="516"/>
      <c r="BP29" s="516"/>
      <c r="BQ29" s="516"/>
      <c r="BR29" s="516"/>
      <c r="BS29" s="516"/>
      <c r="BT29" s="516"/>
      <c r="BU29" s="516"/>
      <c r="BV29" s="516"/>
      <c r="BW29" s="516"/>
      <c r="BX29" s="516"/>
      <c r="BY29" s="516"/>
      <c r="BZ29" s="516"/>
      <c r="CA29" s="516"/>
      <c r="CB29" s="516"/>
      <c r="CC29" s="516"/>
      <c r="CD29" s="516"/>
      <c r="CE29" s="516"/>
      <c r="CF29" s="516"/>
      <c r="CG29" s="516"/>
      <c r="CH29" s="516"/>
      <c r="CI29" s="516"/>
      <c r="CJ29" s="516"/>
      <c r="CK29" s="516"/>
      <c r="CL29" s="516"/>
      <c r="CM29" s="516"/>
      <c r="CN29" s="516"/>
      <c r="CO29" s="516"/>
      <c r="CP29" s="516"/>
      <c r="CQ29" s="516"/>
      <c r="CR29" s="516"/>
      <c r="CS29" s="516"/>
      <c r="CT29" s="516"/>
      <c r="CU29" s="516"/>
      <c r="CV29" s="516"/>
      <c r="CW29" s="516"/>
      <c r="CX29" s="516"/>
      <c r="CY29" s="516"/>
      <c r="CZ29" s="516"/>
      <c r="DA29" s="516"/>
      <c r="DB29" s="516"/>
      <c r="DC29" s="516"/>
      <c r="DD29" s="516"/>
      <c r="DE29" s="516"/>
      <c r="DF29" s="516"/>
      <c r="DG29" s="516"/>
      <c r="DH29" s="516"/>
      <c r="DI29" s="516"/>
      <c r="DJ29" s="516"/>
      <c r="DK29" s="516"/>
      <c r="DL29" s="516"/>
      <c r="DM29" s="516"/>
      <c r="DN29" s="516"/>
      <c r="DO29" s="516"/>
      <c r="DP29" s="516"/>
      <c r="DQ29" s="516"/>
      <c r="DR29" s="516"/>
      <c r="DS29" s="516"/>
      <c r="DT29" s="516"/>
      <c r="DU29" s="516"/>
      <c r="DV29" s="516"/>
      <c r="DW29" s="516"/>
      <c r="DX29" s="516"/>
      <c r="DY29" s="516"/>
      <c r="DZ29" s="516"/>
      <c r="EA29" s="516"/>
      <c r="EB29" s="516"/>
      <c r="EC29" s="516"/>
      <c r="ED29" s="516"/>
      <c r="EE29" s="516"/>
      <c r="EF29" s="516"/>
      <c r="EG29" s="516"/>
      <c r="EH29" s="516"/>
      <c r="EI29" s="516"/>
      <c r="EJ29" s="516"/>
      <c r="EK29" s="516"/>
      <c r="EL29" s="516"/>
      <c r="EM29" s="516"/>
      <c r="EN29" s="516"/>
      <c r="EO29" s="516"/>
      <c r="EP29" s="516"/>
      <c r="EQ29" s="516"/>
      <c r="ER29" s="516"/>
      <c r="ES29" s="516"/>
      <c r="ET29" s="516"/>
      <c r="EU29" s="516"/>
      <c r="EV29" s="516"/>
      <c r="EW29" s="516"/>
      <c r="EX29" s="516"/>
      <c r="EY29" s="516"/>
      <c r="EZ29" s="516"/>
      <c r="FA29" s="516"/>
      <c r="FB29" s="516"/>
      <c r="FC29" s="516"/>
      <c r="FD29" s="516"/>
      <c r="FE29" s="516"/>
      <c r="FF29" s="516"/>
      <c r="FG29" s="516"/>
      <c r="FH29" s="516"/>
      <c r="FI29" s="516"/>
      <c r="FJ29" s="516"/>
      <c r="FK29" s="516"/>
      <c r="FL29" s="516"/>
      <c r="FM29" s="516"/>
      <c r="FN29" s="516"/>
      <c r="FO29" s="516"/>
      <c r="FP29" s="516"/>
      <c r="FQ29" s="516"/>
      <c r="FR29" s="516"/>
      <c r="FS29" s="516"/>
      <c r="FT29" s="516"/>
      <c r="FU29" s="516"/>
      <c r="FV29" s="516"/>
      <c r="FW29" s="516"/>
      <c r="FX29" s="516"/>
      <c r="FY29" s="516"/>
      <c r="FZ29" s="516"/>
      <c r="GA29" s="516"/>
      <c r="GB29" s="516"/>
      <c r="GC29" s="516"/>
      <c r="GD29" s="516"/>
      <c r="GE29" s="516"/>
      <c r="GF29" s="516"/>
      <c r="GG29" s="516"/>
      <c r="GH29" s="516"/>
      <c r="GI29" s="516"/>
      <c r="GJ29" s="516"/>
      <c r="GK29" s="516"/>
      <c r="GL29" s="516"/>
      <c r="GM29" s="516"/>
      <c r="GN29" s="516"/>
      <c r="GO29" s="516"/>
      <c r="GP29" s="516"/>
      <c r="GQ29" s="516"/>
      <c r="GR29" s="516"/>
      <c r="GS29" s="516"/>
      <c r="GT29" s="516"/>
      <c r="GU29" s="516"/>
      <c r="GV29" s="516"/>
      <c r="GW29" s="516"/>
      <c r="GX29" s="516"/>
      <c r="GY29" s="516"/>
      <c r="GZ29" s="516"/>
      <c r="HA29" s="516"/>
      <c r="HB29" s="516"/>
      <c r="HC29" s="516"/>
      <c r="HD29" s="516"/>
      <c r="HE29" s="516"/>
      <c r="HF29" s="516"/>
      <c r="HG29" s="516"/>
      <c r="HH29" s="516"/>
      <c r="HI29" s="516"/>
      <c r="HJ29" s="516"/>
      <c r="HK29" s="516"/>
      <c r="HL29" s="516"/>
      <c r="HM29" s="516"/>
      <c r="HN29" s="516"/>
      <c r="HO29" s="516"/>
      <c r="HP29" s="516"/>
      <c r="HQ29" s="516"/>
      <c r="HR29" s="516"/>
      <c r="HS29" s="516"/>
      <c r="HT29" s="516"/>
      <c r="HU29" s="516"/>
      <c r="HV29" s="516"/>
      <c r="HW29" s="516"/>
      <c r="HX29" s="516"/>
      <c r="HY29" s="516"/>
      <c r="HZ29" s="516"/>
      <c r="IA29" s="516"/>
      <c r="IB29" s="516"/>
      <c r="IC29" s="516"/>
      <c r="ID29" s="516"/>
      <c r="IE29" s="516"/>
      <c r="IF29" s="516"/>
      <c r="IG29" s="516"/>
      <c r="IH29" s="516"/>
      <c r="II29" s="516"/>
      <c r="IJ29" s="516"/>
      <c r="IK29" s="516"/>
      <c r="IL29" s="516"/>
      <c r="IM29" s="516"/>
      <c r="IN29" s="516"/>
      <c r="IO29" s="516"/>
      <c r="IP29" s="516"/>
      <c r="IQ29" s="516"/>
      <c r="IR29" s="516"/>
      <c r="IS29" s="516"/>
      <c r="IT29" s="516"/>
      <c r="IU29" s="516"/>
      <c r="IV29" s="516"/>
      <c r="IW29" s="516"/>
      <c r="IX29" s="516"/>
      <c r="IY29" s="516"/>
      <c r="IZ29" s="516"/>
      <c r="JA29" s="516"/>
      <c r="JB29" s="516"/>
      <c r="JC29" s="516"/>
      <c r="JD29" s="516"/>
      <c r="JE29" s="516"/>
      <c r="JF29" s="516"/>
      <c r="JG29" s="516"/>
      <c r="JH29" s="516"/>
      <c r="JI29" s="516"/>
      <c r="JJ29" s="516"/>
      <c r="JK29" s="516"/>
      <c r="JL29" s="516"/>
      <c r="JM29" s="516"/>
      <c r="JN29" s="516"/>
      <c r="JO29" s="516"/>
      <c r="JP29" s="516"/>
      <c r="JQ29" s="516"/>
      <c r="JR29" s="516"/>
      <c r="JS29" s="516"/>
      <c r="JT29" s="516"/>
      <c r="JU29" s="516"/>
      <c r="JV29" s="516"/>
      <c r="JW29" s="516"/>
      <c r="JX29" s="516"/>
      <c r="JY29" s="516"/>
      <c r="JZ29" s="516"/>
      <c r="KA29" s="516"/>
      <c r="KB29" s="516"/>
      <c r="KC29" s="516"/>
      <c r="KD29" s="516"/>
      <c r="KE29" s="516"/>
      <c r="KF29" s="516"/>
      <c r="KG29" s="516"/>
      <c r="KH29" s="516"/>
      <c r="KI29" s="516"/>
      <c r="KJ29" s="516"/>
      <c r="KK29" s="516"/>
      <c r="KL29" s="516"/>
      <c r="KM29" s="516"/>
      <c r="KN29" s="516"/>
      <c r="KO29" s="516"/>
      <c r="KP29" s="516"/>
      <c r="KQ29" s="516"/>
      <c r="KR29" s="516"/>
      <c r="KS29" s="516"/>
      <c r="KT29" s="516"/>
      <c r="KU29" s="516"/>
      <c r="KV29" s="516"/>
      <c r="KW29" s="516"/>
      <c r="KX29" s="516"/>
      <c r="KY29" s="516"/>
      <c r="KZ29" s="516"/>
      <c r="LA29" s="516"/>
      <c r="LB29" s="516"/>
      <c r="LC29" s="516"/>
      <c r="LD29" s="516"/>
      <c r="LE29" s="516"/>
      <c r="LF29" s="516"/>
      <c r="LG29" s="516"/>
      <c r="LH29" s="516"/>
      <c r="LI29" s="516"/>
      <c r="LJ29" s="516"/>
      <c r="LK29" s="516"/>
      <c r="LL29" s="516"/>
      <c r="LM29" s="516"/>
      <c r="LN29" s="516"/>
      <c r="LO29" s="516"/>
      <c r="LP29" s="516"/>
      <c r="LQ29" s="516"/>
      <c r="LR29" s="516"/>
      <c r="LS29" s="516"/>
      <c r="LT29" s="516"/>
      <c r="LU29" s="516"/>
      <c r="LV29" s="516"/>
      <c r="LW29" s="516"/>
      <c r="LX29" s="516"/>
      <c r="LY29" s="516"/>
      <c r="LZ29" s="516"/>
      <c r="MA29" s="516"/>
      <c r="MB29" s="516"/>
      <c r="MC29" s="516"/>
      <c r="MD29" s="516"/>
      <c r="ME29" s="516"/>
      <c r="MF29" s="516"/>
      <c r="MG29" s="516"/>
      <c r="MH29" s="516"/>
      <c r="MI29" s="516"/>
      <c r="MJ29" s="516"/>
      <c r="MK29" s="516"/>
      <c r="ML29" s="516"/>
      <c r="MM29" s="516"/>
      <c r="MN29" s="516"/>
      <c r="MO29" s="516"/>
      <c r="MP29" s="516"/>
      <c r="MQ29" s="516"/>
      <c r="MR29" s="516"/>
      <c r="MS29" s="516"/>
      <c r="MT29" s="516"/>
      <c r="MU29" s="516"/>
      <c r="MV29" s="516"/>
      <c r="MW29" s="516"/>
      <c r="MX29" s="516"/>
      <c r="MY29" s="516"/>
      <c r="MZ29" s="516"/>
      <c r="NA29" s="516"/>
      <c r="NB29" s="516"/>
      <c r="NC29" s="516"/>
      <c r="ND29" s="516"/>
      <c r="NE29" s="516"/>
      <c r="NF29" s="516"/>
      <c r="NG29" s="516"/>
      <c r="NH29" s="516"/>
      <c r="NI29" s="516"/>
      <c r="NJ29" s="516"/>
      <c r="NK29" s="516"/>
      <c r="NL29" s="516"/>
      <c r="NM29" s="516"/>
      <c r="NN29" s="516"/>
      <c r="NO29" s="516"/>
      <c r="NP29" s="516"/>
      <c r="NQ29" s="516"/>
      <c r="NR29" s="516"/>
      <c r="NS29" s="516"/>
      <c r="NT29" s="516"/>
      <c r="NU29" s="516"/>
      <c r="NV29" s="516"/>
      <c r="NW29" s="516"/>
      <c r="NX29" s="516"/>
      <c r="NY29" s="516"/>
      <c r="NZ29" s="516"/>
      <c r="OA29" s="516"/>
      <c r="OB29" s="516"/>
      <c r="OC29" s="516"/>
      <c r="OD29" s="516"/>
      <c r="OE29" s="516"/>
      <c r="OF29" s="516"/>
      <c r="OG29" s="516"/>
      <c r="OH29" s="516"/>
      <c r="OI29" s="516"/>
      <c r="OJ29" s="516"/>
      <c r="OK29" s="516"/>
      <c r="OL29" s="516"/>
      <c r="OM29" s="516"/>
      <c r="ON29" s="516"/>
      <c r="OO29" s="516"/>
      <c r="OP29" s="516"/>
      <c r="OQ29" s="516"/>
      <c r="OR29" s="516"/>
      <c r="OS29" s="516"/>
      <c r="OT29" s="516"/>
      <c r="OU29" s="516"/>
      <c r="OV29" s="516"/>
      <c r="OW29" s="516"/>
      <c r="OX29" s="516"/>
      <c r="OY29" s="516"/>
      <c r="OZ29" s="516"/>
      <c r="PA29" s="516"/>
      <c r="PB29" s="516"/>
      <c r="PC29" s="516"/>
      <c r="PD29" s="516"/>
      <c r="PE29" s="516"/>
      <c r="PF29" s="516"/>
      <c r="PG29" s="516"/>
      <c r="PH29" s="516"/>
      <c r="PI29" s="516"/>
      <c r="PJ29" s="516"/>
      <c r="PK29" s="516"/>
      <c r="PL29" s="516"/>
      <c r="PM29" s="516"/>
      <c r="PN29" s="516"/>
      <c r="PO29" s="516"/>
      <c r="PP29" s="516"/>
      <c r="PQ29" s="516"/>
      <c r="PR29" s="516"/>
      <c r="PS29" s="516"/>
      <c r="PT29" s="516"/>
      <c r="PU29" s="516"/>
      <c r="PV29" s="516"/>
      <c r="PW29" s="516"/>
      <c r="PX29" s="516"/>
      <c r="PY29" s="516"/>
      <c r="PZ29" s="516"/>
      <c r="QA29" s="516"/>
      <c r="QB29" s="516"/>
      <c r="QC29" s="516"/>
      <c r="QD29" s="516"/>
      <c r="QE29" s="516"/>
      <c r="QF29" s="516"/>
      <c r="QG29" s="516"/>
      <c r="QH29" s="516"/>
      <c r="QI29" s="516"/>
      <c r="QJ29" s="516"/>
      <c r="QK29" s="516"/>
      <c r="QL29" s="516"/>
      <c r="QM29" s="516"/>
      <c r="QN29" s="516"/>
      <c r="QO29" s="516"/>
      <c r="QP29" s="516"/>
      <c r="QQ29" s="516"/>
      <c r="QR29" s="516"/>
      <c r="QS29" s="516"/>
      <c r="QT29" s="516"/>
      <c r="QU29" s="516"/>
      <c r="QV29" s="516"/>
      <c r="QW29" s="516"/>
      <c r="QX29" s="516"/>
      <c r="QY29" s="516"/>
      <c r="QZ29" s="516"/>
      <c r="RA29" s="516"/>
      <c r="RB29" s="516"/>
      <c r="RC29" s="516"/>
      <c r="RD29" s="516"/>
      <c r="RE29" s="516"/>
      <c r="RF29" s="516"/>
      <c r="RG29" s="516"/>
      <c r="RH29" s="516"/>
      <c r="RI29" s="516"/>
      <c r="RJ29" s="516"/>
      <c r="RK29" s="516"/>
      <c r="RL29" s="516"/>
      <c r="RM29" s="516"/>
      <c r="RN29" s="516"/>
      <c r="RO29" s="516"/>
      <c r="RP29" s="516"/>
      <c r="RQ29" s="516"/>
      <c r="RR29" s="516"/>
      <c r="RS29" s="516"/>
      <c r="RT29" s="516"/>
      <c r="RU29" s="516"/>
      <c r="RV29" s="516"/>
      <c r="RW29" s="516"/>
      <c r="RX29" s="516"/>
      <c r="RY29" s="516"/>
      <c r="RZ29" s="516"/>
      <c r="SA29" s="516"/>
      <c r="SB29" s="516"/>
      <c r="SC29" s="516"/>
      <c r="SD29" s="516"/>
      <c r="SE29" s="516"/>
      <c r="SF29" s="516"/>
      <c r="SG29" s="516"/>
      <c r="SH29" s="516"/>
      <c r="SI29" s="516"/>
      <c r="SJ29" s="516"/>
      <c r="SK29" s="516"/>
      <c r="SL29" s="516"/>
      <c r="SM29" s="516"/>
      <c r="SN29" s="516"/>
      <c r="SO29" s="516"/>
      <c r="SP29" s="516"/>
      <c r="SQ29" s="516"/>
      <c r="SR29" s="516"/>
      <c r="SS29" s="516"/>
    </row>
    <row r="30" spans="1:513" s="521" customFormat="1" ht="28.8" customHeight="1" x14ac:dyDescent="0.25">
      <c r="A30" s="818" t="str">
        <f>'PEP Av. Fin.'!A13</f>
        <v xml:space="preserve">1.2 Plan de fortalecimiento de la gestión de  recursos humanos implantado </v>
      </c>
      <c r="B30" s="819"/>
      <c r="C30" s="820"/>
      <c r="D30" s="556"/>
      <c r="E30" s="557"/>
      <c r="F30" s="557"/>
      <c r="G30" s="571"/>
      <c r="H30" s="571"/>
      <c r="I30" s="571"/>
      <c r="J30" s="571"/>
      <c r="K30" s="571"/>
      <c r="L30" s="571"/>
      <c r="M30" s="571"/>
      <c r="N30" s="571"/>
      <c r="O30" s="571"/>
      <c r="P30" s="571"/>
      <c r="Q30" s="571"/>
      <c r="R30" s="571"/>
      <c r="S30" s="571"/>
      <c r="T30" s="571"/>
      <c r="U30" s="571"/>
      <c r="V30" s="571"/>
      <c r="W30" s="571"/>
      <c r="X30" s="571"/>
      <c r="Y30" s="571"/>
      <c r="Z30" s="571"/>
      <c r="AA30" s="571"/>
      <c r="AB30" s="571"/>
      <c r="AC30" s="571"/>
      <c r="AD30" s="571"/>
      <c r="AE30" s="571"/>
      <c r="AF30" s="571"/>
      <c r="AG30" s="571"/>
      <c r="AH30" s="572"/>
      <c r="AI30" s="538">
        <f>'PEP Av. Fin.'!H13</f>
        <v>119116.60000000002</v>
      </c>
      <c r="AJ30" s="539">
        <f>'PEP Av. Fin.'!I13</f>
        <v>20666.7</v>
      </c>
      <c r="AK30" s="539">
        <f>'PEP Av. Fin.'!J13</f>
        <v>139783.29999999999</v>
      </c>
      <c r="AL30" s="573">
        <f>'PEP Av. Fin.'!K13</f>
        <v>0.1</v>
      </c>
      <c r="AM30" s="519"/>
      <c r="AN30" s="520"/>
      <c r="AO30" s="520"/>
      <c r="AP30" s="520"/>
      <c r="AQ30" s="520"/>
      <c r="AR30" s="520"/>
      <c r="AS30" s="520"/>
      <c r="AT30" s="520"/>
      <c r="AU30" s="520"/>
      <c r="AV30" s="520"/>
      <c r="AW30" s="520"/>
      <c r="AX30" s="520"/>
      <c r="AY30" s="520"/>
      <c r="AZ30" s="520"/>
      <c r="BA30" s="520"/>
      <c r="BB30" s="520"/>
      <c r="BC30" s="520"/>
      <c r="BD30" s="520"/>
      <c r="BE30" s="520"/>
      <c r="BF30" s="520"/>
      <c r="BG30" s="520"/>
      <c r="BH30" s="520"/>
      <c r="BI30" s="520"/>
      <c r="BJ30" s="520"/>
      <c r="BK30" s="520"/>
      <c r="BL30" s="520"/>
      <c r="BM30" s="520"/>
      <c r="BN30" s="520"/>
      <c r="BO30" s="520"/>
      <c r="BP30" s="520"/>
      <c r="BQ30" s="520"/>
      <c r="BR30" s="520"/>
      <c r="BS30" s="520"/>
      <c r="BT30" s="520"/>
      <c r="BU30" s="520"/>
      <c r="BV30" s="520"/>
      <c r="BW30" s="520"/>
      <c r="BX30" s="520"/>
      <c r="BY30" s="520"/>
      <c r="BZ30" s="520"/>
      <c r="CA30" s="520"/>
      <c r="CB30" s="520"/>
      <c r="CC30" s="520"/>
      <c r="CD30" s="520"/>
      <c r="CE30" s="520"/>
      <c r="CF30" s="520"/>
      <c r="CG30" s="520"/>
      <c r="CH30" s="520"/>
      <c r="CI30" s="520"/>
      <c r="CJ30" s="520"/>
      <c r="CK30" s="520"/>
      <c r="CL30" s="520"/>
      <c r="CM30" s="520"/>
      <c r="CN30" s="520"/>
      <c r="CO30" s="520"/>
      <c r="CP30" s="520"/>
      <c r="CQ30" s="520"/>
      <c r="CR30" s="520"/>
      <c r="CS30" s="520"/>
      <c r="CT30" s="520"/>
      <c r="CU30" s="520"/>
      <c r="CV30" s="520"/>
      <c r="CW30" s="520"/>
      <c r="CX30" s="520"/>
      <c r="CY30" s="520"/>
      <c r="CZ30" s="520"/>
      <c r="DA30" s="520"/>
      <c r="DB30" s="520"/>
      <c r="DC30" s="520"/>
      <c r="DD30" s="520"/>
      <c r="DE30" s="520"/>
      <c r="DF30" s="520"/>
      <c r="DG30" s="520"/>
      <c r="DH30" s="520"/>
      <c r="DI30" s="520"/>
      <c r="DJ30" s="520"/>
      <c r="DK30" s="520"/>
      <c r="DL30" s="520"/>
      <c r="DM30" s="520"/>
      <c r="DN30" s="520"/>
      <c r="DO30" s="520"/>
      <c r="DP30" s="520"/>
      <c r="DQ30" s="520"/>
      <c r="DR30" s="520"/>
      <c r="DS30" s="520"/>
      <c r="DT30" s="520"/>
      <c r="DU30" s="520"/>
      <c r="DV30" s="520"/>
      <c r="DW30" s="520"/>
      <c r="DX30" s="520"/>
      <c r="DY30" s="520"/>
      <c r="DZ30" s="520"/>
      <c r="EA30" s="520"/>
      <c r="EB30" s="520"/>
      <c r="EC30" s="520"/>
      <c r="ED30" s="520"/>
      <c r="EE30" s="520"/>
      <c r="EF30" s="520"/>
      <c r="EG30" s="520"/>
      <c r="EH30" s="520"/>
      <c r="EI30" s="520"/>
      <c r="EJ30" s="520"/>
      <c r="EK30" s="520"/>
      <c r="EL30" s="520"/>
      <c r="EM30" s="520"/>
      <c r="EN30" s="520"/>
      <c r="EO30" s="520"/>
      <c r="EP30" s="520"/>
      <c r="EQ30" s="520"/>
      <c r="ER30" s="520"/>
      <c r="ES30" s="520"/>
      <c r="ET30" s="520"/>
      <c r="EU30" s="520"/>
      <c r="EV30" s="520"/>
      <c r="EW30" s="520"/>
      <c r="EX30" s="520"/>
      <c r="EY30" s="520"/>
      <c r="EZ30" s="520"/>
      <c r="FA30" s="520"/>
      <c r="FB30" s="520"/>
      <c r="FC30" s="520"/>
      <c r="FD30" s="520"/>
      <c r="FE30" s="520"/>
      <c r="FF30" s="520"/>
      <c r="FG30" s="520"/>
      <c r="FH30" s="520"/>
      <c r="FI30" s="520"/>
      <c r="FJ30" s="520"/>
      <c r="FK30" s="520"/>
      <c r="FL30" s="520"/>
      <c r="FM30" s="520"/>
      <c r="FN30" s="520"/>
      <c r="FO30" s="520"/>
      <c r="FP30" s="520"/>
      <c r="FQ30" s="520"/>
      <c r="FR30" s="520"/>
      <c r="FS30" s="520"/>
      <c r="FT30" s="520"/>
      <c r="FU30" s="520"/>
      <c r="FV30" s="520"/>
      <c r="FW30" s="520"/>
      <c r="FX30" s="520"/>
      <c r="FY30" s="520"/>
      <c r="FZ30" s="520"/>
      <c r="GA30" s="520"/>
      <c r="GB30" s="520"/>
      <c r="GC30" s="520"/>
      <c r="GD30" s="520"/>
      <c r="GE30" s="520"/>
      <c r="GF30" s="520"/>
      <c r="GG30" s="520"/>
      <c r="GH30" s="520"/>
      <c r="GI30" s="520"/>
      <c r="GJ30" s="520"/>
      <c r="GK30" s="520"/>
      <c r="GL30" s="520"/>
      <c r="GM30" s="520"/>
      <c r="GN30" s="520"/>
      <c r="GO30" s="520"/>
      <c r="GP30" s="520"/>
      <c r="GQ30" s="520"/>
      <c r="GR30" s="520"/>
      <c r="GS30" s="520"/>
      <c r="GT30" s="520"/>
      <c r="GU30" s="520"/>
      <c r="GV30" s="520"/>
      <c r="GW30" s="520"/>
      <c r="GX30" s="520"/>
      <c r="GY30" s="520"/>
      <c r="GZ30" s="520"/>
      <c r="HA30" s="520"/>
      <c r="HB30" s="520"/>
      <c r="HC30" s="520"/>
      <c r="HD30" s="520"/>
      <c r="HE30" s="520"/>
      <c r="HF30" s="520"/>
      <c r="HG30" s="520"/>
      <c r="HH30" s="520"/>
      <c r="HI30" s="520"/>
      <c r="HJ30" s="520"/>
      <c r="HK30" s="520"/>
      <c r="HL30" s="520"/>
      <c r="HM30" s="520"/>
      <c r="HN30" s="520"/>
      <c r="HO30" s="520"/>
      <c r="HP30" s="520"/>
      <c r="HQ30" s="520"/>
      <c r="HR30" s="520"/>
      <c r="HS30" s="520"/>
      <c r="HT30" s="520"/>
      <c r="HU30" s="520"/>
      <c r="HV30" s="520"/>
      <c r="HW30" s="520"/>
      <c r="HX30" s="520"/>
      <c r="HY30" s="520"/>
      <c r="HZ30" s="520"/>
      <c r="IA30" s="520"/>
      <c r="IB30" s="520"/>
      <c r="IC30" s="520"/>
      <c r="ID30" s="520"/>
      <c r="IE30" s="520"/>
      <c r="IF30" s="520"/>
      <c r="IG30" s="520"/>
      <c r="IH30" s="520"/>
      <c r="II30" s="520"/>
      <c r="IJ30" s="520"/>
      <c r="IK30" s="520"/>
      <c r="IL30" s="520"/>
      <c r="IM30" s="520"/>
      <c r="IN30" s="520"/>
      <c r="IO30" s="520"/>
      <c r="IP30" s="520"/>
      <c r="IQ30" s="520"/>
      <c r="IR30" s="520"/>
      <c r="IS30" s="520"/>
      <c r="IT30" s="520"/>
      <c r="IU30" s="520"/>
      <c r="IV30" s="520"/>
      <c r="IW30" s="520"/>
      <c r="IX30" s="520"/>
      <c r="IY30" s="520"/>
      <c r="IZ30" s="520"/>
      <c r="JA30" s="520"/>
      <c r="JB30" s="520"/>
      <c r="JC30" s="520"/>
      <c r="JD30" s="520"/>
      <c r="JE30" s="520"/>
      <c r="JF30" s="520"/>
      <c r="JG30" s="520"/>
      <c r="JH30" s="520"/>
      <c r="JI30" s="520"/>
      <c r="JJ30" s="520"/>
      <c r="JK30" s="520"/>
      <c r="JL30" s="520"/>
      <c r="JM30" s="520"/>
      <c r="JN30" s="520"/>
      <c r="JO30" s="520"/>
      <c r="JP30" s="520"/>
      <c r="JQ30" s="520"/>
      <c r="JR30" s="520"/>
      <c r="JS30" s="520"/>
      <c r="JT30" s="520"/>
      <c r="JU30" s="520"/>
      <c r="JV30" s="520"/>
      <c r="JW30" s="520"/>
      <c r="JX30" s="520"/>
      <c r="JY30" s="520"/>
      <c r="JZ30" s="520"/>
      <c r="KA30" s="520"/>
      <c r="KB30" s="520"/>
      <c r="KC30" s="520"/>
      <c r="KD30" s="520"/>
      <c r="KE30" s="520"/>
      <c r="KF30" s="520"/>
      <c r="KG30" s="520"/>
      <c r="KH30" s="520"/>
      <c r="KI30" s="520"/>
      <c r="KJ30" s="520"/>
      <c r="KK30" s="520"/>
      <c r="KL30" s="520"/>
      <c r="KM30" s="520"/>
      <c r="KN30" s="520"/>
      <c r="KO30" s="520"/>
      <c r="KP30" s="520"/>
      <c r="KQ30" s="520"/>
      <c r="KR30" s="520"/>
      <c r="KS30" s="520"/>
      <c r="KT30" s="520"/>
      <c r="KU30" s="520"/>
      <c r="KV30" s="520"/>
      <c r="KW30" s="520"/>
      <c r="KX30" s="520"/>
      <c r="KY30" s="520"/>
      <c r="KZ30" s="520"/>
      <c r="LA30" s="520"/>
      <c r="LB30" s="520"/>
      <c r="LC30" s="520"/>
      <c r="LD30" s="520"/>
      <c r="LE30" s="520"/>
      <c r="LF30" s="520"/>
      <c r="LG30" s="520"/>
      <c r="LH30" s="520"/>
      <c r="LI30" s="520"/>
      <c r="LJ30" s="520"/>
      <c r="LK30" s="520"/>
      <c r="LL30" s="520"/>
      <c r="LM30" s="520"/>
      <c r="LN30" s="520"/>
      <c r="LO30" s="520"/>
      <c r="LP30" s="520"/>
      <c r="LQ30" s="520"/>
      <c r="LR30" s="520"/>
      <c r="LS30" s="520"/>
      <c r="LT30" s="520"/>
      <c r="LU30" s="520"/>
      <c r="LV30" s="520"/>
      <c r="LW30" s="520"/>
      <c r="LX30" s="520"/>
      <c r="LY30" s="520"/>
      <c r="LZ30" s="520"/>
      <c r="MA30" s="520"/>
      <c r="MB30" s="520"/>
      <c r="MC30" s="520"/>
      <c r="MD30" s="520"/>
      <c r="ME30" s="520"/>
      <c r="MF30" s="520"/>
      <c r="MG30" s="520"/>
      <c r="MH30" s="520"/>
      <c r="MI30" s="520"/>
      <c r="MJ30" s="520"/>
      <c r="MK30" s="520"/>
      <c r="ML30" s="520"/>
      <c r="MM30" s="520"/>
      <c r="MN30" s="520"/>
      <c r="MO30" s="520"/>
      <c r="MP30" s="520"/>
      <c r="MQ30" s="520"/>
      <c r="MR30" s="520"/>
      <c r="MS30" s="520"/>
      <c r="MT30" s="520"/>
      <c r="MU30" s="520"/>
      <c r="MV30" s="520"/>
      <c r="MW30" s="520"/>
      <c r="MX30" s="520"/>
      <c r="MY30" s="520"/>
      <c r="MZ30" s="520"/>
      <c r="NA30" s="520"/>
      <c r="NB30" s="520"/>
      <c r="NC30" s="520"/>
      <c r="ND30" s="520"/>
      <c r="NE30" s="520"/>
      <c r="NF30" s="520"/>
      <c r="NG30" s="520"/>
      <c r="NH30" s="520"/>
      <c r="NI30" s="520"/>
      <c r="NJ30" s="520"/>
      <c r="NK30" s="520"/>
      <c r="NL30" s="520"/>
      <c r="NM30" s="520"/>
      <c r="NN30" s="520"/>
      <c r="NO30" s="520"/>
      <c r="NP30" s="520"/>
      <c r="NQ30" s="520"/>
      <c r="NR30" s="520"/>
      <c r="NS30" s="520"/>
      <c r="NT30" s="520"/>
      <c r="NU30" s="520"/>
      <c r="NV30" s="520"/>
      <c r="NW30" s="520"/>
      <c r="NX30" s="520"/>
      <c r="NY30" s="520"/>
      <c r="NZ30" s="520"/>
      <c r="OA30" s="520"/>
      <c r="OB30" s="520"/>
      <c r="OC30" s="520"/>
      <c r="OD30" s="520"/>
      <c r="OE30" s="520"/>
      <c r="OF30" s="520"/>
      <c r="OG30" s="520"/>
      <c r="OH30" s="520"/>
      <c r="OI30" s="520"/>
      <c r="OJ30" s="520"/>
      <c r="OK30" s="520"/>
      <c r="OL30" s="520"/>
      <c r="OM30" s="520"/>
      <c r="ON30" s="520"/>
      <c r="OO30" s="520"/>
      <c r="OP30" s="520"/>
      <c r="OQ30" s="520"/>
      <c r="OR30" s="520"/>
      <c r="OS30" s="520"/>
      <c r="OT30" s="520"/>
      <c r="OU30" s="520"/>
      <c r="OV30" s="520"/>
      <c r="OW30" s="520"/>
      <c r="OX30" s="520"/>
      <c r="OY30" s="520"/>
      <c r="OZ30" s="520"/>
      <c r="PA30" s="520"/>
      <c r="PB30" s="520"/>
      <c r="PC30" s="520"/>
      <c r="PD30" s="520"/>
      <c r="PE30" s="520"/>
      <c r="PF30" s="520"/>
      <c r="PG30" s="520"/>
      <c r="PH30" s="520"/>
      <c r="PI30" s="520"/>
      <c r="PJ30" s="520"/>
      <c r="PK30" s="520"/>
      <c r="PL30" s="520"/>
      <c r="PM30" s="520"/>
      <c r="PN30" s="520"/>
      <c r="PO30" s="520"/>
      <c r="PP30" s="520"/>
      <c r="PQ30" s="520"/>
      <c r="PR30" s="520"/>
      <c r="PS30" s="520"/>
      <c r="PT30" s="520"/>
      <c r="PU30" s="520"/>
      <c r="PV30" s="520"/>
      <c r="PW30" s="520"/>
      <c r="PX30" s="520"/>
      <c r="PY30" s="520"/>
      <c r="PZ30" s="520"/>
      <c r="QA30" s="520"/>
      <c r="QB30" s="520"/>
      <c r="QC30" s="520"/>
      <c r="QD30" s="520"/>
      <c r="QE30" s="520"/>
      <c r="QF30" s="520"/>
      <c r="QG30" s="520"/>
      <c r="QH30" s="520"/>
      <c r="QI30" s="520"/>
      <c r="QJ30" s="520"/>
      <c r="QK30" s="520"/>
      <c r="QL30" s="520"/>
      <c r="QM30" s="520"/>
      <c r="QN30" s="520"/>
      <c r="QO30" s="520"/>
      <c r="QP30" s="520"/>
      <c r="QQ30" s="520"/>
      <c r="QR30" s="520"/>
      <c r="QS30" s="520"/>
      <c r="QT30" s="520"/>
      <c r="QU30" s="520"/>
      <c r="QV30" s="520"/>
      <c r="QW30" s="520"/>
      <c r="QX30" s="520"/>
      <c r="QY30" s="520"/>
      <c r="QZ30" s="520"/>
      <c r="RA30" s="520"/>
      <c r="RB30" s="520"/>
      <c r="RC30" s="520"/>
      <c r="RD30" s="520"/>
      <c r="RE30" s="520"/>
      <c r="RF30" s="520"/>
      <c r="RG30" s="520"/>
      <c r="RH30" s="520"/>
      <c r="RI30" s="520"/>
      <c r="RJ30" s="520"/>
      <c r="RK30" s="520"/>
      <c r="RL30" s="520"/>
      <c r="RM30" s="520"/>
      <c r="RN30" s="520"/>
      <c r="RO30" s="520"/>
      <c r="RP30" s="520"/>
      <c r="RQ30" s="520"/>
      <c r="RR30" s="520"/>
      <c r="RS30" s="520"/>
      <c r="RT30" s="520"/>
      <c r="RU30" s="520"/>
      <c r="RV30" s="520"/>
      <c r="RW30" s="520"/>
      <c r="RX30" s="520"/>
      <c r="RY30" s="520"/>
      <c r="RZ30" s="520"/>
      <c r="SA30" s="520"/>
      <c r="SB30" s="520"/>
      <c r="SC30" s="520"/>
      <c r="SD30" s="520"/>
      <c r="SE30" s="520"/>
      <c r="SF30" s="520"/>
      <c r="SG30" s="520"/>
      <c r="SH30" s="520"/>
      <c r="SI30" s="520"/>
      <c r="SJ30" s="520"/>
      <c r="SK30" s="520"/>
      <c r="SL30" s="520"/>
      <c r="SM30" s="520"/>
      <c r="SN30" s="520"/>
      <c r="SO30" s="520"/>
      <c r="SP30" s="520"/>
      <c r="SQ30" s="520"/>
      <c r="SR30" s="520"/>
      <c r="SS30" s="520"/>
    </row>
    <row r="31" spans="1:513" s="543" customFormat="1" ht="28.8" customHeight="1" x14ac:dyDescent="0.25">
      <c r="A31" s="564"/>
      <c r="B31" s="840" t="str">
        <f>'PEP Av. Fin.'!A14</f>
        <v>1.2.1 -  Redesenho e automação dos Processos de Gestão de Pessoas</v>
      </c>
      <c r="C31" s="841"/>
      <c r="D31" s="534"/>
      <c r="E31" s="557"/>
      <c r="F31" s="557"/>
      <c r="G31" s="536"/>
      <c r="H31" s="536"/>
      <c r="I31" s="536"/>
      <c r="J31" s="536"/>
      <c r="K31" s="536"/>
      <c r="L31" s="536"/>
      <c r="M31" s="536"/>
      <c r="N31" s="536"/>
      <c r="O31" s="536"/>
      <c r="P31" s="536"/>
      <c r="Q31" s="536"/>
      <c r="R31" s="536"/>
      <c r="S31" s="536"/>
      <c r="T31" s="536"/>
      <c r="U31" s="536"/>
      <c r="V31" s="536"/>
      <c r="W31" s="536"/>
      <c r="X31" s="536"/>
      <c r="Y31" s="536"/>
      <c r="Z31" s="536"/>
      <c r="AA31" s="536"/>
      <c r="AB31" s="536"/>
      <c r="AC31" s="536"/>
      <c r="AD31" s="536"/>
      <c r="AE31" s="536"/>
      <c r="AF31" s="536"/>
      <c r="AG31" s="536"/>
      <c r="AH31" s="537"/>
      <c r="AI31" s="538">
        <f>'PEP Av. Fin.'!H14</f>
        <v>40416.700000000004</v>
      </c>
      <c r="AJ31" s="539">
        <f>'PEP Av. Fin.'!I14</f>
        <v>0</v>
      </c>
      <c r="AK31" s="570">
        <f>'PEP Av. Fin.'!J14</f>
        <v>40416.700000000004</v>
      </c>
      <c r="AL31" s="540">
        <f>'PEP Av. Fin.'!K14</f>
        <v>0.2891382590051888</v>
      </c>
      <c r="AM31" s="541"/>
      <c r="AN31" s="542"/>
      <c r="AO31" s="542"/>
      <c r="AP31" s="542"/>
      <c r="AQ31" s="542"/>
      <c r="AR31" s="542"/>
      <c r="AS31" s="542"/>
      <c r="AT31" s="542"/>
      <c r="AU31" s="542"/>
      <c r="AV31" s="542"/>
      <c r="AW31" s="542"/>
      <c r="AX31" s="542"/>
      <c r="AY31" s="542"/>
      <c r="AZ31" s="542"/>
      <c r="BA31" s="542"/>
      <c r="BB31" s="542"/>
      <c r="BC31" s="542"/>
      <c r="BD31" s="542"/>
      <c r="BE31" s="542"/>
      <c r="BF31" s="542"/>
      <c r="BG31" s="542"/>
      <c r="BH31" s="542"/>
      <c r="BI31" s="542"/>
      <c r="BJ31" s="542"/>
      <c r="BK31" s="542"/>
      <c r="BL31" s="542"/>
      <c r="BM31" s="542"/>
      <c r="BN31" s="542"/>
      <c r="BO31" s="542"/>
      <c r="BP31" s="542"/>
      <c r="BQ31" s="542"/>
      <c r="BR31" s="542"/>
      <c r="BS31" s="542"/>
      <c r="BT31" s="542"/>
      <c r="BU31" s="542"/>
      <c r="BV31" s="542"/>
      <c r="BW31" s="542"/>
      <c r="BX31" s="542"/>
      <c r="BY31" s="542"/>
      <c r="BZ31" s="542"/>
      <c r="CA31" s="542"/>
      <c r="CB31" s="542"/>
      <c r="CC31" s="542"/>
      <c r="CD31" s="542"/>
      <c r="CE31" s="542"/>
      <c r="CF31" s="542"/>
      <c r="CG31" s="542"/>
      <c r="CH31" s="542"/>
      <c r="CI31" s="542"/>
      <c r="CJ31" s="542"/>
      <c r="CK31" s="542"/>
      <c r="CL31" s="542"/>
      <c r="CM31" s="542"/>
      <c r="CN31" s="542"/>
      <c r="CO31" s="542"/>
      <c r="CP31" s="542"/>
      <c r="CQ31" s="542"/>
      <c r="CR31" s="542"/>
      <c r="CS31" s="542"/>
      <c r="CT31" s="542"/>
      <c r="CU31" s="542"/>
      <c r="CV31" s="542"/>
      <c r="CW31" s="542"/>
      <c r="CX31" s="542"/>
      <c r="CY31" s="542"/>
      <c r="CZ31" s="542"/>
      <c r="DA31" s="542"/>
      <c r="DB31" s="542"/>
      <c r="DC31" s="542"/>
      <c r="DD31" s="542"/>
      <c r="DE31" s="542"/>
      <c r="DF31" s="542"/>
      <c r="DG31" s="542"/>
      <c r="DH31" s="542"/>
      <c r="DI31" s="542"/>
      <c r="DJ31" s="542"/>
      <c r="DK31" s="542"/>
      <c r="DL31" s="542"/>
      <c r="DM31" s="542"/>
      <c r="DN31" s="542"/>
      <c r="DO31" s="542"/>
      <c r="DP31" s="542"/>
      <c r="DQ31" s="542"/>
      <c r="DR31" s="542"/>
      <c r="DS31" s="542"/>
      <c r="DT31" s="542"/>
      <c r="DU31" s="542"/>
      <c r="DV31" s="542"/>
      <c r="DW31" s="542"/>
      <c r="DX31" s="542"/>
      <c r="DY31" s="542"/>
      <c r="DZ31" s="542"/>
      <c r="EA31" s="542"/>
      <c r="EB31" s="542"/>
      <c r="EC31" s="542"/>
      <c r="ED31" s="542"/>
      <c r="EE31" s="542"/>
      <c r="EF31" s="542"/>
      <c r="EG31" s="542"/>
      <c r="EH31" s="542"/>
      <c r="EI31" s="542"/>
      <c r="EJ31" s="542"/>
      <c r="EK31" s="542"/>
      <c r="EL31" s="542"/>
      <c r="EM31" s="542"/>
      <c r="EN31" s="542"/>
      <c r="EO31" s="542"/>
      <c r="EP31" s="542"/>
      <c r="EQ31" s="542"/>
      <c r="ER31" s="542"/>
      <c r="ES31" s="542"/>
      <c r="ET31" s="542"/>
      <c r="EU31" s="542"/>
      <c r="EV31" s="542"/>
      <c r="EW31" s="542"/>
      <c r="EX31" s="542"/>
      <c r="EY31" s="542"/>
      <c r="EZ31" s="542"/>
      <c r="FA31" s="542"/>
      <c r="FB31" s="542"/>
      <c r="FC31" s="542"/>
      <c r="FD31" s="542"/>
      <c r="FE31" s="542"/>
      <c r="FF31" s="542"/>
      <c r="FG31" s="542"/>
      <c r="FH31" s="542"/>
      <c r="FI31" s="542"/>
      <c r="FJ31" s="542"/>
      <c r="FK31" s="542"/>
      <c r="FL31" s="542"/>
      <c r="FM31" s="542"/>
      <c r="FN31" s="542"/>
      <c r="FO31" s="542"/>
      <c r="FP31" s="542"/>
      <c r="FQ31" s="542"/>
      <c r="FR31" s="542"/>
      <c r="FS31" s="542"/>
      <c r="FT31" s="542"/>
      <c r="FU31" s="542"/>
      <c r="FV31" s="542"/>
      <c r="FW31" s="542"/>
      <c r="FX31" s="542"/>
      <c r="FY31" s="542"/>
      <c r="FZ31" s="542"/>
      <c r="GA31" s="542"/>
      <c r="GB31" s="542"/>
      <c r="GC31" s="542"/>
      <c r="GD31" s="542"/>
      <c r="GE31" s="542"/>
      <c r="GF31" s="542"/>
      <c r="GG31" s="542"/>
      <c r="GH31" s="542"/>
      <c r="GI31" s="542"/>
      <c r="GJ31" s="542"/>
      <c r="GK31" s="542"/>
      <c r="GL31" s="542"/>
      <c r="GM31" s="542"/>
      <c r="GN31" s="542"/>
      <c r="GO31" s="542"/>
      <c r="GP31" s="542"/>
      <c r="GQ31" s="542"/>
      <c r="GR31" s="542"/>
      <c r="GS31" s="542"/>
      <c r="GT31" s="542"/>
      <c r="GU31" s="542"/>
      <c r="GV31" s="542"/>
      <c r="GW31" s="542"/>
      <c r="GX31" s="542"/>
      <c r="GY31" s="542"/>
      <c r="GZ31" s="542"/>
      <c r="HA31" s="542"/>
      <c r="HB31" s="542"/>
      <c r="HC31" s="542"/>
      <c r="HD31" s="542"/>
      <c r="HE31" s="542"/>
      <c r="HF31" s="542"/>
      <c r="HG31" s="542"/>
      <c r="HH31" s="542"/>
      <c r="HI31" s="542"/>
      <c r="HJ31" s="542"/>
      <c r="HK31" s="542"/>
      <c r="HL31" s="542"/>
      <c r="HM31" s="542"/>
      <c r="HN31" s="542"/>
      <c r="HO31" s="542"/>
      <c r="HP31" s="542"/>
      <c r="HQ31" s="542"/>
      <c r="HR31" s="542"/>
      <c r="HS31" s="542"/>
      <c r="HT31" s="542"/>
      <c r="HU31" s="542"/>
      <c r="HV31" s="542"/>
      <c r="HW31" s="542"/>
      <c r="HX31" s="542"/>
      <c r="HY31" s="542"/>
      <c r="HZ31" s="542"/>
      <c r="IA31" s="542"/>
      <c r="IB31" s="542"/>
      <c r="IC31" s="542"/>
      <c r="ID31" s="542"/>
      <c r="IE31" s="542"/>
      <c r="IF31" s="542"/>
      <c r="IG31" s="542"/>
      <c r="IH31" s="542"/>
      <c r="II31" s="542"/>
      <c r="IJ31" s="542"/>
      <c r="IK31" s="542"/>
      <c r="IL31" s="542"/>
      <c r="IM31" s="542"/>
      <c r="IN31" s="542"/>
      <c r="IO31" s="542"/>
      <c r="IP31" s="542"/>
      <c r="IQ31" s="542"/>
      <c r="IR31" s="542"/>
      <c r="IS31" s="542"/>
      <c r="IT31" s="542"/>
      <c r="IU31" s="542"/>
      <c r="IV31" s="542"/>
      <c r="IW31" s="542"/>
      <c r="IX31" s="542"/>
      <c r="IY31" s="542"/>
      <c r="IZ31" s="542"/>
      <c r="JA31" s="542"/>
      <c r="JB31" s="542"/>
      <c r="JC31" s="542"/>
      <c r="JD31" s="542"/>
      <c r="JE31" s="542"/>
      <c r="JF31" s="542"/>
      <c r="JG31" s="542"/>
      <c r="JH31" s="542"/>
      <c r="JI31" s="542"/>
      <c r="JJ31" s="542"/>
      <c r="JK31" s="542"/>
      <c r="JL31" s="542"/>
      <c r="JM31" s="542"/>
      <c r="JN31" s="542"/>
      <c r="JO31" s="542"/>
      <c r="JP31" s="542"/>
      <c r="JQ31" s="542"/>
      <c r="JR31" s="542"/>
      <c r="JS31" s="542"/>
      <c r="JT31" s="542"/>
      <c r="JU31" s="542"/>
      <c r="JV31" s="542"/>
      <c r="JW31" s="542"/>
      <c r="JX31" s="542"/>
      <c r="JY31" s="542"/>
      <c r="JZ31" s="542"/>
      <c r="KA31" s="542"/>
      <c r="KB31" s="542"/>
      <c r="KC31" s="542"/>
      <c r="KD31" s="542"/>
      <c r="KE31" s="542"/>
      <c r="KF31" s="542"/>
      <c r="KG31" s="542"/>
      <c r="KH31" s="542"/>
      <c r="KI31" s="542"/>
      <c r="KJ31" s="542"/>
      <c r="KK31" s="542"/>
      <c r="KL31" s="542"/>
      <c r="KM31" s="542"/>
      <c r="KN31" s="542"/>
      <c r="KO31" s="542"/>
      <c r="KP31" s="542"/>
      <c r="KQ31" s="542"/>
      <c r="KR31" s="542"/>
      <c r="KS31" s="542"/>
      <c r="KT31" s="542"/>
      <c r="KU31" s="542"/>
      <c r="KV31" s="542"/>
      <c r="KW31" s="542"/>
      <c r="KX31" s="542"/>
      <c r="KY31" s="542"/>
      <c r="KZ31" s="542"/>
      <c r="LA31" s="542"/>
      <c r="LB31" s="542"/>
      <c r="LC31" s="542"/>
      <c r="LD31" s="542"/>
      <c r="LE31" s="542"/>
      <c r="LF31" s="542"/>
      <c r="LG31" s="542"/>
      <c r="LH31" s="542"/>
      <c r="LI31" s="542"/>
      <c r="LJ31" s="542"/>
      <c r="LK31" s="542"/>
      <c r="LL31" s="542"/>
      <c r="LM31" s="542"/>
      <c r="LN31" s="542"/>
      <c r="LO31" s="542"/>
      <c r="LP31" s="542"/>
      <c r="LQ31" s="542"/>
      <c r="LR31" s="542"/>
      <c r="LS31" s="542"/>
      <c r="LT31" s="542"/>
      <c r="LU31" s="542"/>
      <c r="LV31" s="542"/>
      <c r="LW31" s="542"/>
      <c r="LX31" s="542"/>
      <c r="LY31" s="542"/>
      <c r="LZ31" s="542"/>
      <c r="MA31" s="542"/>
      <c r="MB31" s="542"/>
      <c r="MC31" s="542"/>
      <c r="MD31" s="542"/>
      <c r="ME31" s="542"/>
      <c r="MF31" s="542"/>
      <c r="MG31" s="542"/>
      <c r="MH31" s="542"/>
      <c r="MI31" s="542"/>
      <c r="MJ31" s="542"/>
      <c r="MK31" s="542"/>
      <c r="ML31" s="542"/>
      <c r="MM31" s="542"/>
      <c r="MN31" s="542"/>
      <c r="MO31" s="542"/>
      <c r="MP31" s="542"/>
      <c r="MQ31" s="542"/>
      <c r="MR31" s="542"/>
      <c r="MS31" s="542"/>
      <c r="MT31" s="542"/>
      <c r="MU31" s="542"/>
      <c r="MV31" s="542"/>
      <c r="MW31" s="542"/>
      <c r="MX31" s="542"/>
      <c r="MY31" s="542"/>
      <c r="MZ31" s="542"/>
      <c r="NA31" s="542"/>
      <c r="NB31" s="542"/>
      <c r="NC31" s="542"/>
      <c r="ND31" s="542"/>
      <c r="NE31" s="542"/>
      <c r="NF31" s="542"/>
      <c r="NG31" s="542"/>
      <c r="NH31" s="542"/>
      <c r="NI31" s="542"/>
      <c r="NJ31" s="542"/>
      <c r="NK31" s="542"/>
      <c r="NL31" s="542"/>
      <c r="NM31" s="542"/>
      <c r="NN31" s="542"/>
      <c r="NO31" s="542"/>
      <c r="NP31" s="542"/>
      <c r="NQ31" s="542"/>
      <c r="NR31" s="542"/>
      <c r="NS31" s="542"/>
      <c r="NT31" s="542"/>
      <c r="NU31" s="542"/>
      <c r="NV31" s="542"/>
      <c r="NW31" s="542"/>
      <c r="NX31" s="542"/>
      <c r="NY31" s="542"/>
      <c r="NZ31" s="542"/>
      <c r="OA31" s="542"/>
      <c r="OB31" s="542"/>
      <c r="OC31" s="542"/>
      <c r="OD31" s="542"/>
      <c r="OE31" s="542"/>
      <c r="OF31" s="542"/>
      <c r="OG31" s="542"/>
      <c r="OH31" s="542"/>
      <c r="OI31" s="542"/>
      <c r="OJ31" s="542"/>
      <c r="OK31" s="542"/>
      <c r="OL31" s="542"/>
      <c r="OM31" s="542"/>
      <c r="ON31" s="542"/>
      <c r="OO31" s="542"/>
      <c r="OP31" s="542"/>
      <c r="OQ31" s="542"/>
      <c r="OR31" s="542"/>
      <c r="OS31" s="542"/>
      <c r="OT31" s="542"/>
      <c r="OU31" s="542"/>
      <c r="OV31" s="542"/>
      <c r="OW31" s="542"/>
      <c r="OX31" s="542"/>
      <c r="OY31" s="542"/>
      <c r="OZ31" s="542"/>
      <c r="PA31" s="542"/>
      <c r="PB31" s="542"/>
      <c r="PC31" s="542"/>
      <c r="PD31" s="542"/>
      <c r="PE31" s="542"/>
      <c r="PF31" s="542"/>
      <c r="PG31" s="542"/>
      <c r="PH31" s="542"/>
      <c r="PI31" s="542"/>
      <c r="PJ31" s="542"/>
      <c r="PK31" s="542"/>
      <c r="PL31" s="542"/>
      <c r="PM31" s="542"/>
      <c r="PN31" s="542"/>
      <c r="PO31" s="542"/>
      <c r="PP31" s="542"/>
      <c r="PQ31" s="542"/>
      <c r="PR31" s="542"/>
      <c r="PS31" s="542"/>
      <c r="PT31" s="542"/>
      <c r="PU31" s="542"/>
      <c r="PV31" s="542"/>
      <c r="PW31" s="542"/>
      <c r="PX31" s="542"/>
      <c r="PY31" s="542"/>
      <c r="PZ31" s="542"/>
      <c r="QA31" s="542"/>
      <c r="QB31" s="542"/>
      <c r="QC31" s="542"/>
      <c r="QD31" s="542"/>
      <c r="QE31" s="542"/>
      <c r="QF31" s="542"/>
      <c r="QG31" s="542"/>
      <c r="QH31" s="542"/>
      <c r="QI31" s="542"/>
      <c r="QJ31" s="542"/>
      <c r="QK31" s="542"/>
      <c r="QL31" s="542"/>
      <c r="QM31" s="542"/>
      <c r="QN31" s="542"/>
      <c r="QO31" s="542"/>
      <c r="QP31" s="542"/>
      <c r="QQ31" s="542"/>
      <c r="QR31" s="542"/>
      <c r="QS31" s="542"/>
      <c r="QT31" s="542"/>
      <c r="QU31" s="542"/>
      <c r="QV31" s="542"/>
      <c r="QW31" s="542"/>
      <c r="QX31" s="542"/>
      <c r="QY31" s="542"/>
      <c r="QZ31" s="542"/>
      <c r="RA31" s="542"/>
      <c r="RB31" s="542"/>
      <c r="RC31" s="542"/>
      <c r="RD31" s="542"/>
      <c r="RE31" s="542"/>
      <c r="RF31" s="542"/>
      <c r="RG31" s="542"/>
      <c r="RH31" s="542"/>
      <c r="RI31" s="542"/>
      <c r="RJ31" s="542"/>
      <c r="RK31" s="542"/>
      <c r="RL31" s="542"/>
      <c r="RM31" s="542"/>
      <c r="RN31" s="542"/>
      <c r="RO31" s="542"/>
      <c r="RP31" s="542"/>
      <c r="RQ31" s="542"/>
      <c r="RR31" s="542"/>
      <c r="RS31" s="542"/>
      <c r="RT31" s="542"/>
      <c r="RU31" s="542"/>
      <c r="RV31" s="542"/>
      <c r="RW31" s="542"/>
      <c r="RX31" s="542"/>
      <c r="RY31" s="542"/>
      <c r="RZ31" s="542"/>
      <c r="SA31" s="542"/>
      <c r="SB31" s="542"/>
      <c r="SC31" s="542"/>
      <c r="SD31" s="542"/>
      <c r="SE31" s="542"/>
      <c r="SF31" s="542"/>
      <c r="SG31" s="542"/>
      <c r="SH31" s="542"/>
      <c r="SI31" s="542"/>
      <c r="SJ31" s="542"/>
      <c r="SK31" s="542"/>
      <c r="SL31" s="542"/>
      <c r="SM31" s="542"/>
      <c r="SN31" s="542"/>
      <c r="SO31" s="542"/>
      <c r="SP31" s="542"/>
      <c r="SQ31" s="542"/>
      <c r="SR31" s="542"/>
      <c r="SS31" s="542"/>
    </row>
    <row r="32" spans="1:513" s="517" customFormat="1" ht="28.8" customHeight="1" x14ac:dyDescent="0.25">
      <c r="A32" s="553"/>
      <c r="B32" s="554"/>
      <c r="C32" s="555" t="s">
        <v>177</v>
      </c>
      <c r="D32" s="556">
        <v>1</v>
      </c>
      <c r="E32" s="557">
        <f>122500/AO1</f>
        <v>40833.333333333336</v>
      </c>
      <c r="F32" s="557">
        <f>E32*D32</f>
        <v>40833.333333333336</v>
      </c>
      <c r="G32" s="558" t="s">
        <v>151</v>
      </c>
      <c r="H32" s="558" t="s">
        <v>184</v>
      </c>
      <c r="I32" s="558"/>
      <c r="J32" s="558"/>
      <c r="K32" s="558"/>
      <c r="L32" s="558"/>
      <c r="M32" s="558"/>
      <c r="N32" s="558"/>
      <c r="O32" s="558"/>
      <c r="P32" s="558"/>
      <c r="Q32" s="558"/>
      <c r="R32" s="558"/>
      <c r="S32" s="558"/>
      <c r="T32" s="558"/>
      <c r="U32" s="558"/>
      <c r="V32" s="558"/>
      <c r="W32" s="558"/>
      <c r="X32" s="558"/>
      <c r="Y32" s="558"/>
      <c r="Z32" s="558"/>
      <c r="AA32" s="558"/>
      <c r="AB32" s="558"/>
      <c r="AC32" s="558"/>
      <c r="AD32" s="558"/>
      <c r="AE32" s="558"/>
      <c r="AF32" s="558"/>
      <c r="AG32" s="558"/>
      <c r="AH32" s="560"/>
      <c r="AI32" s="538">
        <f>SUM(K32+M32+O32+Q32+S32+U32+W32+Y32+AA32+AC32+AE32+AG32)</f>
        <v>0</v>
      </c>
      <c r="AJ32" s="539">
        <f>SUM(L32+N32+P32+R32+T32+V32+X32+Z32+AB32+AD32+AF32+AH32)</f>
        <v>0</v>
      </c>
      <c r="AK32" s="539">
        <f>AI32+AJ32</f>
        <v>0</v>
      </c>
      <c r="AL32" s="561"/>
      <c r="AM32" s="562"/>
      <c r="AN32" s="516"/>
      <c r="AO32" s="516"/>
      <c r="AP32" s="516"/>
      <c r="AQ32" s="516"/>
      <c r="AR32" s="516"/>
      <c r="AS32" s="516"/>
      <c r="AT32" s="516"/>
      <c r="AU32" s="516"/>
      <c r="AV32" s="516"/>
      <c r="AW32" s="516"/>
      <c r="AX32" s="516"/>
      <c r="AY32" s="516"/>
      <c r="AZ32" s="516"/>
      <c r="BA32" s="516"/>
      <c r="BB32" s="516"/>
      <c r="BC32" s="516"/>
      <c r="BD32" s="516"/>
      <c r="BE32" s="516"/>
      <c r="BF32" s="516"/>
      <c r="BG32" s="516"/>
      <c r="BH32" s="516"/>
      <c r="BI32" s="516"/>
      <c r="BJ32" s="516"/>
      <c r="BK32" s="516"/>
      <c r="BL32" s="516"/>
      <c r="BM32" s="516"/>
      <c r="BN32" s="516"/>
      <c r="BO32" s="516"/>
      <c r="BP32" s="516"/>
      <c r="BQ32" s="516"/>
      <c r="BR32" s="516"/>
      <c r="BS32" s="516"/>
      <c r="BT32" s="516"/>
      <c r="BU32" s="516"/>
      <c r="BV32" s="516"/>
      <c r="BW32" s="516"/>
      <c r="BX32" s="516"/>
      <c r="BY32" s="516"/>
      <c r="BZ32" s="516"/>
      <c r="CA32" s="516"/>
      <c r="CB32" s="516"/>
      <c r="CC32" s="516"/>
      <c r="CD32" s="516"/>
      <c r="CE32" s="516"/>
      <c r="CF32" s="516"/>
      <c r="CG32" s="516"/>
      <c r="CH32" s="516"/>
      <c r="CI32" s="516"/>
      <c r="CJ32" s="516"/>
      <c r="CK32" s="516"/>
      <c r="CL32" s="516"/>
      <c r="CM32" s="516"/>
      <c r="CN32" s="516"/>
      <c r="CO32" s="516"/>
      <c r="CP32" s="516"/>
      <c r="CQ32" s="516"/>
      <c r="CR32" s="516"/>
      <c r="CS32" s="516"/>
      <c r="CT32" s="516"/>
      <c r="CU32" s="516"/>
      <c r="CV32" s="516"/>
      <c r="CW32" s="516"/>
      <c r="CX32" s="516"/>
      <c r="CY32" s="516"/>
      <c r="CZ32" s="516"/>
      <c r="DA32" s="516"/>
      <c r="DB32" s="516"/>
      <c r="DC32" s="516"/>
      <c r="DD32" s="516"/>
      <c r="DE32" s="516"/>
      <c r="DF32" s="516"/>
      <c r="DG32" s="516"/>
      <c r="DH32" s="516"/>
      <c r="DI32" s="516"/>
      <c r="DJ32" s="516"/>
      <c r="DK32" s="516"/>
      <c r="DL32" s="516"/>
      <c r="DM32" s="516"/>
      <c r="DN32" s="516"/>
      <c r="DO32" s="516"/>
      <c r="DP32" s="516"/>
      <c r="DQ32" s="516"/>
      <c r="DR32" s="516"/>
      <c r="DS32" s="516"/>
      <c r="DT32" s="516"/>
      <c r="DU32" s="516"/>
      <c r="DV32" s="516"/>
      <c r="DW32" s="516"/>
      <c r="DX32" s="516"/>
      <c r="DY32" s="516"/>
      <c r="DZ32" s="516"/>
      <c r="EA32" s="516"/>
      <c r="EB32" s="516"/>
      <c r="EC32" s="516"/>
      <c r="ED32" s="516"/>
      <c r="EE32" s="516"/>
      <c r="EF32" s="516"/>
      <c r="EG32" s="516"/>
      <c r="EH32" s="516"/>
      <c r="EI32" s="516"/>
      <c r="EJ32" s="516"/>
      <c r="EK32" s="516"/>
      <c r="EL32" s="516"/>
      <c r="EM32" s="516"/>
      <c r="EN32" s="516"/>
      <c r="EO32" s="516"/>
      <c r="EP32" s="516"/>
      <c r="EQ32" s="516"/>
      <c r="ER32" s="516"/>
      <c r="ES32" s="516"/>
      <c r="ET32" s="516"/>
      <c r="EU32" s="516"/>
      <c r="EV32" s="516"/>
      <c r="EW32" s="516"/>
      <c r="EX32" s="516"/>
      <c r="EY32" s="516"/>
      <c r="EZ32" s="516"/>
      <c r="FA32" s="516"/>
      <c r="FB32" s="516"/>
      <c r="FC32" s="516"/>
      <c r="FD32" s="516"/>
      <c r="FE32" s="516"/>
      <c r="FF32" s="516"/>
      <c r="FG32" s="516"/>
      <c r="FH32" s="516"/>
      <c r="FI32" s="516"/>
      <c r="FJ32" s="516"/>
      <c r="FK32" s="516"/>
      <c r="FL32" s="516"/>
      <c r="FM32" s="516"/>
      <c r="FN32" s="516"/>
      <c r="FO32" s="516"/>
      <c r="FP32" s="516"/>
      <c r="FQ32" s="516"/>
      <c r="FR32" s="516"/>
      <c r="FS32" s="516"/>
      <c r="FT32" s="516"/>
      <c r="FU32" s="516"/>
      <c r="FV32" s="516"/>
      <c r="FW32" s="516"/>
      <c r="FX32" s="516"/>
      <c r="FY32" s="516"/>
      <c r="FZ32" s="516"/>
      <c r="GA32" s="516"/>
      <c r="GB32" s="516"/>
      <c r="GC32" s="516"/>
      <c r="GD32" s="516"/>
      <c r="GE32" s="516"/>
      <c r="GF32" s="516"/>
      <c r="GG32" s="516"/>
      <c r="GH32" s="516"/>
      <c r="GI32" s="516"/>
      <c r="GJ32" s="516"/>
      <c r="GK32" s="516"/>
      <c r="GL32" s="516"/>
      <c r="GM32" s="516"/>
      <c r="GN32" s="516"/>
      <c r="GO32" s="516"/>
      <c r="GP32" s="516"/>
      <c r="GQ32" s="516"/>
      <c r="GR32" s="516"/>
      <c r="GS32" s="516"/>
      <c r="GT32" s="516"/>
      <c r="GU32" s="516"/>
      <c r="GV32" s="516"/>
      <c r="GW32" s="516"/>
      <c r="GX32" s="516"/>
      <c r="GY32" s="516"/>
      <c r="GZ32" s="516"/>
      <c r="HA32" s="516"/>
      <c r="HB32" s="516"/>
      <c r="HC32" s="516"/>
      <c r="HD32" s="516"/>
      <c r="HE32" s="516"/>
      <c r="HF32" s="516"/>
      <c r="HG32" s="516"/>
      <c r="HH32" s="516"/>
      <c r="HI32" s="516"/>
      <c r="HJ32" s="516"/>
      <c r="HK32" s="516"/>
      <c r="HL32" s="516"/>
      <c r="HM32" s="516"/>
      <c r="HN32" s="516"/>
      <c r="HO32" s="516"/>
      <c r="HP32" s="516"/>
      <c r="HQ32" s="516"/>
      <c r="HR32" s="516"/>
      <c r="HS32" s="516"/>
      <c r="HT32" s="516"/>
      <c r="HU32" s="516"/>
      <c r="HV32" s="516"/>
      <c r="HW32" s="516"/>
      <c r="HX32" s="516"/>
      <c r="HY32" s="516"/>
      <c r="HZ32" s="516"/>
      <c r="IA32" s="516"/>
      <c r="IB32" s="516"/>
      <c r="IC32" s="516"/>
      <c r="ID32" s="516"/>
      <c r="IE32" s="516"/>
      <c r="IF32" s="516"/>
      <c r="IG32" s="516"/>
      <c r="IH32" s="516"/>
      <c r="II32" s="516"/>
      <c r="IJ32" s="516"/>
      <c r="IK32" s="516"/>
      <c r="IL32" s="516"/>
      <c r="IM32" s="516"/>
      <c r="IN32" s="516"/>
      <c r="IO32" s="516"/>
      <c r="IP32" s="516"/>
      <c r="IQ32" s="516"/>
      <c r="IR32" s="516"/>
      <c r="IS32" s="516"/>
      <c r="IT32" s="516"/>
      <c r="IU32" s="516"/>
      <c r="IV32" s="516"/>
      <c r="IW32" s="516"/>
      <c r="IX32" s="516"/>
      <c r="IY32" s="516"/>
      <c r="IZ32" s="516"/>
      <c r="JA32" s="516"/>
      <c r="JB32" s="516"/>
      <c r="JC32" s="516"/>
      <c r="JD32" s="516"/>
      <c r="JE32" s="516"/>
      <c r="JF32" s="516"/>
      <c r="JG32" s="516"/>
      <c r="JH32" s="516"/>
      <c r="JI32" s="516"/>
      <c r="JJ32" s="516"/>
      <c r="JK32" s="516"/>
      <c r="JL32" s="516"/>
      <c r="JM32" s="516"/>
      <c r="JN32" s="516"/>
      <c r="JO32" s="516"/>
      <c r="JP32" s="516"/>
      <c r="JQ32" s="516"/>
      <c r="JR32" s="516"/>
      <c r="JS32" s="516"/>
      <c r="JT32" s="516"/>
      <c r="JU32" s="516"/>
      <c r="JV32" s="516"/>
      <c r="JW32" s="516"/>
      <c r="JX32" s="516"/>
      <c r="JY32" s="516"/>
      <c r="JZ32" s="516"/>
      <c r="KA32" s="516"/>
      <c r="KB32" s="516"/>
      <c r="KC32" s="516"/>
      <c r="KD32" s="516"/>
      <c r="KE32" s="516"/>
      <c r="KF32" s="516"/>
      <c r="KG32" s="516"/>
      <c r="KH32" s="516"/>
      <c r="KI32" s="516"/>
      <c r="KJ32" s="516"/>
      <c r="KK32" s="516"/>
      <c r="KL32" s="516"/>
      <c r="KM32" s="516"/>
      <c r="KN32" s="516"/>
      <c r="KO32" s="516"/>
      <c r="KP32" s="516"/>
      <c r="KQ32" s="516"/>
      <c r="KR32" s="516"/>
      <c r="KS32" s="516"/>
      <c r="KT32" s="516"/>
      <c r="KU32" s="516"/>
      <c r="KV32" s="516"/>
      <c r="KW32" s="516"/>
      <c r="KX32" s="516"/>
      <c r="KY32" s="516"/>
      <c r="KZ32" s="516"/>
      <c r="LA32" s="516"/>
      <c r="LB32" s="516"/>
      <c r="LC32" s="516"/>
      <c r="LD32" s="516"/>
      <c r="LE32" s="516"/>
      <c r="LF32" s="516"/>
      <c r="LG32" s="516"/>
      <c r="LH32" s="516"/>
      <c r="LI32" s="516"/>
      <c r="LJ32" s="516"/>
      <c r="LK32" s="516"/>
      <c r="LL32" s="516"/>
      <c r="LM32" s="516"/>
      <c r="LN32" s="516"/>
      <c r="LO32" s="516"/>
      <c r="LP32" s="516"/>
      <c r="LQ32" s="516"/>
      <c r="LR32" s="516"/>
      <c r="LS32" s="516"/>
      <c r="LT32" s="516"/>
      <c r="LU32" s="516"/>
      <c r="LV32" s="516"/>
      <c r="LW32" s="516"/>
      <c r="LX32" s="516"/>
      <c r="LY32" s="516"/>
      <c r="LZ32" s="516"/>
      <c r="MA32" s="516"/>
      <c r="MB32" s="516"/>
      <c r="MC32" s="516"/>
      <c r="MD32" s="516"/>
      <c r="ME32" s="516"/>
      <c r="MF32" s="516"/>
      <c r="MG32" s="516"/>
      <c r="MH32" s="516"/>
      <c r="MI32" s="516"/>
      <c r="MJ32" s="516"/>
      <c r="MK32" s="516"/>
      <c r="ML32" s="516"/>
      <c r="MM32" s="516"/>
      <c r="MN32" s="516"/>
      <c r="MO32" s="516"/>
      <c r="MP32" s="516"/>
      <c r="MQ32" s="516"/>
      <c r="MR32" s="516"/>
      <c r="MS32" s="516"/>
      <c r="MT32" s="516"/>
      <c r="MU32" s="516"/>
      <c r="MV32" s="516"/>
      <c r="MW32" s="516"/>
      <c r="MX32" s="516"/>
      <c r="MY32" s="516"/>
      <c r="MZ32" s="516"/>
      <c r="NA32" s="516"/>
      <c r="NB32" s="516"/>
      <c r="NC32" s="516"/>
      <c r="ND32" s="516"/>
      <c r="NE32" s="516"/>
      <c r="NF32" s="516"/>
      <c r="NG32" s="516"/>
      <c r="NH32" s="516"/>
      <c r="NI32" s="516"/>
      <c r="NJ32" s="516"/>
      <c r="NK32" s="516"/>
      <c r="NL32" s="516"/>
      <c r="NM32" s="516"/>
      <c r="NN32" s="516"/>
      <c r="NO32" s="516"/>
      <c r="NP32" s="516"/>
      <c r="NQ32" s="516"/>
      <c r="NR32" s="516"/>
      <c r="NS32" s="516"/>
      <c r="NT32" s="516"/>
      <c r="NU32" s="516"/>
      <c r="NV32" s="516"/>
      <c r="NW32" s="516"/>
      <c r="NX32" s="516"/>
      <c r="NY32" s="516"/>
      <c r="NZ32" s="516"/>
      <c r="OA32" s="516"/>
      <c r="OB32" s="516"/>
      <c r="OC32" s="516"/>
      <c r="OD32" s="516"/>
      <c r="OE32" s="516"/>
      <c r="OF32" s="516"/>
      <c r="OG32" s="516"/>
      <c r="OH32" s="516"/>
      <c r="OI32" s="516"/>
      <c r="OJ32" s="516"/>
      <c r="OK32" s="516"/>
      <c r="OL32" s="516"/>
      <c r="OM32" s="516"/>
      <c r="ON32" s="516"/>
      <c r="OO32" s="516"/>
      <c r="OP32" s="516"/>
      <c r="OQ32" s="516"/>
      <c r="OR32" s="516"/>
      <c r="OS32" s="516"/>
      <c r="OT32" s="516"/>
      <c r="OU32" s="516"/>
      <c r="OV32" s="516"/>
      <c r="OW32" s="516"/>
      <c r="OX32" s="516"/>
      <c r="OY32" s="516"/>
      <c r="OZ32" s="516"/>
      <c r="PA32" s="516"/>
      <c r="PB32" s="516"/>
      <c r="PC32" s="516"/>
      <c r="PD32" s="516"/>
      <c r="PE32" s="516"/>
      <c r="PF32" s="516"/>
      <c r="PG32" s="516"/>
      <c r="PH32" s="516"/>
      <c r="PI32" s="516"/>
      <c r="PJ32" s="516"/>
      <c r="PK32" s="516"/>
      <c r="PL32" s="516"/>
      <c r="PM32" s="516"/>
      <c r="PN32" s="516"/>
      <c r="PO32" s="516"/>
      <c r="PP32" s="516"/>
      <c r="PQ32" s="516"/>
      <c r="PR32" s="516"/>
      <c r="PS32" s="516"/>
      <c r="PT32" s="516"/>
      <c r="PU32" s="516"/>
      <c r="PV32" s="516"/>
      <c r="PW32" s="516"/>
      <c r="PX32" s="516"/>
      <c r="PY32" s="516"/>
      <c r="PZ32" s="516"/>
      <c r="QA32" s="516"/>
      <c r="QB32" s="516"/>
      <c r="QC32" s="516"/>
      <c r="QD32" s="516"/>
      <c r="QE32" s="516"/>
      <c r="QF32" s="516"/>
      <c r="QG32" s="516"/>
      <c r="QH32" s="516"/>
      <c r="QI32" s="516"/>
      <c r="QJ32" s="516"/>
      <c r="QK32" s="516"/>
      <c r="QL32" s="516"/>
      <c r="QM32" s="516"/>
      <c r="QN32" s="516"/>
      <c r="QO32" s="516"/>
      <c r="QP32" s="516"/>
      <c r="QQ32" s="516"/>
      <c r="QR32" s="516"/>
      <c r="QS32" s="516"/>
      <c r="QT32" s="516"/>
      <c r="QU32" s="516"/>
      <c r="QV32" s="516"/>
      <c r="QW32" s="516"/>
      <c r="QX32" s="516"/>
      <c r="QY32" s="516"/>
      <c r="QZ32" s="516"/>
      <c r="RA32" s="516"/>
      <c r="RB32" s="516"/>
      <c r="RC32" s="516"/>
      <c r="RD32" s="516"/>
      <c r="RE32" s="516"/>
      <c r="RF32" s="516"/>
      <c r="RG32" s="516"/>
      <c r="RH32" s="516"/>
      <c r="RI32" s="516"/>
      <c r="RJ32" s="516"/>
      <c r="RK32" s="516"/>
      <c r="RL32" s="516"/>
      <c r="RM32" s="516"/>
      <c r="RN32" s="516"/>
      <c r="RO32" s="516"/>
      <c r="RP32" s="516"/>
      <c r="RQ32" s="516"/>
      <c r="RR32" s="516"/>
      <c r="RS32" s="516"/>
      <c r="RT32" s="516"/>
      <c r="RU32" s="516"/>
      <c r="RV32" s="516"/>
      <c r="RW32" s="516"/>
      <c r="RX32" s="516"/>
      <c r="RY32" s="516"/>
      <c r="RZ32" s="516"/>
      <c r="SA32" s="516"/>
      <c r="SB32" s="516"/>
      <c r="SC32" s="516"/>
      <c r="SD32" s="516"/>
      <c r="SE32" s="516"/>
      <c r="SF32" s="516"/>
      <c r="SG32" s="516"/>
      <c r="SH32" s="516"/>
      <c r="SI32" s="516"/>
      <c r="SJ32" s="516"/>
      <c r="SK32" s="516"/>
      <c r="SL32" s="516"/>
      <c r="SM32" s="516"/>
      <c r="SN32" s="516"/>
      <c r="SO32" s="516"/>
      <c r="SP32" s="516"/>
      <c r="SQ32" s="516"/>
      <c r="SR32" s="516"/>
      <c r="SS32" s="516"/>
    </row>
    <row r="33" spans="1:513" s="517" customFormat="1" ht="28.8" customHeight="1" x14ac:dyDescent="0.25">
      <c r="A33" s="553"/>
      <c r="B33" s="554"/>
      <c r="C33" s="555" t="s">
        <v>440</v>
      </c>
      <c r="D33" s="556">
        <v>120</v>
      </c>
      <c r="E33" s="557">
        <f>350/AO1</f>
        <v>116.66666666666667</v>
      </c>
      <c r="F33" s="557">
        <f>D33*E33</f>
        <v>14000</v>
      </c>
      <c r="G33" s="558" t="s">
        <v>151</v>
      </c>
      <c r="H33" s="558" t="s">
        <v>184</v>
      </c>
      <c r="I33" s="558"/>
      <c r="J33" s="558"/>
      <c r="K33" s="558"/>
      <c r="L33" s="558"/>
      <c r="M33" s="558"/>
      <c r="N33" s="558"/>
      <c r="O33" s="558"/>
      <c r="P33" s="558"/>
      <c r="Q33" s="558"/>
      <c r="R33" s="558"/>
      <c r="S33" s="558"/>
      <c r="T33" s="558"/>
      <c r="U33" s="558"/>
      <c r="V33" s="558"/>
      <c r="W33" s="558"/>
      <c r="X33" s="558"/>
      <c r="Y33" s="558"/>
      <c r="Z33" s="558"/>
      <c r="AA33" s="558"/>
      <c r="AB33" s="558"/>
      <c r="AC33" s="558"/>
      <c r="AD33" s="558"/>
      <c r="AE33" s="558"/>
      <c r="AF33" s="558"/>
      <c r="AG33" s="558"/>
      <c r="AH33" s="560"/>
      <c r="AI33" s="538"/>
      <c r="AJ33" s="539"/>
      <c r="AK33" s="539"/>
      <c r="AL33" s="561"/>
      <c r="AM33" s="562"/>
      <c r="AN33" s="516"/>
      <c r="AO33" s="516"/>
      <c r="AP33" s="516"/>
      <c r="AQ33" s="516"/>
      <c r="AR33" s="516"/>
      <c r="AS33" s="516"/>
      <c r="AT33" s="516"/>
      <c r="AU33" s="516"/>
      <c r="AV33" s="516"/>
      <c r="AW33" s="516"/>
      <c r="AX33" s="516"/>
      <c r="AY33" s="516"/>
      <c r="AZ33" s="516"/>
      <c r="BA33" s="516"/>
      <c r="BB33" s="516"/>
      <c r="BC33" s="516"/>
      <c r="BD33" s="516"/>
      <c r="BE33" s="516"/>
      <c r="BF33" s="516"/>
      <c r="BG33" s="516"/>
      <c r="BH33" s="516"/>
      <c r="BI33" s="516"/>
      <c r="BJ33" s="516"/>
      <c r="BK33" s="516"/>
      <c r="BL33" s="516"/>
      <c r="BM33" s="516"/>
      <c r="BN33" s="516"/>
      <c r="BO33" s="516"/>
      <c r="BP33" s="516"/>
      <c r="BQ33" s="516"/>
      <c r="BR33" s="516"/>
      <c r="BS33" s="516"/>
      <c r="BT33" s="516"/>
      <c r="BU33" s="516"/>
      <c r="BV33" s="516"/>
      <c r="BW33" s="516"/>
      <c r="BX33" s="516"/>
      <c r="BY33" s="516"/>
      <c r="BZ33" s="516"/>
      <c r="CA33" s="516"/>
      <c r="CB33" s="516"/>
      <c r="CC33" s="516"/>
      <c r="CD33" s="516"/>
      <c r="CE33" s="516"/>
      <c r="CF33" s="516"/>
      <c r="CG33" s="516"/>
      <c r="CH33" s="516"/>
      <c r="CI33" s="516"/>
      <c r="CJ33" s="516"/>
      <c r="CK33" s="516"/>
      <c r="CL33" s="516"/>
      <c r="CM33" s="516"/>
      <c r="CN33" s="516"/>
      <c r="CO33" s="516"/>
      <c r="CP33" s="516"/>
      <c r="CQ33" s="516"/>
      <c r="CR33" s="516"/>
      <c r="CS33" s="516"/>
      <c r="CT33" s="516"/>
      <c r="CU33" s="516"/>
      <c r="CV33" s="516"/>
      <c r="CW33" s="516"/>
      <c r="CX33" s="516"/>
      <c r="CY33" s="516"/>
      <c r="CZ33" s="516"/>
      <c r="DA33" s="516"/>
      <c r="DB33" s="516"/>
      <c r="DC33" s="516"/>
      <c r="DD33" s="516"/>
      <c r="DE33" s="516"/>
      <c r="DF33" s="516"/>
      <c r="DG33" s="516"/>
      <c r="DH33" s="516"/>
      <c r="DI33" s="516"/>
      <c r="DJ33" s="516"/>
      <c r="DK33" s="516"/>
      <c r="DL33" s="516"/>
      <c r="DM33" s="516"/>
      <c r="DN33" s="516"/>
      <c r="DO33" s="516"/>
      <c r="DP33" s="516"/>
      <c r="DQ33" s="516"/>
      <c r="DR33" s="516"/>
      <c r="DS33" s="516"/>
      <c r="DT33" s="516"/>
      <c r="DU33" s="516"/>
      <c r="DV33" s="516"/>
      <c r="DW33" s="516"/>
      <c r="DX33" s="516"/>
      <c r="DY33" s="516"/>
      <c r="DZ33" s="516"/>
      <c r="EA33" s="516"/>
      <c r="EB33" s="516"/>
      <c r="EC33" s="516"/>
      <c r="ED33" s="516"/>
      <c r="EE33" s="516"/>
      <c r="EF33" s="516"/>
      <c r="EG33" s="516"/>
      <c r="EH33" s="516"/>
      <c r="EI33" s="516"/>
      <c r="EJ33" s="516"/>
      <c r="EK33" s="516"/>
      <c r="EL33" s="516"/>
      <c r="EM33" s="516"/>
      <c r="EN33" s="516"/>
      <c r="EO33" s="516"/>
      <c r="EP33" s="516"/>
      <c r="EQ33" s="516"/>
      <c r="ER33" s="516"/>
      <c r="ES33" s="516"/>
      <c r="ET33" s="516"/>
      <c r="EU33" s="516"/>
      <c r="EV33" s="516"/>
      <c r="EW33" s="516"/>
      <c r="EX33" s="516"/>
      <c r="EY33" s="516"/>
      <c r="EZ33" s="516"/>
      <c r="FA33" s="516"/>
      <c r="FB33" s="516"/>
      <c r="FC33" s="516"/>
      <c r="FD33" s="516"/>
      <c r="FE33" s="516"/>
      <c r="FF33" s="516"/>
      <c r="FG33" s="516"/>
      <c r="FH33" s="516"/>
      <c r="FI33" s="516"/>
      <c r="FJ33" s="516"/>
      <c r="FK33" s="516"/>
      <c r="FL33" s="516"/>
      <c r="FM33" s="516"/>
      <c r="FN33" s="516"/>
      <c r="FO33" s="516"/>
      <c r="FP33" s="516"/>
      <c r="FQ33" s="516"/>
      <c r="FR33" s="516"/>
      <c r="FS33" s="516"/>
      <c r="FT33" s="516"/>
      <c r="FU33" s="516"/>
      <c r="FV33" s="516"/>
      <c r="FW33" s="516"/>
      <c r="FX33" s="516"/>
      <c r="FY33" s="516"/>
      <c r="FZ33" s="516"/>
      <c r="GA33" s="516"/>
      <c r="GB33" s="516"/>
      <c r="GC33" s="516"/>
      <c r="GD33" s="516"/>
      <c r="GE33" s="516"/>
      <c r="GF33" s="516"/>
      <c r="GG33" s="516"/>
      <c r="GH33" s="516"/>
      <c r="GI33" s="516"/>
      <c r="GJ33" s="516"/>
      <c r="GK33" s="516"/>
      <c r="GL33" s="516"/>
      <c r="GM33" s="516"/>
      <c r="GN33" s="516"/>
      <c r="GO33" s="516"/>
      <c r="GP33" s="516"/>
      <c r="GQ33" s="516"/>
      <c r="GR33" s="516"/>
      <c r="GS33" s="516"/>
      <c r="GT33" s="516"/>
      <c r="GU33" s="516"/>
      <c r="GV33" s="516"/>
      <c r="GW33" s="516"/>
      <c r="GX33" s="516"/>
      <c r="GY33" s="516"/>
      <c r="GZ33" s="516"/>
      <c r="HA33" s="516"/>
      <c r="HB33" s="516"/>
      <c r="HC33" s="516"/>
      <c r="HD33" s="516"/>
      <c r="HE33" s="516"/>
      <c r="HF33" s="516"/>
      <c r="HG33" s="516"/>
      <c r="HH33" s="516"/>
      <c r="HI33" s="516"/>
      <c r="HJ33" s="516"/>
      <c r="HK33" s="516"/>
      <c r="HL33" s="516"/>
      <c r="HM33" s="516"/>
      <c r="HN33" s="516"/>
      <c r="HO33" s="516"/>
      <c r="HP33" s="516"/>
      <c r="HQ33" s="516"/>
      <c r="HR33" s="516"/>
      <c r="HS33" s="516"/>
      <c r="HT33" s="516"/>
      <c r="HU33" s="516"/>
      <c r="HV33" s="516"/>
      <c r="HW33" s="516"/>
      <c r="HX33" s="516"/>
      <c r="HY33" s="516"/>
      <c r="HZ33" s="516"/>
      <c r="IA33" s="516"/>
      <c r="IB33" s="516"/>
      <c r="IC33" s="516"/>
      <c r="ID33" s="516"/>
      <c r="IE33" s="516"/>
      <c r="IF33" s="516"/>
      <c r="IG33" s="516"/>
      <c r="IH33" s="516"/>
      <c r="II33" s="516"/>
      <c r="IJ33" s="516"/>
      <c r="IK33" s="516"/>
      <c r="IL33" s="516"/>
      <c r="IM33" s="516"/>
      <c r="IN33" s="516"/>
      <c r="IO33" s="516"/>
      <c r="IP33" s="516"/>
      <c r="IQ33" s="516"/>
      <c r="IR33" s="516"/>
      <c r="IS33" s="516"/>
      <c r="IT33" s="516"/>
      <c r="IU33" s="516"/>
      <c r="IV33" s="516"/>
      <c r="IW33" s="516"/>
      <c r="IX33" s="516"/>
      <c r="IY33" s="516"/>
      <c r="IZ33" s="516"/>
      <c r="JA33" s="516"/>
      <c r="JB33" s="516"/>
      <c r="JC33" s="516"/>
      <c r="JD33" s="516"/>
      <c r="JE33" s="516"/>
      <c r="JF33" s="516"/>
      <c r="JG33" s="516"/>
      <c r="JH33" s="516"/>
      <c r="JI33" s="516"/>
      <c r="JJ33" s="516"/>
      <c r="JK33" s="516"/>
      <c r="JL33" s="516"/>
      <c r="JM33" s="516"/>
      <c r="JN33" s="516"/>
      <c r="JO33" s="516"/>
      <c r="JP33" s="516"/>
      <c r="JQ33" s="516"/>
      <c r="JR33" s="516"/>
      <c r="JS33" s="516"/>
      <c r="JT33" s="516"/>
      <c r="JU33" s="516"/>
      <c r="JV33" s="516"/>
      <c r="JW33" s="516"/>
      <c r="JX33" s="516"/>
      <c r="JY33" s="516"/>
      <c r="JZ33" s="516"/>
      <c r="KA33" s="516"/>
      <c r="KB33" s="516"/>
      <c r="KC33" s="516"/>
      <c r="KD33" s="516"/>
      <c r="KE33" s="516"/>
      <c r="KF33" s="516"/>
      <c r="KG33" s="516"/>
      <c r="KH33" s="516"/>
      <c r="KI33" s="516"/>
      <c r="KJ33" s="516"/>
      <c r="KK33" s="516"/>
      <c r="KL33" s="516"/>
      <c r="KM33" s="516"/>
      <c r="KN33" s="516"/>
      <c r="KO33" s="516"/>
      <c r="KP33" s="516"/>
      <c r="KQ33" s="516"/>
      <c r="KR33" s="516"/>
      <c r="KS33" s="516"/>
      <c r="KT33" s="516"/>
      <c r="KU33" s="516"/>
      <c r="KV33" s="516"/>
      <c r="KW33" s="516"/>
      <c r="KX33" s="516"/>
      <c r="KY33" s="516"/>
      <c r="KZ33" s="516"/>
      <c r="LA33" s="516"/>
      <c r="LB33" s="516"/>
      <c r="LC33" s="516"/>
      <c r="LD33" s="516"/>
      <c r="LE33" s="516"/>
      <c r="LF33" s="516"/>
      <c r="LG33" s="516"/>
      <c r="LH33" s="516"/>
      <c r="LI33" s="516"/>
      <c r="LJ33" s="516"/>
      <c r="LK33" s="516"/>
      <c r="LL33" s="516"/>
      <c r="LM33" s="516"/>
      <c r="LN33" s="516"/>
      <c r="LO33" s="516"/>
      <c r="LP33" s="516"/>
      <c r="LQ33" s="516"/>
      <c r="LR33" s="516"/>
      <c r="LS33" s="516"/>
      <c r="LT33" s="516"/>
      <c r="LU33" s="516"/>
      <c r="LV33" s="516"/>
      <c r="LW33" s="516"/>
      <c r="LX33" s="516"/>
      <c r="LY33" s="516"/>
      <c r="LZ33" s="516"/>
      <c r="MA33" s="516"/>
      <c r="MB33" s="516"/>
      <c r="MC33" s="516"/>
      <c r="MD33" s="516"/>
      <c r="ME33" s="516"/>
      <c r="MF33" s="516"/>
      <c r="MG33" s="516"/>
      <c r="MH33" s="516"/>
      <c r="MI33" s="516"/>
      <c r="MJ33" s="516"/>
      <c r="MK33" s="516"/>
      <c r="ML33" s="516"/>
      <c r="MM33" s="516"/>
      <c r="MN33" s="516"/>
      <c r="MO33" s="516"/>
      <c r="MP33" s="516"/>
      <c r="MQ33" s="516"/>
      <c r="MR33" s="516"/>
      <c r="MS33" s="516"/>
      <c r="MT33" s="516"/>
      <c r="MU33" s="516"/>
      <c r="MV33" s="516"/>
      <c r="MW33" s="516"/>
      <c r="MX33" s="516"/>
      <c r="MY33" s="516"/>
      <c r="MZ33" s="516"/>
      <c r="NA33" s="516"/>
      <c r="NB33" s="516"/>
      <c r="NC33" s="516"/>
      <c r="ND33" s="516"/>
      <c r="NE33" s="516"/>
      <c r="NF33" s="516"/>
      <c r="NG33" s="516"/>
      <c r="NH33" s="516"/>
      <c r="NI33" s="516"/>
      <c r="NJ33" s="516"/>
      <c r="NK33" s="516"/>
      <c r="NL33" s="516"/>
      <c r="NM33" s="516"/>
      <c r="NN33" s="516"/>
      <c r="NO33" s="516"/>
      <c r="NP33" s="516"/>
      <c r="NQ33" s="516"/>
      <c r="NR33" s="516"/>
      <c r="NS33" s="516"/>
      <c r="NT33" s="516"/>
      <c r="NU33" s="516"/>
      <c r="NV33" s="516"/>
      <c r="NW33" s="516"/>
      <c r="NX33" s="516"/>
      <c r="NY33" s="516"/>
      <c r="NZ33" s="516"/>
      <c r="OA33" s="516"/>
      <c r="OB33" s="516"/>
      <c r="OC33" s="516"/>
      <c r="OD33" s="516"/>
      <c r="OE33" s="516"/>
      <c r="OF33" s="516"/>
      <c r="OG33" s="516"/>
      <c r="OH33" s="516"/>
      <c r="OI33" s="516"/>
      <c r="OJ33" s="516"/>
      <c r="OK33" s="516"/>
      <c r="OL33" s="516"/>
      <c r="OM33" s="516"/>
      <c r="ON33" s="516"/>
      <c r="OO33" s="516"/>
      <c r="OP33" s="516"/>
      <c r="OQ33" s="516"/>
      <c r="OR33" s="516"/>
      <c r="OS33" s="516"/>
      <c r="OT33" s="516"/>
      <c r="OU33" s="516"/>
      <c r="OV33" s="516"/>
      <c r="OW33" s="516"/>
      <c r="OX33" s="516"/>
      <c r="OY33" s="516"/>
      <c r="OZ33" s="516"/>
      <c r="PA33" s="516"/>
      <c r="PB33" s="516"/>
      <c r="PC33" s="516"/>
      <c r="PD33" s="516"/>
      <c r="PE33" s="516"/>
      <c r="PF33" s="516"/>
      <c r="PG33" s="516"/>
      <c r="PH33" s="516"/>
      <c r="PI33" s="516"/>
      <c r="PJ33" s="516"/>
      <c r="PK33" s="516"/>
      <c r="PL33" s="516"/>
      <c r="PM33" s="516"/>
      <c r="PN33" s="516"/>
      <c r="PO33" s="516"/>
      <c r="PP33" s="516"/>
      <c r="PQ33" s="516"/>
      <c r="PR33" s="516"/>
      <c r="PS33" s="516"/>
      <c r="PT33" s="516"/>
      <c r="PU33" s="516"/>
      <c r="PV33" s="516"/>
      <c r="PW33" s="516"/>
      <c r="PX33" s="516"/>
      <c r="PY33" s="516"/>
      <c r="PZ33" s="516"/>
      <c r="QA33" s="516"/>
      <c r="QB33" s="516"/>
      <c r="QC33" s="516"/>
      <c r="QD33" s="516"/>
      <c r="QE33" s="516"/>
      <c r="QF33" s="516"/>
      <c r="QG33" s="516"/>
      <c r="QH33" s="516"/>
      <c r="QI33" s="516"/>
      <c r="QJ33" s="516"/>
      <c r="QK33" s="516"/>
      <c r="QL33" s="516"/>
      <c r="QM33" s="516"/>
      <c r="QN33" s="516"/>
      <c r="QO33" s="516"/>
      <c r="QP33" s="516"/>
      <c r="QQ33" s="516"/>
      <c r="QR33" s="516"/>
      <c r="QS33" s="516"/>
      <c r="QT33" s="516"/>
      <c r="QU33" s="516"/>
      <c r="QV33" s="516"/>
      <c r="QW33" s="516"/>
      <c r="QX33" s="516"/>
      <c r="QY33" s="516"/>
      <c r="QZ33" s="516"/>
      <c r="RA33" s="516"/>
      <c r="RB33" s="516"/>
      <c r="RC33" s="516"/>
      <c r="RD33" s="516"/>
      <c r="RE33" s="516"/>
      <c r="RF33" s="516"/>
      <c r="RG33" s="516"/>
      <c r="RH33" s="516"/>
      <c r="RI33" s="516"/>
      <c r="RJ33" s="516"/>
      <c r="RK33" s="516"/>
      <c r="RL33" s="516"/>
      <c r="RM33" s="516"/>
      <c r="RN33" s="516"/>
      <c r="RO33" s="516"/>
      <c r="RP33" s="516"/>
      <c r="RQ33" s="516"/>
      <c r="RR33" s="516"/>
      <c r="RS33" s="516"/>
      <c r="RT33" s="516"/>
      <c r="RU33" s="516"/>
      <c r="RV33" s="516"/>
      <c r="RW33" s="516"/>
      <c r="RX33" s="516"/>
      <c r="RY33" s="516"/>
      <c r="RZ33" s="516"/>
      <c r="SA33" s="516"/>
      <c r="SB33" s="516"/>
      <c r="SC33" s="516"/>
      <c r="SD33" s="516"/>
      <c r="SE33" s="516"/>
      <c r="SF33" s="516"/>
      <c r="SG33" s="516"/>
      <c r="SH33" s="516"/>
      <c r="SI33" s="516"/>
      <c r="SJ33" s="516"/>
      <c r="SK33" s="516"/>
      <c r="SL33" s="516"/>
      <c r="SM33" s="516"/>
      <c r="SN33" s="516"/>
      <c r="SO33" s="516"/>
      <c r="SP33" s="516"/>
      <c r="SQ33" s="516"/>
      <c r="SR33" s="516"/>
      <c r="SS33" s="516"/>
    </row>
    <row r="34" spans="1:513" s="517" customFormat="1" ht="28.8" customHeight="1" x14ac:dyDescent="0.25">
      <c r="A34" s="553"/>
      <c r="B34" s="554"/>
      <c r="C34" s="555" t="s">
        <v>269</v>
      </c>
      <c r="D34" s="556">
        <v>60</v>
      </c>
      <c r="E34" s="557">
        <v>1500</v>
      </c>
      <c r="F34" s="557">
        <f>D34*E34</f>
        <v>90000</v>
      </c>
      <c r="G34" s="558" t="s">
        <v>58</v>
      </c>
      <c r="H34" s="558" t="s">
        <v>184</v>
      </c>
      <c r="I34" s="558"/>
      <c r="J34" s="558"/>
      <c r="K34" s="558"/>
      <c r="L34" s="558"/>
      <c r="M34" s="558"/>
      <c r="N34" s="558"/>
      <c r="O34" s="558"/>
      <c r="P34" s="558"/>
      <c r="Q34" s="558"/>
      <c r="R34" s="558"/>
      <c r="S34" s="558"/>
      <c r="T34" s="558"/>
      <c r="U34" s="558"/>
      <c r="V34" s="558"/>
      <c r="W34" s="558"/>
      <c r="X34" s="558"/>
      <c r="Y34" s="558"/>
      <c r="Z34" s="558"/>
      <c r="AA34" s="558"/>
      <c r="AB34" s="558"/>
      <c r="AC34" s="558"/>
      <c r="AD34" s="558"/>
      <c r="AE34" s="558"/>
      <c r="AF34" s="558"/>
      <c r="AG34" s="558"/>
      <c r="AH34" s="560"/>
      <c r="AI34" s="538"/>
      <c r="AJ34" s="539"/>
      <c r="AK34" s="539"/>
      <c r="AL34" s="561"/>
      <c r="AM34" s="562"/>
      <c r="AN34" s="516"/>
      <c r="AO34" s="516"/>
      <c r="AP34" s="516"/>
      <c r="AQ34" s="516"/>
      <c r="AR34" s="516"/>
      <c r="AS34" s="516"/>
      <c r="AT34" s="516"/>
      <c r="AU34" s="516"/>
      <c r="AV34" s="516"/>
      <c r="AW34" s="516"/>
      <c r="AX34" s="516"/>
      <c r="AY34" s="516"/>
      <c r="AZ34" s="516"/>
      <c r="BA34" s="516"/>
      <c r="BB34" s="516"/>
      <c r="BC34" s="516"/>
      <c r="BD34" s="516"/>
      <c r="BE34" s="516"/>
      <c r="BF34" s="516"/>
      <c r="BG34" s="516"/>
      <c r="BH34" s="516"/>
      <c r="BI34" s="516"/>
      <c r="BJ34" s="516"/>
      <c r="BK34" s="516"/>
      <c r="BL34" s="516"/>
      <c r="BM34" s="516"/>
      <c r="BN34" s="516"/>
      <c r="BO34" s="516"/>
      <c r="BP34" s="516"/>
      <c r="BQ34" s="516"/>
      <c r="BR34" s="516"/>
      <c r="BS34" s="516"/>
      <c r="BT34" s="516"/>
      <c r="BU34" s="516"/>
      <c r="BV34" s="516"/>
      <c r="BW34" s="516"/>
      <c r="BX34" s="516"/>
      <c r="BY34" s="516"/>
      <c r="BZ34" s="516"/>
      <c r="CA34" s="516"/>
      <c r="CB34" s="516"/>
      <c r="CC34" s="516"/>
      <c r="CD34" s="516"/>
      <c r="CE34" s="516"/>
      <c r="CF34" s="516"/>
      <c r="CG34" s="516"/>
      <c r="CH34" s="516"/>
      <c r="CI34" s="516"/>
      <c r="CJ34" s="516"/>
      <c r="CK34" s="516"/>
      <c r="CL34" s="516"/>
      <c r="CM34" s="516"/>
      <c r="CN34" s="516"/>
      <c r="CO34" s="516"/>
      <c r="CP34" s="516"/>
      <c r="CQ34" s="516"/>
      <c r="CR34" s="516"/>
      <c r="CS34" s="516"/>
      <c r="CT34" s="516"/>
      <c r="CU34" s="516"/>
      <c r="CV34" s="516"/>
      <c r="CW34" s="516"/>
      <c r="CX34" s="516"/>
      <c r="CY34" s="516"/>
      <c r="CZ34" s="516"/>
      <c r="DA34" s="516"/>
      <c r="DB34" s="516"/>
      <c r="DC34" s="516"/>
      <c r="DD34" s="516"/>
      <c r="DE34" s="516"/>
      <c r="DF34" s="516"/>
      <c r="DG34" s="516"/>
      <c r="DH34" s="516"/>
      <c r="DI34" s="516"/>
      <c r="DJ34" s="516"/>
      <c r="DK34" s="516"/>
      <c r="DL34" s="516"/>
      <c r="DM34" s="516"/>
      <c r="DN34" s="516"/>
      <c r="DO34" s="516"/>
      <c r="DP34" s="516"/>
      <c r="DQ34" s="516"/>
      <c r="DR34" s="516"/>
      <c r="DS34" s="516"/>
      <c r="DT34" s="516"/>
      <c r="DU34" s="516"/>
      <c r="DV34" s="516"/>
      <c r="DW34" s="516"/>
      <c r="DX34" s="516"/>
      <c r="DY34" s="516"/>
      <c r="DZ34" s="516"/>
      <c r="EA34" s="516"/>
      <c r="EB34" s="516"/>
      <c r="EC34" s="516"/>
      <c r="ED34" s="516"/>
      <c r="EE34" s="516"/>
      <c r="EF34" s="516"/>
      <c r="EG34" s="516"/>
      <c r="EH34" s="516"/>
      <c r="EI34" s="516"/>
      <c r="EJ34" s="516"/>
      <c r="EK34" s="516"/>
      <c r="EL34" s="516"/>
      <c r="EM34" s="516"/>
      <c r="EN34" s="516"/>
      <c r="EO34" s="516"/>
      <c r="EP34" s="516"/>
      <c r="EQ34" s="516"/>
      <c r="ER34" s="516"/>
      <c r="ES34" s="516"/>
      <c r="ET34" s="516"/>
      <c r="EU34" s="516"/>
      <c r="EV34" s="516"/>
      <c r="EW34" s="516"/>
      <c r="EX34" s="516"/>
      <c r="EY34" s="516"/>
      <c r="EZ34" s="516"/>
      <c r="FA34" s="516"/>
      <c r="FB34" s="516"/>
      <c r="FC34" s="516"/>
      <c r="FD34" s="516"/>
      <c r="FE34" s="516"/>
      <c r="FF34" s="516"/>
      <c r="FG34" s="516"/>
      <c r="FH34" s="516"/>
      <c r="FI34" s="516"/>
      <c r="FJ34" s="516"/>
      <c r="FK34" s="516"/>
      <c r="FL34" s="516"/>
      <c r="FM34" s="516"/>
      <c r="FN34" s="516"/>
      <c r="FO34" s="516"/>
      <c r="FP34" s="516"/>
      <c r="FQ34" s="516"/>
      <c r="FR34" s="516"/>
      <c r="FS34" s="516"/>
      <c r="FT34" s="516"/>
      <c r="FU34" s="516"/>
      <c r="FV34" s="516"/>
      <c r="FW34" s="516"/>
      <c r="FX34" s="516"/>
      <c r="FY34" s="516"/>
      <c r="FZ34" s="516"/>
      <c r="GA34" s="516"/>
      <c r="GB34" s="516"/>
      <c r="GC34" s="516"/>
      <c r="GD34" s="516"/>
      <c r="GE34" s="516"/>
      <c r="GF34" s="516"/>
      <c r="GG34" s="516"/>
      <c r="GH34" s="516"/>
      <c r="GI34" s="516"/>
      <c r="GJ34" s="516"/>
      <c r="GK34" s="516"/>
      <c r="GL34" s="516"/>
      <c r="GM34" s="516"/>
      <c r="GN34" s="516"/>
      <c r="GO34" s="516"/>
      <c r="GP34" s="516"/>
      <c r="GQ34" s="516"/>
      <c r="GR34" s="516"/>
      <c r="GS34" s="516"/>
      <c r="GT34" s="516"/>
      <c r="GU34" s="516"/>
      <c r="GV34" s="516"/>
      <c r="GW34" s="516"/>
      <c r="GX34" s="516"/>
      <c r="GY34" s="516"/>
      <c r="GZ34" s="516"/>
      <c r="HA34" s="516"/>
      <c r="HB34" s="516"/>
      <c r="HC34" s="516"/>
      <c r="HD34" s="516"/>
      <c r="HE34" s="516"/>
      <c r="HF34" s="516"/>
      <c r="HG34" s="516"/>
      <c r="HH34" s="516"/>
      <c r="HI34" s="516"/>
      <c r="HJ34" s="516"/>
      <c r="HK34" s="516"/>
      <c r="HL34" s="516"/>
      <c r="HM34" s="516"/>
      <c r="HN34" s="516"/>
      <c r="HO34" s="516"/>
      <c r="HP34" s="516"/>
      <c r="HQ34" s="516"/>
      <c r="HR34" s="516"/>
      <c r="HS34" s="516"/>
      <c r="HT34" s="516"/>
      <c r="HU34" s="516"/>
      <c r="HV34" s="516"/>
      <c r="HW34" s="516"/>
      <c r="HX34" s="516"/>
      <c r="HY34" s="516"/>
      <c r="HZ34" s="516"/>
      <c r="IA34" s="516"/>
      <c r="IB34" s="516"/>
      <c r="IC34" s="516"/>
      <c r="ID34" s="516"/>
      <c r="IE34" s="516"/>
      <c r="IF34" s="516"/>
      <c r="IG34" s="516"/>
      <c r="IH34" s="516"/>
      <c r="II34" s="516"/>
      <c r="IJ34" s="516"/>
      <c r="IK34" s="516"/>
      <c r="IL34" s="516"/>
      <c r="IM34" s="516"/>
      <c r="IN34" s="516"/>
      <c r="IO34" s="516"/>
      <c r="IP34" s="516"/>
      <c r="IQ34" s="516"/>
      <c r="IR34" s="516"/>
      <c r="IS34" s="516"/>
      <c r="IT34" s="516"/>
      <c r="IU34" s="516"/>
      <c r="IV34" s="516"/>
      <c r="IW34" s="516"/>
      <c r="IX34" s="516"/>
      <c r="IY34" s="516"/>
      <c r="IZ34" s="516"/>
      <c r="JA34" s="516"/>
      <c r="JB34" s="516"/>
      <c r="JC34" s="516"/>
      <c r="JD34" s="516"/>
      <c r="JE34" s="516"/>
      <c r="JF34" s="516"/>
      <c r="JG34" s="516"/>
      <c r="JH34" s="516"/>
      <c r="JI34" s="516"/>
      <c r="JJ34" s="516"/>
      <c r="JK34" s="516"/>
      <c r="JL34" s="516"/>
      <c r="JM34" s="516"/>
      <c r="JN34" s="516"/>
      <c r="JO34" s="516"/>
      <c r="JP34" s="516"/>
      <c r="JQ34" s="516"/>
      <c r="JR34" s="516"/>
      <c r="JS34" s="516"/>
      <c r="JT34" s="516"/>
      <c r="JU34" s="516"/>
      <c r="JV34" s="516"/>
      <c r="JW34" s="516"/>
      <c r="JX34" s="516"/>
      <c r="JY34" s="516"/>
      <c r="JZ34" s="516"/>
      <c r="KA34" s="516"/>
      <c r="KB34" s="516"/>
      <c r="KC34" s="516"/>
      <c r="KD34" s="516"/>
      <c r="KE34" s="516"/>
      <c r="KF34" s="516"/>
      <c r="KG34" s="516"/>
      <c r="KH34" s="516"/>
      <c r="KI34" s="516"/>
      <c r="KJ34" s="516"/>
      <c r="KK34" s="516"/>
      <c r="KL34" s="516"/>
      <c r="KM34" s="516"/>
      <c r="KN34" s="516"/>
      <c r="KO34" s="516"/>
      <c r="KP34" s="516"/>
      <c r="KQ34" s="516"/>
      <c r="KR34" s="516"/>
      <c r="KS34" s="516"/>
      <c r="KT34" s="516"/>
      <c r="KU34" s="516"/>
      <c r="KV34" s="516"/>
      <c r="KW34" s="516"/>
      <c r="KX34" s="516"/>
      <c r="KY34" s="516"/>
      <c r="KZ34" s="516"/>
      <c r="LA34" s="516"/>
      <c r="LB34" s="516"/>
      <c r="LC34" s="516"/>
      <c r="LD34" s="516"/>
      <c r="LE34" s="516"/>
      <c r="LF34" s="516"/>
      <c r="LG34" s="516"/>
      <c r="LH34" s="516"/>
      <c r="LI34" s="516"/>
      <c r="LJ34" s="516"/>
      <c r="LK34" s="516"/>
      <c r="LL34" s="516"/>
      <c r="LM34" s="516"/>
      <c r="LN34" s="516"/>
      <c r="LO34" s="516"/>
      <c r="LP34" s="516"/>
      <c r="LQ34" s="516"/>
      <c r="LR34" s="516"/>
      <c r="LS34" s="516"/>
      <c r="LT34" s="516"/>
      <c r="LU34" s="516"/>
      <c r="LV34" s="516"/>
      <c r="LW34" s="516"/>
      <c r="LX34" s="516"/>
      <c r="LY34" s="516"/>
      <c r="LZ34" s="516"/>
      <c r="MA34" s="516"/>
      <c r="MB34" s="516"/>
      <c r="MC34" s="516"/>
      <c r="MD34" s="516"/>
      <c r="ME34" s="516"/>
      <c r="MF34" s="516"/>
      <c r="MG34" s="516"/>
      <c r="MH34" s="516"/>
      <c r="MI34" s="516"/>
      <c r="MJ34" s="516"/>
      <c r="MK34" s="516"/>
      <c r="ML34" s="516"/>
      <c r="MM34" s="516"/>
      <c r="MN34" s="516"/>
      <c r="MO34" s="516"/>
      <c r="MP34" s="516"/>
      <c r="MQ34" s="516"/>
      <c r="MR34" s="516"/>
      <c r="MS34" s="516"/>
      <c r="MT34" s="516"/>
      <c r="MU34" s="516"/>
      <c r="MV34" s="516"/>
      <c r="MW34" s="516"/>
      <c r="MX34" s="516"/>
      <c r="MY34" s="516"/>
      <c r="MZ34" s="516"/>
      <c r="NA34" s="516"/>
      <c r="NB34" s="516"/>
      <c r="NC34" s="516"/>
      <c r="ND34" s="516"/>
      <c r="NE34" s="516"/>
      <c r="NF34" s="516"/>
      <c r="NG34" s="516"/>
      <c r="NH34" s="516"/>
      <c r="NI34" s="516"/>
      <c r="NJ34" s="516"/>
      <c r="NK34" s="516"/>
      <c r="NL34" s="516"/>
      <c r="NM34" s="516"/>
      <c r="NN34" s="516"/>
      <c r="NO34" s="516"/>
      <c r="NP34" s="516"/>
      <c r="NQ34" s="516"/>
      <c r="NR34" s="516"/>
      <c r="NS34" s="516"/>
      <c r="NT34" s="516"/>
      <c r="NU34" s="516"/>
      <c r="NV34" s="516"/>
      <c r="NW34" s="516"/>
      <c r="NX34" s="516"/>
      <c r="NY34" s="516"/>
      <c r="NZ34" s="516"/>
      <c r="OA34" s="516"/>
      <c r="OB34" s="516"/>
      <c r="OC34" s="516"/>
      <c r="OD34" s="516"/>
      <c r="OE34" s="516"/>
      <c r="OF34" s="516"/>
      <c r="OG34" s="516"/>
      <c r="OH34" s="516"/>
      <c r="OI34" s="516"/>
      <c r="OJ34" s="516"/>
      <c r="OK34" s="516"/>
      <c r="OL34" s="516"/>
      <c r="OM34" s="516"/>
      <c r="ON34" s="516"/>
      <c r="OO34" s="516"/>
      <c r="OP34" s="516"/>
      <c r="OQ34" s="516"/>
      <c r="OR34" s="516"/>
      <c r="OS34" s="516"/>
      <c r="OT34" s="516"/>
      <c r="OU34" s="516"/>
      <c r="OV34" s="516"/>
      <c r="OW34" s="516"/>
      <c r="OX34" s="516"/>
      <c r="OY34" s="516"/>
      <c r="OZ34" s="516"/>
      <c r="PA34" s="516"/>
      <c r="PB34" s="516"/>
      <c r="PC34" s="516"/>
      <c r="PD34" s="516"/>
      <c r="PE34" s="516"/>
      <c r="PF34" s="516"/>
      <c r="PG34" s="516"/>
      <c r="PH34" s="516"/>
      <c r="PI34" s="516"/>
      <c r="PJ34" s="516"/>
      <c r="PK34" s="516"/>
      <c r="PL34" s="516"/>
      <c r="PM34" s="516"/>
      <c r="PN34" s="516"/>
      <c r="PO34" s="516"/>
      <c r="PP34" s="516"/>
      <c r="PQ34" s="516"/>
      <c r="PR34" s="516"/>
      <c r="PS34" s="516"/>
      <c r="PT34" s="516"/>
      <c r="PU34" s="516"/>
      <c r="PV34" s="516"/>
      <c r="PW34" s="516"/>
      <c r="PX34" s="516"/>
      <c r="PY34" s="516"/>
      <c r="PZ34" s="516"/>
      <c r="QA34" s="516"/>
      <c r="QB34" s="516"/>
      <c r="QC34" s="516"/>
      <c r="QD34" s="516"/>
      <c r="QE34" s="516"/>
      <c r="QF34" s="516"/>
      <c r="QG34" s="516"/>
      <c r="QH34" s="516"/>
      <c r="QI34" s="516"/>
      <c r="QJ34" s="516"/>
      <c r="QK34" s="516"/>
      <c r="QL34" s="516"/>
      <c r="QM34" s="516"/>
      <c r="QN34" s="516"/>
      <c r="QO34" s="516"/>
      <c r="QP34" s="516"/>
      <c r="QQ34" s="516"/>
      <c r="QR34" s="516"/>
      <c r="QS34" s="516"/>
      <c r="QT34" s="516"/>
      <c r="QU34" s="516"/>
      <c r="QV34" s="516"/>
      <c r="QW34" s="516"/>
      <c r="QX34" s="516"/>
      <c r="QY34" s="516"/>
      <c r="QZ34" s="516"/>
      <c r="RA34" s="516"/>
      <c r="RB34" s="516"/>
      <c r="RC34" s="516"/>
      <c r="RD34" s="516"/>
      <c r="RE34" s="516"/>
      <c r="RF34" s="516"/>
      <c r="RG34" s="516"/>
      <c r="RH34" s="516"/>
      <c r="RI34" s="516"/>
      <c r="RJ34" s="516"/>
      <c r="RK34" s="516"/>
      <c r="RL34" s="516"/>
      <c r="RM34" s="516"/>
      <c r="RN34" s="516"/>
      <c r="RO34" s="516"/>
      <c r="RP34" s="516"/>
      <c r="RQ34" s="516"/>
      <c r="RR34" s="516"/>
      <c r="RS34" s="516"/>
      <c r="RT34" s="516"/>
      <c r="RU34" s="516"/>
      <c r="RV34" s="516"/>
      <c r="RW34" s="516"/>
      <c r="RX34" s="516"/>
      <c r="RY34" s="516"/>
      <c r="RZ34" s="516"/>
      <c r="SA34" s="516"/>
      <c r="SB34" s="516"/>
      <c r="SC34" s="516"/>
      <c r="SD34" s="516"/>
      <c r="SE34" s="516"/>
      <c r="SF34" s="516"/>
      <c r="SG34" s="516"/>
      <c r="SH34" s="516"/>
      <c r="SI34" s="516"/>
      <c r="SJ34" s="516"/>
      <c r="SK34" s="516"/>
      <c r="SL34" s="516"/>
      <c r="SM34" s="516"/>
      <c r="SN34" s="516"/>
      <c r="SO34" s="516"/>
      <c r="SP34" s="516"/>
      <c r="SQ34" s="516"/>
      <c r="SR34" s="516"/>
      <c r="SS34" s="516"/>
    </row>
    <row r="35" spans="1:513" s="543" customFormat="1" ht="28.8" customHeight="1" x14ac:dyDescent="0.25">
      <c r="A35" s="564"/>
      <c r="B35" s="840" t="str">
        <f>'PEP Av. Fin.'!A15</f>
        <v>1.2.2 - Programa de Capacitacão Permanente</v>
      </c>
      <c r="C35" s="841"/>
      <c r="D35" s="534"/>
      <c r="E35" s="557"/>
      <c r="F35" s="557"/>
      <c r="G35" s="536"/>
      <c r="H35" s="536"/>
      <c r="I35" s="536"/>
      <c r="J35" s="536"/>
      <c r="K35" s="536"/>
      <c r="L35" s="536"/>
      <c r="M35" s="536"/>
      <c r="N35" s="536"/>
      <c r="O35" s="536"/>
      <c r="P35" s="536"/>
      <c r="Q35" s="536"/>
      <c r="R35" s="536"/>
      <c r="S35" s="536"/>
      <c r="T35" s="536"/>
      <c r="U35" s="536"/>
      <c r="V35" s="536"/>
      <c r="W35" s="536"/>
      <c r="X35" s="536"/>
      <c r="Y35" s="536"/>
      <c r="Z35" s="536"/>
      <c r="AA35" s="536"/>
      <c r="AB35" s="536"/>
      <c r="AC35" s="536"/>
      <c r="AD35" s="536"/>
      <c r="AE35" s="536"/>
      <c r="AF35" s="536"/>
      <c r="AG35" s="536"/>
      <c r="AH35" s="537"/>
      <c r="AI35" s="538">
        <f>'PEP Av. Fin.'!H15</f>
        <v>67566.600000000006</v>
      </c>
      <c r="AJ35" s="539">
        <f>'PEP Av. Fin.'!I15</f>
        <v>20666.7</v>
      </c>
      <c r="AK35" s="570">
        <f>'PEP Av. Fin.'!J15</f>
        <v>88233.3</v>
      </c>
      <c r="AL35" s="540">
        <f>'PEP Av. Fin.'!K15</f>
        <v>0.6312148876153304</v>
      </c>
      <c r="AM35" s="541"/>
      <c r="AN35" s="542"/>
      <c r="AO35" s="542"/>
      <c r="AP35" s="542"/>
      <c r="AQ35" s="542"/>
      <c r="AR35" s="542"/>
      <c r="AS35" s="542"/>
      <c r="AT35" s="542"/>
      <c r="AU35" s="542"/>
      <c r="AV35" s="542"/>
      <c r="AW35" s="542"/>
      <c r="AX35" s="542"/>
      <c r="AY35" s="542"/>
      <c r="AZ35" s="542"/>
      <c r="BA35" s="542"/>
      <c r="BB35" s="542"/>
      <c r="BC35" s="542"/>
      <c r="BD35" s="542"/>
      <c r="BE35" s="542"/>
      <c r="BF35" s="542"/>
      <c r="BG35" s="542"/>
      <c r="BH35" s="542"/>
      <c r="BI35" s="542"/>
      <c r="BJ35" s="542"/>
      <c r="BK35" s="542"/>
      <c r="BL35" s="542"/>
      <c r="BM35" s="542"/>
      <c r="BN35" s="542"/>
      <c r="BO35" s="542"/>
      <c r="BP35" s="542"/>
      <c r="BQ35" s="542"/>
      <c r="BR35" s="542"/>
      <c r="BS35" s="542"/>
      <c r="BT35" s="542"/>
      <c r="BU35" s="542"/>
      <c r="BV35" s="542"/>
      <c r="BW35" s="542"/>
      <c r="BX35" s="542"/>
      <c r="BY35" s="542"/>
      <c r="BZ35" s="542"/>
      <c r="CA35" s="542"/>
      <c r="CB35" s="542"/>
      <c r="CC35" s="542"/>
      <c r="CD35" s="542"/>
      <c r="CE35" s="542"/>
      <c r="CF35" s="542"/>
      <c r="CG35" s="542"/>
      <c r="CH35" s="542"/>
      <c r="CI35" s="542"/>
      <c r="CJ35" s="542"/>
      <c r="CK35" s="542"/>
      <c r="CL35" s="542"/>
      <c r="CM35" s="542"/>
      <c r="CN35" s="542"/>
      <c r="CO35" s="542"/>
      <c r="CP35" s="542"/>
      <c r="CQ35" s="542"/>
      <c r="CR35" s="542"/>
      <c r="CS35" s="542"/>
      <c r="CT35" s="542"/>
      <c r="CU35" s="542"/>
      <c r="CV35" s="542"/>
      <c r="CW35" s="542"/>
      <c r="CX35" s="542"/>
      <c r="CY35" s="542"/>
      <c r="CZ35" s="542"/>
      <c r="DA35" s="542"/>
      <c r="DB35" s="542"/>
      <c r="DC35" s="542"/>
      <c r="DD35" s="542"/>
      <c r="DE35" s="542"/>
      <c r="DF35" s="542"/>
      <c r="DG35" s="542"/>
      <c r="DH35" s="542"/>
      <c r="DI35" s="542"/>
      <c r="DJ35" s="542"/>
      <c r="DK35" s="542"/>
      <c r="DL35" s="542"/>
      <c r="DM35" s="542"/>
      <c r="DN35" s="542"/>
      <c r="DO35" s="542"/>
      <c r="DP35" s="542"/>
      <c r="DQ35" s="542"/>
      <c r="DR35" s="542"/>
      <c r="DS35" s="542"/>
      <c r="DT35" s="542"/>
      <c r="DU35" s="542"/>
      <c r="DV35" s="542"/>
      <c r="DW35" s="542"/>
      <c r="DX35" s="542"/>
      <c r="DY35" s="542"/>
      <c r="DZ35" s="542"/>
      <c r="EA35" s="542"/>
      <c r="EB35" s="542"/>
      <c r="EC35" s="542"/>
      <c r="ED35" s="542"/>
      <c r="EE35" s="542"/>
      <c r="EF35" s="542"/>
      <c r="EG35" s="542"/>
      <c r="EH35" s="542"/>
      <c r="EI35" s="542"/>
      <c r="EJ35" s="542"/>
      <c r="EK35" s="542"/>
      <c r="EL35" s="542"/>
      <c r="EM35" s="542"/>
      <c r="EN35" s="542"/>
      <c r="EO35" s="542"/>
      <c r="EP35" s="542"/>
      <c r="EQ35" s="542"/>
      <c r="ER35" s="542"/>
      <c r="ES35" s="542"/>
      <c r="ET35" s="542"/>
      <c r="EU35" s="542"/>
      <c r="EV35" s="542"/>
      <c r="EW35" s="542"/>
      <c r="EX35" s="542"/>
      <c r="EY35" s="542"/>
      <c r="EZ35" s="542"/>
      <c r="FA35" s="542"/>
      <c r="FB35" s="542"/>
      <c r="FC35" s="542"/>
      <c r="FD35" s="542"/>
      <c r="FE35" s="542"/>
      <c r="FF35" s="542"/>
      <c r="FG35" s="542"/>
      <c r="FH35" s="542"/>
      <c r="FI35" s="542"/>
      <c r="FJ35" s="542"/>
      <c r="FK35" s="542"/>
      <c r="FL35" s="542"/>
      <c r="FM35" s="542"/>
      <c r="FN35" s="542"/>
      <c r="FO35" s="542"/>
      <c r="FP35" s="542"/>
      <c r="FQ35" s="542"/>
      <c r="FR35" s="542"/>
      <c r="FS35" s="542"/>
      <c r="FT35" s="542"/>
      <c r="FU35" s="542"/>
      <c r="FV35" s="542"/>
      <c r="FW35" s="542"/>
      <c r="FX35" s="542"/>
      <c r="FY35" s="542"/>
      <c r="FZ35" s="542"/>
      <c r="GA35" s="542"/>
      <c r="GB35" s="542"/>
      <c r="GC35" s="542"/>
      <c r="GD35" s="542"/>
      <c r="GE35" s="542"/>
      <c r="GF35" s="542"/>
      <c r="GG35" s="542"/>
      <c r="GH35" s="542"/>
      <c r="GI35" s="542"/>
      <c r="GJ35" s="542"/>
      <c r="GK35" s="542"/>
      <c r="GL35" s="542"/>
      <c r="GM35" s="542"/>
      <c r="GN35" s="542"/>
      <c r="GO35" s="542"/>
      <c r="GP35" s="542"/>
      <c r="GQ35" s="542"/>
      <c r="GR35" s="542"/>
      <c r="GS35" s="542"/>
      <c r="GT35" s="542"/>
      <c r="GU35" s="542"/>
      <c r="GV35" s="542"/>
      <c r="GW35" s="542"/>
      <c r="GX35" s="542"/>
      <c r="GY35" s="542"/>
      <c r="GZ35" s="542"/>
      <c r="HA35" s="542"/>
      <c r="HB35" s="542"/>
      <c r="HC35" s="542"/>
      <c r="HD35" s="542"/>
      <c r="HE35" s="542"/>
      <c r="HF35" s="542"/>
      <c r="HG35" s="542"/>
      <c r="HH35" s="542"/>
      <c r="HI35" s="542"/>
      <c r="HJ35" s="542"/>
      <c r="HK35" s="542"/>
      <c r="HL35" s="542"/>
      <c r="HM35" s="542"/>
      <c r="HN35" s="542"/>
      <c r="HO35" s="542"/>
      <c r="HP35" s="542"/>
      <c r="HQ35" s="542"/>
      <c r="HR35" s="542"/>
      <c r="HS35" s="542"/>
      <c r="HT35" s="542"/>
      <c r="HU35" s="542"/>
      <c r="HV35" s="542"/>
      <c r="HW35" s="542"/>
      <c r="HX35" s="542"/>
      <c r="HY35" s="542"/>
      <c r="HZ35" s="542"/>
      <c r="IA35" s="542"/>
      <c r="IB35" s="542"/>
      <c r="IC35" s="542"/>
      <c r="ID35" s="542"/>
      <c r="IE35" s="542"/>
      <c r="IF35" s="542"/>
      <c r="IG35" s="542"/>
      <c r="IH35" s="542"/>
      <c r="II35" s="542"/>
      <c r="IJ35" s="542"/>
      <c r="IK35" s="542"/>
      <c r="IL35" s="542"/>
      <c r="IM35" s="542"/>
      <c r="IN35" s="542"/>
      <c r="IO35" s="542"/>
      <c r="IP35" s="542"/>
      <c r="IQ35" s="542"/>
      <c r="IR35" s="542"/>
      <c r="IS35" s="542"/>
      <c r="IT35" s="542"/>
      <c r="IU35" s="542"/>
      <c r="IV35" s="542"/>
      <c r="IW35" s="542"/>
      <c r="IX35" s="542"/>
      <c r="IY35" s="542"/>
      <c r="IZ35" s="542"/>
      <c r="JA35" s="542"/>
      <c r="JB35" s="542"/>
      <c r="JC35" s="542"/>
      <c r="JD35" s="542"/>
      <c r="JE35" s="542"/>
      <c r="JF35" s="542"/>
      <c r="JG35" s="542"/>
      <c r="JH35" s="542"/>
      <c r="JI35" s="542"/>
      <c r="JJ35" s="542"/>
      <c r="JK35" s="542"/>
      <c r="JL35" s="542"/>
      <c r="JM35" s="542"/>
      <c r="JN35" s="542"/>
      <c r="JO35" s="542"/>
      <c r="JP35" s="542"/>
      <c r="JQ35" s="542"/>
      <c r="JR35" s="542"/>
      <c r="JS35" s="542"/>
      <c r="JT35" s="542"/>
      <c r="JU35" s="542"/>
      <c r="JV35" s="542"/>
      <c r="JW35" s="542"/>
      <c r="JX35" s="542"/>
      <c r="JY35" s="542"/>
      <c r="JZ35" s="542"/>
      <c r="KA35" s="542"/>
      <c r="KB35" s="542"/>
      <c r="KC35" s="542"/>
      <c r="KD35" s="542"/>
      <c r="KE35" s="542"/>
      <c r="KF35" s="542"/>
      <c r="KG35" s="542"/>
      <c r="KH35" s="542"/>
      <c r="KI35" s="542"/>
      <c r="KJ35" s="542"/>
      <c r="KK35" s="542"/>
      <c r="KL35" s="542"/>
      <c r="KM35" s="542"/>
      <c r="KN35" s="542"/>
      <c r="KO35" s="542"/>
      <c r="KP35" s="542"/>
      <c r="KQ35" s="542"/>
      <c r="KR35" s="542"/>
      <c r="KS35" s="542"/>
      <c r="KT35" s="542"/>
      <c r="KU35" s="542"/>
      <c r="KV35" s="542"/>
      <c r="KW35" s="542"/>
      <c r="KX35" s="542"/>
      <c r="KY35" s="542"/>
      <c r="KZ35" s="542"/>
      <c r="LA35" s="542"/>
      <c r="LB35" s="542"/>
      <c r="LC35" s="542"/>
      <c r="LD35" s="542"/>
      <c r="LE35" s="542"/>
      <c r="LF35" s="542"/>
      <c r="LG35" s="542"/>
      <c r="LH35" s="542"/>
      <c r="LI35" s="542"/>
      <c r="LJ35" s="542"/>
      <c r="LK35" s="542"/>
      <c r="LL35" s="542"/>
      <c r="LM35" s="542"/>
      <c r="LN35" s="542"/>
      <c r="LO35" s="542"/>
      <c r="LP35" s="542"/>
      <c r="LQ35" s="542"/>
      <c r="LR35" s="542"/>
      <c r="LS35" s="542"/>
      <c r="LT35" s="542"/>
      <c r="LU35" s="542"/>
      <c r="LV35" s="542"/>
      <c r="LW35" s="542"/>
      <c r="LX35" s="542"/>
      <c r="LY35" s="542"/>
      <c r="LZ35" s="542"/>
      <c r="MA35" s="542"/>
      <c r="MB35" s="542"/>
      <c r="MC35" s="542"/>
      <c r="MD35" s="542"/>
      <c r="ME35" s="542"/>
      <c r="MF35" s="542"/>
      <c r="MG35" s="542"/>
      <c r="MH35" s="542"/>
      <c r="MI35" s="542"/>
      <c r="MJ35" s="542"/>
      <c r="MK35" s="542"/>
      <c r="ML35" s="542"/>
      <c r="MM35" s="542"/>
      <c r="MN35" s="542"/>
      <c r="MO35" s="542"/>
      <c r="MP35" s="542"/>
      <c r="MQ35" s="542"/>
      <c r="MR35" s="542"/>
      <c r="MS35" s="542"/>
      <c r="MT35" s="542"/>
      <c r="MU35" s="542"/>
      <c r="MV35" s="542"/>
      <c r="MW35" s="542"/>
      <c r="MX35" s="542"/>
      <c r="MY35" s="542"/>
      <c r="MZ35" s="542"/>
      <c r="NA35" s="542"/>
      <c r="NB35" s="542"/>
      <c r="NC35" s="542"/>
      <c r="ND35" s="542"/>
      <c r="NE35" s="542"/>
      <c r="NF35" s="542"/>
      <c r="NG35" s="542"/>
      <c r="NH35" s="542"/>
      <c r="NI35" s="542"/>
      <c r="NJ35" s="542"/>
      <c r="NK35" s="542"/>
      <c r="NL35" s="542"/>
      <c r="NM35" s="542"/>
      <c r="NN35" s="542"/>
      <c r="NO35" s="542"/>
      <c r="NP35" s="542"/>
      <c r="NQ35" s="542"/>
      <c r="NR35" s="542"/>
      <c r="NS35" s="542"/>
      <c r="NT35" s="542"/>
      <c r="NU35" s="542"/>
      <c r="NV35" s="542"/>
      <c r="NW35" s="542"/>
      <c r="NX35" s="542"/>
      <c r="NY35" s="542"/>
      <c r="NZ35" s="542"/>
      <c r="OA35" s="542"/>
      <c r="OB35" s="542"/>
      <c r="OC35" s="542"/>
      <c r="OD35" s="542"/>
      <c r="OE35" s="542"/>
      <c r="OF35" s="542"/>
      <c r="OG35" s="542"/>
      <c r="OH35" s="542"/>
      <c r="OI35" s="542"/>
      <c r="OJ35" s="542"/>
      <c r="OK35" s="542"/>
      <c r="OL35" s="542"/>
      <c r="OM35" s="542"/>
      <c r="ON35" s="542"/>
      <c r="OO35" s="542"/>
      <c r="OP35" s="542"/>
      <c r="OQ35" s="542"/>
      <c r="OR35" s="542"/>
      <c r="OS35" s="542"/>
      <c r="OT35" s="542"/>
      <c r="OU35" s="542"/>
      <c r="OV35" s="542"/>
      <c r="OW35" s="542"/>
      <c r="OX35" s="542"/>
      <c r="OY35" s="542"/>
      <c r="OZ35" s="542"/>
      <c r="PA35" s="542"/>
      <c r="PB35" s="542"/>
      <c r="PC35" s="542"/>
      <c r="PD35" s="542"/>
      <c r="PE35" s="542"/>
      <c r="PF35" s="542"/>
      <c r="PG35" s="542"/>
      <c r="PH35" s="542"/>
      <c r="PI35" s="542"/>
      <c r="PJ35" s="542"/>
      <c r="PK35" s="542"/>
      <c r="PL35" s="542"/>
      <c r="PM35" s="542"/>
      <c r="PN35" s="542"/>
      <c r="PO35" s="542"/>
      <c r="PP35" s="542"/>
      <c r="PQ35" s="542"/>
      <c r="PR35" s="542"/>
      <c r="PS35" s="542"/>
      <c r="PT35" s="542"/>
      <c r="PU35" s="542"/>
      <c r="PV35" s="542"/>
      <c r="PW35" s="542"/>
      <c r="PX35" s="542"/>
      <c r="PY35" s="542"/>
      <c r="PZ35" s="542"/>
      <c r="QA35" s="542"/>
      <c r="QB35" s="542"/>
      <c r="QC35" s="542"/>
      <c r="QD35" s="542"/>
      <c r="QE35" s="542"/>
      <c r="QF35" s="542"/>
      <c r="QG35" s="542"/>
      <c r="QH35" s="542"/>
      <c r="QI35" s="542"/>
      <c r="QJ35" s="542"/>
      <c r="QK35" s="542"/>
      <c r="QL35" s="542"/>
      <c r="QM35" s="542"/>
      <c r="QN35" s="542"/>
      <c r="QO35" s="542"/>
      <c r="QP35" s="542"/>
      <c r="QQ35" s="542"/>
      <c r="QR35" s="542"/>
      <c r="QS35" s="542"/>
      <c r="QT35" s="542"/>
      <c r="QU35" s="542"/>
      <c r="QV35" s="542"/>
      <c r="QW35" s="542"/>
      <c r="QX35" s="542"/>
      <c r="QY35" s="542"/>
      <c r="QZ35" s="542"/>
      <c r="RA35" s="542"/>
      <c r="RB35" s="542"/>
      <c r="RC35" s="542"/>
      <c r="RD35" s="542"/>
      <c r="RE35" s="542"/>
      <c r="RF35" s="542"/>
      <c r="RG35" s="542"/>
      <c r="RH35" s="542"/>
      <c r="RI35" s="542"/>
      <c r="RJ35" s="542"/>
      <c r="RK35" s="542"/>
      <c r="RL35" s="542"/>
      <c r="RM35" s="542"/>
      <c r="RN35" s="542"/>
      <c r="RO35" s="542"/>
      <c r="RP35" s="542"/>
      <c r="RQ35" s="542"/>
      <c r="RR35" s="542"/>
      <c r="RS35" s="542"/>
      <c r="RT35" s="542"/>
      <c r="RU35" s="542"/>
      <c r="RV35" s="542"/>
      <c r="RW35" s="542"/>
      <c r="RX35" s="542"/>
      <c r="RY35" s="542"/>
      <c r="RZ35" s="542"/>
      <c r="SA35" s="542"/>
      <c r="SB35" s="542"/>
      <c r="SC35" s="542"/>
      <c r="SD35" s="542"/>
      <c r="SE35" s="542"/>
      <c r="SF35" s="542"/>
      <c r="SG35" s="542"/>
      <c r="SH35" s="542"/>
      <c r="SI35" s="542"/>
      <c r="SJ35" s="542"/>
      <c r="SK35" s="542"/>
      <c r="SL35" s="542"/>
      <c r="SM35" s="542"/>
      <c r="SN35" s="542"/>
      <c r="SO35" s="542"/>
      <c r="SP35" s="542"/>
      <c r="SQ35" s="542"/>
      <c r="SR35" s="542"/>
      <c r="SS35" s="542"/>
    </row>
    <row r="36" spans="1:513" s="517" customFormat="1" ht="28.8" customHeight="1" x14ac:dyDescent="0.25">
      <c r="A36" s="553"/>
      <c r="B36" s="554"/>
      <c r="C36" s="555" t="s">
        <v>218</v>
      </c>
      <c r="D36" s="556">
        <v>3</v>
      </c>
      <c r="E36" s="557">
        <f>500/AO1</f>
        <v>166.66666666666666</v>
      </c>
      <c r="F36" s="557">
        <f t="shared" ref="F36:F41" si="3">D36*E36</f>
        <v>500</v>
      </c>
      <c r="G36" s="558" t="s">
        <v>56</v>
      </c>
      <c r="H36" s="558" t="s">
        <v>184</v>
      </c>
      <c r="I36" s="558"/>
      <c r="J36" s="558"/>
      <c r="K36" s="558"/>
      <c r="L36" s="558"/>
      <c r="M36" s="558"/>
      <c r="N36" s="558"/>
      <c r="O36" s="558"/>
      <c r="P36" s="558"/>
      <c r="Q36" s="558"/>
      <c r="R36" s="558"/>
      <c r="S36" s="558"/>
      <c r="T36" s="558"/>
      <c r="U36" s="558"/>
      <c r="V36" s="558"/>
      <c r="W36" s="558"/>
      <c r="X36" s="558"/>
      <c r="Y36" s="558"/>
      <c r="Z36" s="558"/>
      <c r="AA36" s="558"/>
      <c r="AB36" s="558"/>
      <c r="AC36" s="558"/>
      <c r="AD36" s="558"/>
      <c r="AE36" s="558"/>
      <c r="AF36" s="558"/>
      <c r="AG36" s="558"/>
      <c r="AH36" s="560"/>
      <c r="AI36" s="538">
        <f>SUM(K36+M36+O36+Q36+S36+U36+W36+Y36+AA36+AC36+AE36+AG36)</f>
        <v>0</v>
      </c>
      <c r="AJ36" s="539">
        <f>SUM(L36+N36+P36+R36+T36+V36+X36+Z36+AB36+AD36+AF36+AH36)</f>
        <v>0</v>
      </c>
      <c r="AK36" s="539">
        <f>AI36+AJ36</f>
        <v>0</v>
      </c>
      <c r="AL36" s="561"/>
      <c r="AM36" s="562"/>
      <c r="AN36" s="516"/>
      <c r="AO36" s="516"/>
      <c r="AP36" s="516"/>
      <c r="AQ36" s="516"/>
      <c r="AR36" s="516"/>
      <c r="AS36" s="516"/>
      <c r="AT36" s="516"/>
      <c r="AU36" s="516"/>
      <c r="AV36" s="516"/>
      <c r="AW36" s="516"/>
      <c r="AX36" s="516"/>
      <c r="AY36" s="516"/>
      <c r="AZ36" s="516"/>
      <c r="BA36" s="516"/>
      <c r="BB36" s="516"/>
      <c r="BC36" s="516"/>
      <c r="BD36" s="516"/>
      <c r="BE36" s="516"/>
      <c r="BF36" s="516"/>
      <c r="BG36" s="516"/>
      <c r="BH36" s="516"/>
      <c r="BI36" s="516"/>
      <c r="BJ36" s="516"/>
      <c r="BK36" s="516"/>
      <c r="BL36" s="516"/>
      <c r="BM36" s="516"/>
      <c r="BN36" s="516"/>
      <c r="BO36" s="516"/>
      <c r="BP36" s="516"/>
      <c r="BQ36" s="516"/>
      <c r="BR36" s="516"/>
      <c r="BS36" s="516"/>
      <c r="BT36" s="516"/>
      <c r="BU36" s="516"/>
      <c r="BV36" s="516"/>
      <c r="BW36" s="516"/>
      <c r="BX36" s="516"/>
      <c r="BY36" s="516"/>
      <c r="BZ36" s="516"/>
      <c r="CA36" s="516"/>
      <c r="CB36" s="516"/>
      <c r="CC36" s="516"/>
      <c r="CD36" s="516"/>
      <c r="CE36" s="516"/>
      <c r="CF36" s="516"/>
      <c r="CG36" s="516"/>
      <c r="CH36" s="516"/>
      <c r="CI36" s="516"/>
      <c r="CJ36" s="516"/>
      <c r="CK36" s="516"/>
      <c r="CL36" s="516"/>
      <c r="CM36" s="516"/>
      <c r="CN36" s="516"/>
      <c r="CO36" s="516"/>
      <c r="CP36" s="516"/>
      <c r="CQ36" s="516"/>
      <c r="CR36" s="516"/>
      <c r="CS36" s="516"/>
      <c r="CT36" s="516"/>
      <c r="CU36" s="516"/>
      <c r="CV36" s="516"/>
      <c r="CW36" s="516"/>
      <c r="CX36" s="516"/>
      <c r="CY36" s="516"/>
      <c r="CZ36" s="516"/>
      <c r="DA36" s="516"/>
      <c r="DB36" s="516"/>
      <c r="DC36" s="516"/>
      <c r="DD36" s="516"/>
      <c r="DE36" s="516"/>
      <c r="DF36" s="516"/>
      <c r="DG36" s="516"/>
      <c r="DH36" s="516"/>
      <c r="DI36" s="516"/>
      <c r="DJ36" s="516"/>
      <c r="DK36" s="516"/>
      <c r="DL36" s="516"/>
      <c r="DM36" s="516"/>
      <c r="DN36" s="516"/>
      <c r="DO36" s="516"/>
      <c r="DP36" s="516"/>
      <c r="DQ36" s="516"/>
      <c r="DR36" s="516"/>
      <c r="DS36" s="516"/>
      <c r="DT36" s="516"/>
      <c r="DU36" s="516"/>
      <c r="DV36" s="516"/>
      <c r="DW36" s="516"/>
      <c r="DX36" s="516"/>
      <c r="DY36" s="516"/>
      <c r="DZ36" s="516"/>
      <c r="EA36" s="516"/>
      <c r="EB36" s="516"/>
      <c r="EC36" s="516"/>
      <c r="ED36" s="516"/>
      <c r="EE36" s="516"/>
      <c r="EF36" s="516"/>
      <c r="EG36" s="516"/>
      <c r="EH36" s="516"/>
      <c r="EI36" s="516"/>
      <c r="EJ36" s="516"/>
      <c r="EK36" s="516"/>
      <c r="EL36" s="516"/>
      <c r="EM36" s="516"/>
      <c r="EN36" s="516"/>
      <c r="EO36" s="516"/>
      <c r="EP36" s="516"/>
      <c r="EQ36" s="516"/>
      <c r="ER36" s="516"/>
      <c r="ES36" s="516"/>
      <c r="ET36" s="516"/>
      <c r="EU36" s="516"/>
      <c r="EV36" s="516"/>
      <c r="EW36" s="516"/>
      <c r="EX36" s="516"/>
      <c r="EY36" s="516"/>
      <c r="EZ36" s="516"/>
      <c r="FA36" s="516"/>
      <c r="FB36" s="516"/>
      <c r="FC36" s="516"/>
      <c r="FD36" s="516"/>
      <c r="FE36" s="516"/>
      <c r="FF36" s="516"/>
      <c r="FG36" s="516"/>
      <c r="FH36" s="516"/>
      <c r="FI36" s="516"/>
      <c r="FJ36" s="516"/>
      <c r="FK36" s="516"/>
      <c r="FL36" s="516"/>
      <c r="FM36" s="516"/>
      <c r="FN36" s="516"/>
      <c r="FO36" s="516"/>
      <c r="FP36" s="516"/>
      <c r="FQ36" s="516"/>
      <c r="FR36" s="516"/>
      <c r="FS36" s="516"/>
      <c r="FT36" s="516"/>
      <c r="FU36" s="516"/>
      <c r="FV36" s="516"/>
      <c r="FW36" s="516"/>
      <c r="FX36" s="516"/>
      <c r="FY36" s="516"/>
      <c r="FZ36" s="516"/>
      <c r="GA36" s="516"/>
      <c r="GB36" s="516"/>
      <c r="GC36" s="516"/>
      <c r="GD36" s="516"/>
      <c r="GE36" s="516"/>
      <c r="GF36" s="516"/>
      <c r="GG36" s="516"/>
      <c r="GH36" s="516"/>
      <c r="GI36" s="516"/>
      <c r="GJ36" s="516"/>
      <c r="GK36" s="516"/>
      <c r="GL36" s="516"/>
      <c r="GM36" s="516"/>
      <c r="GN36" s="516"/>
      <c r="GO36" s="516"/>
      <c r="GP36" s="516"/>
      <c r="GQ36" s="516"/>
      <c r="GR36" s="516"/>
      <c r="GS36" s="516"/>
      <c r="GT36" s="516"/>
      <c r="GU36" s="516"/>
      <c r="GV36" s="516"/>
      <c r="GW36" s="516"/>
      <c r="GX36" s="516"/>
      <c r="GY36" s="516"/>
      <c r="GZ36" s="516"/>
      <c r="HA36" s="516"/>
      <c r="HB36" s="516"/>
      <c r="HC36" s="516"/>
      <c r="HD36" s="516"/>
      <c r="HE36" s="516"/>
      <c r="HF36" s="516"/>
      <c r="HG36" s="516"/>
      <c r="HH36" s="516"/>
      <c r="HI36" s="516"/>
      <c r="HJ36" s="516"/>
      <c r="HK36" s="516"/>
      <c r="HL36" s="516"/>
      <c r="HM36" s="516"/>
      <c r="HN36" s="516"/>
      <c r="HO36" s="516"/>
      <c r="HP36" s="516"/>
      <c r="HQ36" s="516"/>
      <c r="HR36" s="516"/>
      <c r="HS36" s="516"/>
      <c r="HT36" s="516"/>
      <c r="HU36" s="516"/>
      <c r="HV36" s="516"/>
      <c r="HW36" s="516"/>
      <c r="HX36" s="516"/>
      <c r="HY36" s="516"/>
      <c r="HZ36" s="516"/>
      <c r="IA36" s="516"/>
      <c r="IB36" s="516"/>
      <c r="IC36" s="516"/>
      <c r="ID36" s="516"/>
      <c r="IE36" s="516"/>
      <c r="IF36" s="516"/>
      <c r="IG36" s="516"/>
      <c r="IH36" s="516"/>
      <c r="II36" s="516"/>
      <c r="IJ36" s="516"/>
      <c r="IK36" s="516"/>
      <c r="IL36" s="516"/>
      <c r="IM36" s="516"/>
      <c r="IN36" s="516"/>
      <c r="IO36" s="516"/>
      <c r="IP36" s="516"/>
      <c r="IQ36" s="516"/>
      <c r="IR36" s="516"/>
      <c r="IS36" s="516"/>
      <c r="IT36" s="516"/>
      <c r="IU36" s="516"/>
      <c r="IV36" s="516"/>
      <c r="IW36" s="516"/>
      <c r="IX36" s="516"/>
      <c r="IY36" s="516"/>
      <c r="IZ36" s="516"/>
      <c r="JA36" s="516"/>
      <c r="JB36" s="516"/>
      <c r="JC36" s="516"/>
      <c r="JD36" s="516"/>
      <c r="JE36" s="516"/>
      <c r="JF36" s="516"/>
      <c r="JG36" s="516"/>
      <c r="JH36" s="516"/>
      <c r="JI36" s="516"/>
      <c r="JJ36" s="516"/>
      <c r="JK36" s="516"/>
      <c r="JL36" s="516"/>
      <c r="JM36" s="516"/>
      <c r="JN36" s="516"/>
      <c r="JO36" s="516"/>
      <c r="JP36" s="516"/>
      <c r="JQ36" s="516"/>
      <c r="JR36" s="516"/>
      <c r="JS36" s="516"/>
      <c r="JT36" s="516"/>
      <c r="JU36" s="516"/>
      <c r="JV36" s="516"/>
      <c r="JW36" s="516"/>
      <c r="JX36" s="516"/>
      <c r="JY36" s="516"/>
      <c r="JZ36" s="516"/>
      <c r="KA36" s="516"/>
      <c r="KB36" s="516"/>
      <c r="KC36" s="516"/>
      <c r="KD36" s="516"/>
      <c r="KE36" s="516"/>
      <c r="KF36" s="516"/>
      <c r="KG36" s="516"/>
      <c r="KH36" s="516"/>
      <c r="KI36" s="516"/>
      <c r="KJ36" s="516"/>
      <c r="KK36" s="516"/>
      <c r="KL36" s="516"/>
      <c r="KM36" s="516"/>
      <c r="KN36" s="516"/>
      <c r="KO36" s="516"/>
      <c r="KP36" s="516"/>
      <c r="KQ36" s="516"/>
      <c r="KR36" s="516"/>
      <c r="KS36" s="516"/>
      <c r="KT36" s="516"/>
      <c r="KU36" s="516"/>
      <c r="KV36" s="516"/>
      <c r="KW36" s="516"/>
      <c r="KX36" s="516"/>
      <c r="KY36" s="516"/>
      <c r="KZ36" s="516"/>
      <c r="LA36" s="516"/>
      <c r="LB36" s="516"/>
      <c r="LC36" s="516"/>
      <c r="LD36" s="516"/>
      <c r="LE36" s="516"/>
      <c r="LF36" s="516"/>
      <c r="LG36" s="516"/>
      <c r="LH36" s="516"/>
      <c r="LI36" s="516"/>
      <c r="LJ36" s="516"/>
      <c r="LK36" s="516"/>
      <c r="LL36" s="516"/>
      <c r="LM36" s="516"/>
      <c r="LN36" s="516"/>
      <c r="LO36" s="516"/>
      <c r="LP36" s="516"/>
      <c r="LQ36" s="516"/>
      <c r="LR36" s="516"/>
      <c r="LS36" s="516"/>
      <c r="LT36" s="516"/>
      <c r="LU36" s="516"/>
      <c r="LV36" s="516"/>
      <c r="LW36" s="516"/>
      <c r="LX36" s="516"/>
      <c r="LY36" s="516"/>
      <c r="LZ36" s="516"/>
      <c r="MA36" s="516"/>
      <c r="MB36" s="516"/>
      <c r="MC36" s="516"/>
      <c r="MD36" s="516"/>
      <c r="ME36" s="516"/>
      <c r="MF36" s="516"/>
      <c r="MG36" s="516"/>
      <c r="MH36" s="516"/>
      <c r="MI36" s="516"/>
      <c r="MJ36" s="516"/>
      <c r="MK36" s="516"/>
      <c r="ML36" s="516"/>
      <c r="MM36" s="516"/>
      <c r="MN36" s="516"/>
      <c r="MO36" s="516"/>
      <c r="MP36" s="516"/>
      <c r="MQ36" s="516"/>
      <c r="MR36" s="516"/>
      <c r="MS36" s="516"/>
      <c r="MT36" s="516"/>
      <c r="MU36" s="516"/>
      <c r="MV36" s="516"/>
      <c r="MW36" s="516"/>
      <c r="MX36" s="516"/>
      <c r="MY36" s="516"/>
      <c r="MZ36" s="516"/>
      <c r="NA36" s="516"/>
      <c r="NB36" s="516"/>
      <c r="NC36" s="516"/>
      <c r="ND36" s="516"/>
      <c r="NE36" s="516"/>
      <c r="NF36" s="516"/>
      <c r="NG36" s="516"/>
      <c r="NH36" s="516"/>
      <c r="NI36" s="516"/>
      <c r="NJ36" s="516"/>
      <c r="NK36" s="516"/>
      <c r="NL36" s="516"/>
      <c r="NM36" s="516"/>
      <c r="NN36" s="516"/>
      <c r="NO36" s="516"/>
      <c r="NP36" s="516"/>
      <c r="NQ36" s="516"/>
      <c r="NR36" s="516"/>
      <c r="NS36" s="516"/>
      <c r="NT36" s="516"/>
      <c r="NU36" s="516"/>
      <c r="NV36" s="516"/>
      <c r="NW36" s="516"/>
      <c r="NX36" s="516"/>
      <c r="NY36" s="516"/>
      <c r="NZ36" s="516"/>
      <c r="OA36" s="516"/>
      <c r="OB36" s="516"/>
      <c r="OC36" s="516"/>
      <c r="OD36" s="516"/>
      <c r="OE36" s="516"/>
      <c r="OF36" s="516"/>
      <c r="OG36" s="516"/>
      <c r="OH36" s="516"/>
      <c r="OI36" s="516"/>
      <c r="OJ36" s="516"/>
      <c r="OK36" s="516"/>
      <c r="OL36" s="516"/>
      <c r="OM36" s="516"/>
      <c r="ON36" s="516"/>
      <c r="OO36" s="516"/>
      <c r="OP36" s="516"/>
      <c r="OQ36" s="516"/>
      <c r="OR36" s="516"/>
      <c r="OS36" s="516"/>
      <c r="OT36" s="516"/>
      <c r="OU36" s="516"/>
      <c r="OV36" s="516"/>
      <c r="OW36" s="516"/>
      <c r="OX36" s="516"/>
      <c r="OY36" s="516"/>
      <c r="OZ36" s="516"/>
      <c r="PA36" s="516"/>
      <c r="PB36" s="516"/>
      <c r="PC36" s="516"/>
      <c r="PD36" s="516"/>
      <c r="PE36" s="516"/>
      <c r="PF36" s="516"/>
      <c r="PG36" s="516"/>
      <c r="PH36" s="516"/>
      <c r="PI36" s="516"/>
      <c r="PJ36" s="516"/>
      <c r="PK36" s="516"/>
      <c r="PL36" s="516"/>
      <c r="PM36" s="516"/>
      <c r="PN36" s="516"/>
      <c r="PO36" s="516"/>
      <c r="PP36" s="516"/>
      <c r="PQ36" s="516"/>
      <c r="PR36" s="516"/>
      <c r="PS36" s="516"/>
      <c r="PT36" s="516"/>
      <c r="PU36" s="516"/>
      <c r="PV36" s="516"/>
      <c r="PW36" s="516"/>
      <c r="PX36" s="516"/>
      <c r="PY36" s="516"/>
      <c r="PZ36" s="516"/>
      <c r="QA36" s="516"/>
      <c r="QB36" s="516"/>
      <c r="QC36" s="516"/>
      <c r="QD36" s="516"/>
      <c r="QE36" s="516"/>
      <c r="QF36" s="516"/>
      <c r="QG36" s="516"/>
      <c r="QH36" s="516"/>
      <c r="QI36" s="516"/>
      <c r="QJ36" s="516"/>
      <c r="QK36" s="516"/>
      <c r="QL36" s="516"/>
      <c r="QM36" s="516"/>
      <c r="QN36" s="516"/>
      <c r="QO36" s="516"/>
      <c r="QP36" s="516"/>
      <c r="QQ36" s="516"/>
      <c r="QR36" s="516"/>
      <c r="QS36" s="516"/>
      <c r="QT36" s="516"/>
      <c r="QU36" s="516"/>
      <c r="QV36" s="516"/>
      <c r="QW36" s="516"/>
      <c r="QX36" s="516"/>
      <c r="QY36" s="516"/>
      <c r="QZ36" s="516"/>
      <c r="RA36" s="516"/>
      <c r="RB36" s="516"/>
      <c r="RC36" s="516"/>
      <c r="RD36" s="516"/>
      <c r="RE36" s="516"/>
      <c r="RF36" s="516"/>
      <c r="RG36" s="516"/>
      <c r="RH36" s="516"/>
      <c r="RI36" s="516"/>
      <c r="RJ36" s="516"/>
      <c r="RK36" s="516"/>
      <c r="RL36" s="516"/>
      <c r="RM36" s="516"/>
      <c r="RN36" s="516"/>
      <c r="RO36" s="516"/>
      <c r="RP36" s="516"/>
      <c r="RQ36" s="516"/>
      <c r="RR36" s="516"/>
      <c r="RS36" s="516"/>
      <c r="RT36" s="516"/>
      <c r="RU36" s="516"/>
      <c r="RV36" s="516"/>
      <c r="RW36" s="516"/>
      <c r="RX36" s="516"/>
      <c r="RY36" s="516"/>
      <c r="RZ36" s="516"/>
      <c r="SA36" s="516"/>
      <c r="SB36" s="516"/>
      <c r="SC36" s="516"/>
      <c r="SD36" s="516"/>
      <c r="SE36" s="516"/>
      <c r="SF36" s="516"/>
      <c r="SG36" s="516"/>
      <c r="SH36" s="516"/>
      <c r="SI36" s="516"/>
      <c r="SJ36" s="516"/>
      <c r="SK36" s="516"/>
      <c r="SL36" s="516"/>
      <c r="SM36" s="516"/>
      <c r="SN36" s="516"/>
      <c r="SO36" s="516"/>
      <c r="SP36" s="516"/>
      <c r="SQ36" s="516"/>
      <c r="SR36" s="516"/>
      <c r="SS36" s="516"/>
    </row>
    <row r="37" spans="1:513" s="517" customFormat="1" ht="28.8" customHeight="1" x14ac:dyDescent="0.25">
      <c r="A37" s="553"/>
      <c r="B37" s="554"/>
      <c r="C37" s="555" t="s">
        <v>436</v>
      </c>
      <c r="D37" s="556">
        <v>300</v>
      </c>
      <c r="E37" s="557">
        <f>350/AO1</f>
        <v>116.66666666666667</v>
      </c>
      <c r="F37" s="557">
        <f t="shared" si="3"/>
        <v>35000</v>
      </c>
      <c r="G37" s="558" t="s">
        <v>151</v>
      </c>
      <c r="H37" s="558" t="s">
        <v>184</v>
      </c>
      <c r="I37" s="558"/>
      <c r="J37" s="558"/>
      <c r="K37" s="558"/>
      <c r="L37" s="558"/>
      <c r="M37" s="558"/>
      <c r="N37" s="558"/>
      <c r="O37" s="558"/>
      <c r="P37" s="558"/>
      <c r="Q37" s="558"/>
      <c r="R37" s="558"/>
      <c r="S37" s="558"/>
      <c r="T37" s="558"/>
      <c r="U37" s="558"/>
      <c r="V37" s="558"/>
      <c r="W37" s="558"/>
      <c r="X37" s="558"/>
      <c r="Y37" s="558"/>
      <c r="Z37" s="558"/>
      <c r="AA37" s="558"/>
      <c r="AB37" s="558"/>
      <c r="AC37" s="558"/>
      <c r="AD37" s="558"/>
      <c r="AE37" s="558"/>
      <c r="AF37" s="558"/>
      <c r="AG37" s="558"/>
      <c r="AH37" s="560"/>
      <c r="AI37" s="538">
        <f>SUM(K37+M37+O37+Q37+S37+U37+W37+Y37+AA37+AC37+AE37+AG37)</f>
        <v>0</v>
      </c>
      <c r="AJ37" s="539">
        <f>SUM(L37+N37+P37+R37+T37+V37+X37+Z37+AB37+AD37+AF37+AH37)</f>
        <v>0</v>
      </c>
      <c r="AK37" s="539">
        <f>AI37+AJ37</f>
        <v>0</v>
      </c>
      <c r="AL37" s="561"/>
      <c r="AM37" s="562"/>
      <c r="AN37" s="516"/>
      <c r="AO37" s="516"/>
      <c r="AP37" s="516"/>
      <c r="AQ37" s="516"/>
      <c r="AR37" s="516"/>
      <c r="AS37" s="516"/>
      <c r="AT37" s="516"/>
      <c r="AU37" s="516"/>
      <c r="AV37" s="516"/>
      <c r="AW37" s="516"/>
      <c r="AX37" s="516"/>
      <c r="AY37" s="516"/>
      <c r="AZ37" s="516"/>
      <c r="BA37" s="516"/>
      <c r="BB37" s="516"/>
      <c r="BC37" s="516"/>
      <c r="BD37" s="516"/>
      <c r="BE37" s="516"/>
      <c r="BF37" s="516"/>
      <c r="BG37" s="516"/>
      <c r="BH37" s="516"/>
      <c r="BI37" s="516"/>
      <c r="BJ37" s="516"/>
      <c r="BK37" s="516"/>
      <c r="BL37" s="516"/>
      <c r="BM37" s="516"/>
      <c r="BN37" s="516"/>
      <c r="BO37" s="516"/>
      <c r="BP37" s="516"/>
      <c r="BQ37" s="516"/>
      <c r="BR37" s="516"/>
      <c r="BS37" s="516"/>
      <c r="BT37" s="516"/>
      <c r="BU37" s="516"/>
      <c r="BV37" s="516"/>
      <c r="BW37" s="516"/>
      <c r="BX37" s="516"/>
      <c r="BY37" s="516"/>
      <c r="BZ37" s="516"/>
      <c r="CA37" s="516"/>
      <c r="CB37" s="516"/>
      <c r="CC37" s="516"/>
      <c r="CD37" s="516"/>
      <c r="CE37" s="516"/>
      <c r="CF37" s="516"/>
      <c r="CG37" s="516"/>
      <c r="CH37" s="516"/>
      <c r="CI37" s="516"/>
      <c r="CJ37" s="516"/>
      <c r="CK37" s="516"/>
      <c r="CL37" s="516"/>
      <c r="CM37" s="516"/>
      <c r="CN37" s="516"/>
      <c r="CO37" s="516"/>
      <c r="CP37" s="516"/>
      <c r="CQ37" s="516"/>
      <c r="CR37" s="516"/>
      <c r="CS37" s="516"/>
      <c r="CT37" s="516"/>
      <c r="CU37" s="516"/>
      <c r="CV37" s="516"/>
      <c r="CW37" s="516"/>
      <c r="CX37" s="516"/>
      <c r="CY37" s="516"/>
      <c r="CZ37" s="516"/>
      <c r="DA37" s="516"/>
      <c r="DB37" s="516"/>
      <c r="DC37" s="516"/>
      <c r="DD37" s="516"/>
      <c r="DE37" s="516"/>
      <c r="DF37" s="516"/>
      <c r="DG37" s="516"/>
      <c r="DH37" s="516"/>
      <c r="DI37" s="516"/>
      <c r="DJ37" s="516"/>
      <c r="DK37" s="516"/>
      <c r="DL37" s="516"/>
      <c r="DM37" s="516"/>
      <c r="DN37" s="516"/>
      <c r="DO37" s="516"/>
      <c r="DP37" s="516"/>
      <c r="DQ37" s="516"/>
      <c r="DR37" s="516"/>
      <c r="DS37" s="516"/>
      <c r="DT37" s="516"/>
      <c r="DU37" s="516"/>
      <c r="DV37" s="516"/>
      <c r="DW37" s="516"/>
      <c r="DX37" s="516"/>
      <c r="DY37" s="516"/>
      <c r="DZ37" s="516"/>
      <c r="EA37" s="516"/>
      <c r="EB37" s="516"/>
      <c r="EC37" s="516"/>
      <c r="ED37" s="516"/>
      <c r="EE37" s="516"/>
      <c r="EF37" s="516"/>
      <c r="EG37" s="516"/>
      <c r="EH37" s="516"/>
      <c r="EI37" s="516"/>
      <c r="EJ37" s="516"/>
      <c r="EK37" s="516"/>
      <c r="EL37" s="516"/>
      <c r="EM37" s="516"/>
      <c r="EN37" s="516"/>
      <c r="EO37" s="516"/>
      <c r="EP37" s="516"/>
      <c r="EQ37" s="516"/>
      <c r="ER37" s="516"/>
      <c r="ES37" s="516"/>
      <c r="ET37" s="516"/>
      <c r="EU37" s="516"/>
      <c r="EV37" s="516"/>
      <c r="EW37" s="516"/>
      <c r="EX37" s="516"/>
      <c r="EY37" s="516"/>
      <c r="EZ37" s="516"/>
      <c r="FA37" s="516"/>
      <c r="FB37" s="516"/>
      <c r="FC37" s="516"/>
      <c r="FD37" s="516"/>
      <c r="FE37" s="516"/>
      <c r="FF37" s="516"/>
      <c r="FG37" s="516"/>
      <c r="FH37" s="516"/>
      <c r="FI37" s="516"/>
      <c r="FJ37" s="516"/>
      <c r="FK37" s="516"/>
      <c r="FL37" s="516"/>
      <c r="FM37" s="516"/>
      <c r="FN37" s="516"/>
      <c r="FO37" s="516"/>
      <c r="FP37" s="516"/>
      <c r="FQ37" s="516"/>
      <c r="FR37" s="516"/>
      <c r="FS37" s="516"/>
      <c r="FT37" s="516"/>
      <c r="FU37" s="516"/>
      <c r="FV37" s="516"/>
      <c r="FW37" s="516"/>
      <c r="FX37" s="516"/>
      <c r="FY37" s="516"/>
      <c r="FZ37" s="516"/>
      <c r="GA37" s="516"/>
      <c r="GB37" s="516"/>
      <c r="GC37" s="516"/>
      <c r="GD37" s="516"/>
      <c r="GE37" s="516"/>
      <c r="GF37" s="516"/>
      <c r="GG37" s="516"/>
      <c r="GH37" s="516"/>
      <c r="GI37" s="516"/>
      <c r="GJ37" s="516"/>
      <c r="GK37" s="516"/>
      <c r="GL37" s="516"/>
      <c r="GM37" s="516"/>
      <c r="GN37" s="516"/>
      <c r="GO37" s="516"/>
      <c r="GP37" s="516"/>
      <c r="GQ37" s="516"/>
      <c r="GR37" s="516"/>
      <c r="GS37" s="516"/>
      <c r="GT37" s="516"/>
      <c r="GU37" s="516"/>
      <c r="GV37" s="516"/>
      <c r="GW37" s="516"/>
      <c r="GX37" s="516"/>
      <c r="GY37" s="516"/>
      <c r="GZ37" s="516"/>
      <c r="HA37" s="516"/>
      <c r="HB37" s="516"/>
      <c r="HC37" s="516"/>
      <c r="HD37" s="516"/>
      <c r="HE37" s="516"/>
      <c r="HF37" s="516"/>
      <c r="HG37" s="516"/>
      <c r="HH37" s="516"/>
      <c r="HI37" s="516"/>
      <c r="HJ37" s="516"/>
      <c r="HK37" s="516"/>
      <c r="HL37" s="516"/>
      <c r="HM37" s="516"/>
      <c r="HN37" s="516"/>
      <c r="HO37" s="516"/>
      <c r="HP37" s="516"/>
      <c r="HQ37" s="516"/>
      <c r="HR37" s="516"/>
      <c r="HS37" s="516"/>
      <c r="HT37" s="516"/>
      <c r="HU37" s="516"/>
      <c r="HV37" s="516"/>
      <c r="HW37" s="516"/>
      <c r="HX37" s="516"/>
      <c r="HY37" s="516"/>
      <c r="HZ37" s="516"/>
      <c r="IA37" s="516"/>
      <c r="IB37" s="516"/>
      <c r="IC37" s="516"/>
      <c r="ID37" s="516"/>
      <c r="IE37" s="516"/>
      <c r="IF37" s="516"/>
      <c r="IG37" s="516"/>
      <c r="IH37" s="516"/>
      <c r="II37" s="516"/>
      <c r="IJ37" s="516"/>
      <c r="IK37" s="516"/>
      <c r="IL37" s="516"/>
      <c r="IM37" s="516"/>
      <c r="IN37" s="516"/>
      <c r="IO37" s="516"/>
      <c r="IP37" s="516"/>
      <c r="IQ37" s="516"/>
      <c r="IR37" s="516"/>
      <c r="IS37" s="516"/>
      <c r="IT37" s="516"/>
      <c r="IU37" s="516"/>
      <c r="IV37" s="516"/>
      <c r="IW37" s="516"/>
      <c r="IX37" s="516"/>
      <c r="IY37" s="516"/>
      <c r="IZ37" s="516"/>
      <c r="JA37" s="516"/>
      <c r="JB37" s="516"/>
      <c r="JC37" s="516"/>
      <c r="JD37" s="516"/>
      <c r="JE37" s="516"/>
      <c r="JF37" s="516"/>
      <c r="JG37" s="516"/>
      <c r="JH37" s="516"/>
      <c r="JI37" s="516"/>
      <c r="JJ37" s="516"/>
      <c r="JK37" s="516"/>
      <c r="JL37" s="516"/>
      <c r="JM37" s="516"/>
      <c r="JN37" s="516"/>
      <c r="JO37" s="516"/>
      <c r="JP37" s="516"/>
      <c r="JQ37" s="516"/>
      <c r="JR37" s="516"/>
      <c r="JS37" s="516"/>
      <c r="JT37" s="516"/>
      <c r="JU37" s="516"/>
      <c r="JV37" s="516"/>
      <c r="JW37" s="516"/>
      <c r="JX37" s="516"/>
      <c r="JY37" s="516"/>
      <c r="JZ37" s="516"/>
      <c r="KA37" s="516"/>
      <c r="KB37" s="516"/>
      <c r="KC37" s="516"/>
      <c r="KD37" s="516"/>
      <c r="KE37" s="516"/>
      <c r="KF37" s="516"/>
      <c r="KG37" s="516"/>
      <c r="KH37" s="516"/>
      <c r="KI37" s="516"/>
      <c r="KJ37" s="516"/>
      <c r="KK37" s="516"/>
      <c r="KL37" s="516"/>
      <c r="KM37" s="516"/>
      <c r="KN37" s="516"/>
      <c r="KO37" s="516"/>
      <c r="KP37" s="516"/>
      <c r="KQ37" s="516"/>
      <c r="KR37" s="516"/>
      <c r="KS37" s="516"/>
      <c r="KT37" s="516"/>
      <c r="KU37" s="516"/>
      <c r="KV37" s="516"/>
      <c r="KW37" s="516"/>
      <c r="KX37" s="516"/>
      <c r="KY37" s="516"/>
      <c r="KZ37" s="516"/>
      <c r="LA37" s="516"/>
      <c r="LB37" s="516"/>
      <c r="LC37" s="516"/>
      <c r="LD37" s="516"/>
      <c r="LE37" s="516"/>
      <c r="LF37" s="516"/>
      <c r="LG37" s="516"/>
      <c r="LH37" s="516"/>
      <c r="LI37" s="516"/>
      <c r="LJ37" s="516"/>
      <c r="LK37" s="516"/>
      <c r="LL37" s="516"/>
      <c r="LM37" s="516"/>
      <c r="LN37" s="516"/>
      <c r="LO37" s="516"/>
      <c r="LP37" s="516"/>
      <c r="LQ37" s="516"/>
      <c r="LR37" s="516"/>
      <c r="LS37" s="516"/>
      <c r="LT37" s="516"/>
      <c r="LU37" s="516"/>
      <c r="LV37" s="516"/>
      <c r="LW37" s="516"/>
      <c r="LX37" s="516"/>
      <c r="LY37" s="516"/>
      <c r="LZ37" s="516"/>
      <c r="MA37" s="516"/>
      <c r="MB37" s="516"/>
      <c r="MC37" s="516"/>
      <c r="MD37" s="516"/>
      <c r="ME37" s="516"/>
      <c r="MF37" s="516"/>
      <c r="MG37" s="516"/>
      <c r="MH37" s="516"/>
      <c r="MI37" s="516"/>
      <c r="MJ37" s="516"/>
      <c r="MK37" s="516"/>
      <c r="ML37" s="516"/>
      <c r="MM37" s="516"/>
      <c r="MN37" s="516"/>
      <c r="MO37" s="516"/>
      <c r="MP37" s="516"/>
      <c r="MQ37" s="516"/>
      <c r="MR37" s="516"/>
      <c r="MS37" s="516"/>
      <c r="MT37" s="516"/>
      <c r="MU37" s="516"/>
      <c r="MV37" s="516"/>
      <c r="MW37" s="516"/>
      <c r="MX37" s="516"/>
      <c r="MY37" s="516"/>
      <c r="MZ37" s="516"/>
      <c r="NA37" s="516"/>
      <c r="NB37" s="516"/>
      <c r="NC37" s="516"/>
      <c r="ND37" s="516"/>
      <c r="NE37" s="516"/>
      <c r="NF37" s="516"/>
      <c r="NG37" s="516"/>
      <c r="NH37" s="516"/>
      <c r="NI37" s="516"/>
      <c r="NJ37" s="516"/>
      <c r="NK37" s="516"/>
      <c r="NL37" s="516"/>
      <c r="NM37" s="516"/>
      <c r="NN37" s="516"/>
      <c r="NO37" s="516"/>
      <c r="NP37" s="516"/>
      <c r="NQ37" s="516"/>
      <c r="NR37" s="516"/>
      <c r="NS37" s="516"/>
      <c r="NT37" s="516"/>
      <c r="NU37" s="516"/>
      <c r="NV37" s="516"/>
      <c r="NW37" s="516"/>
      <c r="NX37" s="516"/>
      <c r="NY37" s="516"/>
      <c r="NZ37" s="516"/>
      <c r="OA37" s="516"/>
      <c r="OB37" s="516"/>
      <c r="OC37" s="516"/>
      <c r="OD37" s="516"/>
      <c r="OE37" s="516"/>
      <c r="OF37" s="516"/>
      <c r="OG37" s="516"/>
      <c r="OH37" s="516"/>
      <c r="OI37" s="516"/>
      <c r="OJ37" s="516"/>
      <c r="OK37" s="516"/>
      <c r="OL37" s="516"/>
      <c r="OM37" s="516"/>
      <c r="ON37" s="516"/>
      <c r="OO37" s="516"/>
      <c r="OP37" s="516"/>
      <c r="OQ37" s="516"/>
      <c r="OR37" s="516"/>
      <c r="OS37" s="516"/>
      <c r="OT37" s="516"/>
      <c r="OU37" s="516"/>
      <c r="OV37" s="516"/>
      <c r="OW37" s="516"/>
      <c r="OX37" s="516"/>
      <c r="OY37" s="516"/>
      <c r="OZ37" s="516"/>
      <c r="PA37" s="516"/>
      <c r="PB37" s="516"/>
      <c r="PC37" s="516"/>
      <c r="PD37" s="516"/>
      <c r="PE37" s="516"/>
      <c r="PF37" s="516"/>
      <c r="PG37" s="516"/>
      <c r="PH37" s="516"/>
      <c r="PI37" s="516"/>
      <c r="PJ37" s="516"/>
      <c r="PK37" s="516"/>
      <c r="PL37" s="516"/>
      <c r="PM37" s="516"/>
      <c r="PN37" s="516"/>
      <c r="PO37" s="516"/>
      <c r="PP37" s="516"/>
      <c r="PQ37" s="516"/>
      <c r="PR37" s="516"/>
      <c r="PS37" s="516"/>
      <c r="PT37" s="516"/>
      <c r="PU37" s="516"/>
      <c r="PV37" s="516"/>
      <c r="PW37" s="516"/>
      <c r="PX37" s="516"/>
      <c r="PY37" s="516"/>
      <c r="PZ37" s="516"/>
      <c r="QA37" s="516"/>
      <c r="QB37" s="516"/>
      <c r="QC37" s="516"/>
      <c r="QD37" s="516"/>
      <c r="QE37" s="516"/>
      <c r="QF37" s="516"/>
      <c r="QG37" s="516"/>
      <c r="QH37" s="516"/>
      <c r="QI37" s="516"/>
      <c r="QJ37" s="516"/>
      <c r="QK37" s="516"/>
      <c r="QL37" s="516"/>
      <c r="QM37" s="516"/>
      <c r="QN37" s="516"/>
      <c r="QO37" s="516"/>
      <c r="QP37" s="516"/>
      <c r="QQ37" s="516"/>
      <c r="QR37" s="516"/>
      <c r="QS37" s="516"/>
      <c r="QT37" s="516"/>
      <c r="QU37" s="516"/>
      <c r="QV37" s="516"/>
      <c r="QW37" s="516"/>
      <c r="QX37" s="516"/>
      <c r="QY37" s="516"/>
      <c r="QZ37" s="516"/>
      <c r="RA37" s="516"/>
      <c r="RB37" s="516"/>
      <c r="RC37" s="516"/>
      <c r="RD37" s="516"/>
      <c r="RE37" s="516"/>
      <c r="RF37" s="516"/>
      <c r="RG37" s="516"/>
      <c r="RH37" s="516"/>
      <c r="RI37" s="516"/>
      <c r="RJ37" s="516"/>
      <c r="RK37" s="516"/>
      <c r="RL37" s="516"/>
      <c r="RM37" s="516"/>
      <c r="RN37" s="516"/>
      <c r="RO37" s="516"/>
      <c r="RP37" s="516"/>
      <c r="RQ37" s="516"/>
      <c r="RR37" s="516"/>
      <c r="RS37" s="516"/>
      <c r="RT37" s="516"/>
      <c r="RU37" s="516"/>
      <c r="RV37" s="516"/>
      <c r="RW37" s="516"/>
      <c r="RX37" s="516"/>
      <c r="RY37" s="516"/>
      <c r="RZ37" s="516"/>
      <c r="SA37" s="516"/>
      <c r="SB37" s="516"/>
      <c r="SC37" s="516"/>
      <c r="SD37" s="516"/>
      <c r="SE37" s="516"/>
      <c r="SF37" s="516"/>
      <c r="SG37" s="516"/>
      <c r="SH37" s="516"/>
      <c r="SI37" s="516"/>
      <c r="SJ37" s="516"/>
      <c r="SK37" s="516"/>
      <c r="SL37" s="516"/>
      <c r="SM37" s="516"/>
      <c r="SN37" s="516"/>
      <c r="SO37" s="516"/>
      <c r="SP37" s="516"/>
      <c r="SQ37" s="516"/>
      <c r="SR37" s="516"/>
      <c r="SS37" s="516"/>
    </row>
    <row r="38" spans="1:513" s="517" customFormat="1" ht="28.8" customHeight="1" x14ac:dyDescent="0.25">
      <c r="A38" s="553"/>
      <c r="B38" s="554"/>
      <c r="C38" s="555" t="s">
        <v>437</v>
      </c>
      <c r="D38" s="556">
        <v>120</v>
      </c>
      <c r="E38" s="557">
        <f>350/AO1</f>
        <v>116.66666666666667</v>
      </c>
      <c r="F38" s="557">
        <f t="shared" si="3"/>
        <v>14000</v>
      </c>
      <c r="G38" s="558" t="s">
        <v>151</v>
      </c>
      <c r="H38" s="558" t="s">
        <v>184</v>
      </c>
      <c r="I38" s="558"/>
      <c r="J38" s="558"/>
      <c r="K38" s="558"/>
      <c r="L38" s="558"/>
      <c r="M38" s="558"/>
      <c r="N38" s="558"/>
      <c r="O38" s="558"/>
      <c r="P38" s="558"/>
      <c r="Q38" s="558"/>
      <c r="R38" s="558"/>
      <c r="S38" s="558"/>
      <c r="T38" s="558"/>
      <c r="U38" s="558"/>
      <c r="V38" s="558"/>
      <c r="W38" s="558"/>
      <c r="X38" s="558"/>
      <c r="Y38" s="558"/>
      <c r="Z38" s="558"/>
      <c r="AA38" s="558"/>
      <c r="AB38" s="558"/>
      <c r="AC38" s="558"/>
      <c r="AD38" s="558"/>
      <c r="AE38" s="558"/>
      <c r="AF38" s="558"/>
      <c r="AG38" s="558"/>
      <c r="AH38" s="560"/>
      <c r="AI38" s="538"/>
      <c r="AJ38" s="539"/>
      <c r="AK38" s="539"/>
      <c r="AL38" s="561"/>
      <c r="AM38" s="562"/>
      <c r="AN38" s="516"/>
      <c r="AO38" s="516"/>
      <c r="AP38" s="516"/>
      <c r="AQ38" s="516"/>
      <c r="AR38" s="516"/>
      <c r="AS38" s="516"/>
      <c r="AT38" s="516"/>
      <c r="AU38" s="516"/>
      <c r="AV38" s="516"/>
      <c r="AW38" s="516"/>
      <c r="AX38" s="516"/>
      <c r="AY38" s="516"/>
      <c r="AZ38" s="516"/>
      <c r="BA38" s="516"/>
      <c r="BB38" s="516"/>
      <c r="BC38" s="516"/>
      <c r="BD38" s="516"/>
      <c r="BE38" s="516"/>
      <c r="BF38" s="516"/>
      <c r="BG38" s="516"/>
      <c r="BH38" s="516"/>
      <c r="BI38" s="516"/>
      <c r="BJ38" s="516"/>
      <c r="BK38" s="516"/>
      <c r="BL38" s="516"/>
      <c r="BM38" s="516"/>
      <c r="BN38" s="516"/>
      <c r="BO38" s="516"/>
      <c r="BP38" s="516"/>
      <c r="BQ38" s="516"/>
      <c r="BR38" s="516"/>
      <c r="BS38" s="516"/>
      <c r="BT38" s="516"/>
      <c r="BU38" s="516"/>
      <c r="BV38" s="516"/>
      <c r="BW38" s="516"/>
      <c r="BX38" s="516"/>
      <c r="BY38" s="516"/>
      <c r="BZ38" s="516"/>
      <c r="CA38" s="516"/>
      <c r="CB38" s="516"/>
      <c r="CC38" s="516"/>
      <c r="CD38" s="516"/>
      <c r="CE38" s="516"/>
      <c r="CF38" s="516"/>
      <c r="CG38" s="516"/>
      <c r="CH38" s="516"/>
      <c r="CI38" s="516"/>
      <c r="CJ38" s="516"/>
      <c r="CK38" s="516"/>
      <c r="CL38" s="516"/>
      <c r="CM38" s="516"/>
      <c r="CN38" s="516"/>
      <c r="CO38" s="516"/>
      <c r="CP38" s="516"/>
      <c r="CQ38" s="516"/>
      <c r="CR38" s="516"/>
      <c r="CS38" s="516"/>
      <c r="CT38" s="516"/>
      <c r="CU38" s="516"/>
      <c r="CV38" s="516"/>
      <c r="CW38" s="516"/>
      <c r="CX38" s="516"/>
      <c r="CY38" s="516"/>
      <c r="CZ38" s="516"/>
      <c r="DA38" s="516"/>
      <c r="DB38" s="516"/>
      <c r="DC38" s="516"/>
      <c r="DD38" s="516"/>
      <c r="DE38" s="516"/>
      <c r="DF38" s="516"/>
      <c r="DG38" s="516"/>
      <c r="DH38" s="516"/>
      <c r="DI38" s="516"/>
      <c r="DJ38" s="516"/>
      <c r="DK38" s="516"/>
      <c r="DL38" s="516"/>
      <c r="DM38" s="516"/>
      <c r="DN38" s="516"/>
      <c r="DO38" s="516"/>
      <c r="DP38" s="516"/>
      <c r="DQ38" s="516"/>
      <c r="DR38" s="516"/>
      <c r="DS38" s="516"/>
      <c r="DT38" s="516"/>
      <c r="DU38" s="516"/>
      <c r="DV38" s="516"/>
      <c r="DW38" s="516"/>
      <c r="DX38" s="516"/>
      <c r="DY38" s="516"/>
      <c r="DZ38" s="516"/>
      <c r="EA38" s="516"/>
      <c r="EB38" s="516"/>
      <c r="EC38" s="516"/>
      <c r="ED38" s="516"/>
      <c r="EE38" s="516"/>
      <c r="EF38" s="516"/>
      <c r="EG38" s="516"/>
      <c r="EH38" s="516"/>
      <c r="EI38" s="516"/>
      <c r="EJ38" s="516"/>
      <c r="EK38" s="516"/>
      <c r="EL38" s="516"/>
      <c r="EM38" s="516"/>
      <c r="EN38" s="516"/>
      <c r="EO38" s="516"/>
      <c r="EP38" s="516"/>
      <c r="EQ38" s="516"/>
      <c r="ER38" s="516"/>
      <c r="ES38" s="516"/>
      <c r="ET38" s="516"/>
      <c r="EU38" s="516"/>
      <c r="EV38" s="516"/>
      <c r="EW38" s="516"/>
      <c r="EX38" s="516"/>
      <c r="EY38" s="516"/>
      <c r="EZ38" s="516"/>
      <c r="FA38" s="516"/>
      <c r="FB38" s="516"/>
      <c r="FC38" s="516"/>
      <c r="FD38" s="516"/>
      <c r="FE38" s="516"/>
      <c r="FF38" s="516"/>
      <c r="FG38" s="516"/>
      <c r="FH38" s="516"/>
      <c r="FI38" s="516"/>
      <c r="FJ38" s="516"/>
      <c r="FK38" s="516"/>
      <c r="FL38" s="516"/>
      <c r="FM38" s="516"/>
      <c r="FN38" s="516"/>
      <c r="FO38" s="516"/>
      <c r="FP38" s="516"/>
      <c r="FQ38" s="516"/>
      <c r="FR38" s="516"/>
      <c r="FS38" s="516"/>
      <c r="FT38" s="516"/>
      <c r="FU38" s="516"/>
      <c r="FV38" s="516"/>
      <c r="FW38" s="516"/>
      <c r="FX38" s="516"/>
      <c r="FY38" s="516"/>
      <c r="FZ38" s="516"/>
      <c r="GA38" s="516"/>
      <c r="GB38" s="516"/>
      <c r="GC38" s="516"/>
      <c r="GD38" s="516"/>
      <c r="GE38" s="516"/>
      <c r="GF38" s="516"/>
      <c r="GG38" s="516"/>
      <c r="GH38" s="516"/>
      <c r="GI38" s="516"/>
      <c r="GJ38" s="516"/>
      <c r="GK38" s="516"/>
      <c r="GL38" s="516"/>
      <c r="GM38" s="516"/>
      <c r="GN38" s="516"/>
      <c r="GO38" s="516"/>
      <c r="GP38" s="516"/>
      <c r="GQ38" s="516"/>
      <c r="GR38" s="516"/>
      <c r="GS38" s="516"/>
      <c r="GT38" s="516"/>
      <c r="GU38" s="516"/>
      <c r="GV38" s="516"/>
      <c r="GW38" s="516"/>
      <c r="GX38" s="516"/>
      <c r="GY38" s="516"/>
      <c r="GZ38" s="516"/>
      <c r="HA38" s="516"/>
      <c r="HB38" s="516"/>
      <c r="HC38" s="516"/>
      <c r="HD38" s="516"/>
      <c r="HE38" s="516"/>
      <c r="HF38" s="516"/>
      <c r="HG38" s="516"/>
      <c r="HH38" s="516"/>
      <c r="HI38" s="516"/>
      <c r="HJ38" s="516"/>
      <c r="HK38" s="516"/>
      <c r="HL38" s="516"/>
      <c r="HM38" s="516"/>
      <c r="HN38" s="516"/>
      <c r="HO38" s="516"/>
      <c r="HP38" s="516"/>
      <c r="HQ38" s="516"/>
      <c r="HR38" s="516"/>
      <c r="HS38" s="516"/>
      <c r="HT38" s="516"/>
      <c r="HU38" s="516"/>
      <c r="HV38" s="516"/>
      <c r="HW38" s="516"/>
      <c r="HX38" s="516"/>
      <c r="HY38" s="516"/>
      <c r="HZ38" s="516"/>
      <c r="IA38" s="516"/>
      <c r="IB38" s="516"/>
      <c r="IC38" s="516"/>
      <c r="ID38" s="516"/>
      <c r="IE38" s="516"/>
      <c r="IF38" s="516"/>
      <c r="IG38" s="516"/>
      <c r="IH38" s="516"/>
      <c r="II38" s="516"/>
      <c r="IJ38" s="516"/>
      <c r="IK38" s="516"/>
      <c r="IL38" s="516"/>
      <c r="IM38" s="516"/>
      <c r="IN38" s="516"/>
      <c r="IO38" s="516"/>
      <c r="IP38" s="516"/>
      <c r="IQ38" s="516"/>
      <c r="IR38" s="516"/>
      <c r="IS38" s="516"/>
      <c r="IT38" s="516"/>
      <c r="IU38" s="516"/>
      <c r="IV38" s="516"/>
      <c r="IW38" s="516"/>
      <c r="IX38" s="516"/>
      <c r="IY38" s="516"/>
      <c r="IZ38" s="516"/>
      <c r="JA38" s="516"/>
      <c r="JB38" s="516"/>
      <c r="JC38" s="516"/>
      <c r="JD38" s="516"/>
      <c r="JE38" s="516"/>
      <c r="JF38" s="516"/>
      <c r="JG38" s="516"/>
      <c r="JH38" s="516"/>
      <c r="JI38" s="516"/>
      <c r="JJ38" s="516"/>
      <c r="JK38" s="516"/>
      <c r="JL38" s="516"/>
      <c r="JM38" s="516"/>
      <c r="JN38" s="516"/>
      <c r="JO38" s="516"/>
      <c r="JP38" s="516"/>
      <c r="JQ38" s="516"/>
      <c r="JR38" s="516"/>
      <c r="JS38" s="516"/>
      <c r="JT38" s="516"/>
      <c r="JU38" s="516"/>
      <c r="JV38" s="516"/>
      <c r="JW38" s="516"/>
      <c r="JX38" s="516"/>
      <c r="JY38" s="516"/>
      <c r="JZ38" s="516"/>
      <c r="KA38" s="516"/>
      <c r="KB38" s="516"/>
      <c r="KC38" s="516"/>
      <c r="KD38" s="516"/>
      <c r="KE38" s="516"/>
      <c r="KF38" s="516"/>
      <c r="KG38" s="516"/>
      <c r="KH38" s="516"/>
      <c r="KI38" s="516"/>
      <c r="KJ38" s="516"/>
      <c r="KK38" s="516"/>
      <c r="KL38" s="516"/>
      <c r="KM38" s="516"/>
      <c r="KN38" s="516"/>
      <c r="KO38" s="516"/>
      <c r="KP38" s="516"/>
      <c r="KQ38" s="516"/>
      <c r="KR38" s="516"/>
      <c r="KS38" s="516"/>
      <c r="KT38" s="516"/>
      <c r="KU38" s="516"/>
      <c r="KV38" s="516"/>
      <c r="KW38" s="516"/>
      <c r="KX38" s="516"/>
      <c r="KY38" s="516"/>
      <c r="KZ38" s="516"/>
      <c r="LA38" s="516"/>
      <c r="LB38" s="516"/>
      <c r="LC38" s="516"/>
      <c r="LD38" s="516"/>
      <c r="LE38" s="516"/>
      <c r="LF38" s="516"/>
      <c r="LG38" s="516"/>
      <c r="LH38" s="516"/>
      <c r="LI38" s="516"/>
      <c r="LJ38" s="516"/>
      <c r="LK38" s="516"/>
      <c r="LL38" s="516"/>
      <c r="LM38" s="516"/>
      <c r="LN38" s="516"/>
      <c r="LO38" s="516"/>
      <c r="LP38" s="516"/>
      <c r="LQ38" s="516"/>
      <c r="LR38" s="516"/>
      <c r="LS38" s="516"/>
      <c r="LT38" s="516"/>
      <c r="LU38" s="516"/>
      <c r="LV38" s="516"/>
      <c r="LW38" s="516"/>
      <c r="LX38" s="516"/>
      <c r="LY38" s="516"/>
      <c r="LZ38" s="516"/>
      <c r="MA38" s="516"/>
      <c r="MB38" s="516"/>
      <c r="MC38" s="516"/>
      <c r="MD38" s="516"/>
      <c r="ME38" s="516"/>
      <c r="MF38" s="516"/>
      <c r="MG38" s="516"/>
      <c r="MH38" s="516"/>
      <c r="MI38" s="516"/>
      <c r="MJ38" s="516"/>
      <c r="MK38" s="516"/>
      <c r="ML38" s="516"/>
      <c r="MM38" s="516"/>
      <c r="MN38" s="516"/>
      <c r="MO38" s="516"/>
      <c r="MP38" s="516"/>
      <c r="MQ38" s="516"/>
      <c r="MR38" s="516"/>
      <c r="MS38" s="516"/>
      <c r="MT38" s="516"/>
      <c r="MU38" s="516"/>
      <c r="MV38" s="516"/>
      <c r="MW38" s="516"/>
      <c r="MX38" s="516"/>
      <c r="MY38" s="516"/>
      <c r="MZ38" s="516"/>
      <c r="NA38" s="516"/>
      <c r="NB38" s="516"/>
      <c r="NC38" s="516"/>
      <c r="ND38" s="516"/>
      <c r="NE38" s="516"/>
      <c r="NF38" s="516"/>
      <c r="NG38" s="516"/>
      <c r="NH38" s="516"/>
      <c r="NI38" s="516"/>
      <c r="NJ38" s="516"/>
      <c r="NK38" s="516"/>
      <c r="NL38" s="516"/>
      <c r="NM38" s="516"/>
      <c r="NN38" s="516"/>
      <c r="NO38" s="516"/>
      <c r="NP38" s="516"/>
      <c r="NQ38" s="516"/>
      <c r="NR38" s="516"/>
      <c r="NS38" s="516"/>
      <c r="NT38" s="516"/>
      <c r="NU38" s="516"/>
      <c r="NV38" s="516"/>
      <c r="NW38" s="516"/>
      <c r="NX38" s="516"/>
      <c r="NY38" s="516"/>
      <c r="NZ38" s="516"/>
      <c r="OA38" s="516"/>
      <c r="OB38" s="516"/>
      <c r="OC38" s="516"/>
      <c r="OD38" s="516"/>
      <c r="OE38" s="516"/>
      <c r="OF38" s="516"/>
      <c r="OG38" s="516"/>
      <c r="OH38" s="516"/>
      <c r="OI38" s="516"/>
      <c r="OJ38" s="516"/>
      <c r="OK38" s="516"/>
      <c r="OL38" s="516"/>
      <c r="OM38" s="516"/>
      <c r="ON38" s="516"/>
      <c r="OO38" s="516"/>
      <c r="OP38" s="516"/>
      <c r="OQ38" s="516"/>
      <c r="OR38" s="516"/>
      <c r="OS38" s="516"/>
      <c r="OT38" s="516"/>
      <c r="OU38" s="516"/>
      <c r="OV38" s="516"/>
      <c r="OW38" s="516"/>
      <c r="OX38" s="516"/>
      <c r="OY38" s="516"/>
      <c r="OZ38" s="516"/>
      <c r="PA38" s="516"/>
      <c r="PB38" s="516"/>
      <c r="PC38" s="516"/>
      <c r="PD38" s="516"/>
      <c r="PE38" s="516"/>
      <c r="PF38" s="516"/>
      <c r="PG38" s="516"/>
      <c r="PH38" s="516"/>
      <c r="PI38" s="516"/>
      <c r="PJ38" s="516"/>
      <c r="PK38" s="516"/>
      <c r="PL38" s="516"/>
      <c r="PM38" s="516"/>
      <c r="PN38" s="516"/>
      <c r="PO38" s="516"/>
      <c r="PP38" s="516"/>
      <c r="PQ38" s="516"/>
      <c r="PR38" s="516"/>
      <c r="PS38" s="516"/>
      <c r="PT38" s="516"/>
      <c r="PU38" s="516"/>
      <c r="PV38" s="516"/>
      <c r="PW38" s="516"/>
      <c r="PX38" s="516"/>
      <c r="PY38" s="516"/>
      <c r="PZ38" s="516"/>
      <c r="QA38" s="516"/>
      <c r="QB38" s="516"/>
      <c r="QC38" s="516"/>
      <c r="QD38" s="516"/>
      <c r="QE38" s="516"/>
      <c r="QF38" s="516"/>
      <c r="QG38" s="516"/>
      <c r="QH38" s="516"/>
      <c r="QI38" s="516"/>
      <c r="QJ38" s="516"/>
      <c r="QK38" s="516"/>
      <c r="QL38" s="516"/>
      <c r="QM38" s="516"/>
      <c r="QN38" s="516"/>
      <c r="QO38" s="516"/>
      <c r="QP38" s="516"/>
      <c r="QQ38" s="516"/>
      <c r="QR38" s="516"/>
      <c r="QS38" s="516"/>
      <c r="QT38" s="516"/>
      <c r="QU38" s="516"/>
      <c r="QV38" s="516"/>
      <c r="QW38" s="516"/>
      <c r="QX38" s="516"/>
      <c r="QY38" s="516"/>
      <c r="QZ38" s="516"/>
      <c r="RA38" s="516"/>
      <c r="RB38" s="516"/>
      <c r="RC38" s="516"/>
      <c r="RD38" s="516"/>
      <c r="RE38" s="516"/>
      <c r="RF38" s="516"/>
      <c r="RG38" s="516"/>
      <c r="RH38" s="516"/>
      <c r="RI38" s="516"/>
      <c r="RJ38" s="516"/>
      <c r="RK38" s="516"/>
      <c r="RL38" s="516"/>
      <c r="RM38" s="516"/>
      <c r="RN38" s="516"/>
      <c r="RO38" s="516"/>
      <c r="RP38" s="516"/>
      <c r="RQ38" s="516"/>
      <c r="RR38" s="516"/>
      <c r="RS38" s="516"/>
      <c r="RT38" s="516"/>
      <c r="RU38" s="516"/>
      <c r="RV38" s="516"/>
      <c r="RW38" s="516"/>
      <c r="RX38" s="516"/>
      <c r="RY38" s="516"/>
      <c r="RZ38" s="516"/>
      <c r="SA38" s="516"/>
      <c r="SB38" s="516"/>
      <c r="SC38" s="516"/>
      <c r="SD38" s="516"/>
      <c r="SE38" s="516"/>
      <c r="SF38" s="516"/>
      <c r="SG38" s="516"/>
      <c r="SH38" s="516"/>
      <c r="SI38" s="516"/>
      <c r="SJ38" s="516"/>
      <c r="SK38" s="516"/>
      <c r="SL38" s="516"/>
      <c r="SM38" s="516"/>
      <c r="SN38" s="516"/>
      <c r="SO38" s="516"/>
      <c r="SP38" s="516"/>
      <c r="SQ38" s="516"/>
      <c r="SR38" s="516"/>
      <c r="SS38" s="516"/>
    </row>
    <row r="39" spans="1:513" s="517" customFormat="1" ht="28.8" customHeight="1" x14ac:dyDescent="0.25">
      <c r="A39" s="553"/>
      <c r="B39" s="554"/>
      <c r="C39" s="555" t="s">
        <v>441</v>
      </c>
      <c r="D39" s="556">
        <v>60</v>
      </c>
      <c r="E39" s="557">
        <v>4500</v>
      </c>
      <c r="F39" s="557">
        <f t="shared" si="3"/>
        <v>270000</v>
      </c>
      <c r="G39" s="558" t="s">
        <v>58</v>
      </c>
      <c r="H39" s="558" t="s">
        <v>184</v>
      </c>
      <c r="I39" s="558"/>
      <c r="J39" s="558"/>
      <c r="K39" s="558"/>
      <c r="L39" s="558"/>
      <c r="M39" s="558"/>
      <c r="N39" s="558"/>
      <c r="O39" s="558"/>
      <c r="P39" s="558"/>
      <c r="Q39" s="558"/>
      <c r="R39" s="558"/>
      <c r="S39" s="558"/>
      <c r="T39" s="558"/>
      <c r="U39" s="558"/>
      <c r="V39" s="558"/>
      <c r="W39" s="558"/>
      <c r="X39" s="558"/>
      <c r="Y39" s="558"/>
      <c r="Z39" s="558"/>
      <c r="AA39" s="558"/>
      <c r="AB39" s="558"/>
      <c r="AC39" s="558"/>
      <c r="AD39" s="558"/>
      <c r="AE39" s="558"/>
      <c r="AF39" s="558"/>
      <c r="AG39" s="558"/>
      <c r="AH39" s="560"/>
      <c r="AI39" s="538"/>
      <c r="AJ39" s="539"/>
      <c r="AK39" s="539"/>
      <c r="AL39" s="561"/>
      <c r="AM39" s="562" t="s">
        <v>175</v>
      </c>
      <c r="AN39" s="516"/>
      <c r="AO39" s="516"/>
      <c r="AP39" s="516"/>
      <c r="AQ39" s="516"/>
      <c r="AR39" s="516"/>
      <c r="AS39" s="516"/>
      <c r="AT39" s="516"/>
      <c r="AU39" s="516"/>
      <c r="AV39" s="516"/>
      <c r="AW39" s="516"/>
      <c r="AX39" s="516"/>
      <c r="AY39" s="516"/>
      <c r="AZ39" s="516"/>
      <c r="BA39" s="516"/>
      <c r="BB39" s="516"/>
      <c r="BC39" s="516"/>
      <c r="BD39" s="516"/>
      <c r="BE39" s="516"/>
      <c r="BF39" s="516"/>
      <c r="BG39" s="516"/>
      <c r="BH39" s="516"/>
      <c r="BI39" s="516"/>
      <c r="BJ39" s="516"/>
      <c r="BK39" s="516"/>
      <c r="BL39" s="516"/>
      <c r="BM39" s="516"/>
      <c r="BN39" s="516"/>
      <c r="BO39" s="516"/>
      <c r="BP39" s="516"/>
      <c r="BQ39" s="516"/>
      <c r="BR39" s="516"/>
      <c r="BS39" s="516"/>
      <c r="BT39" s="516"/>
      <c r="BU39" s="516"/>
      <c r="BV39" s="516"/>
      <c r="BW39" s="516"/>
      <c r="BX39" s="516"/>
      <c r="BY39" s="516"/>
      <c r="BZ39" s="516"/>
      <c r="CA39" s="516"/>
      <c r="CB39" s="516"/>
      <c r="CC39" s="516"/>
      <c r="CD39" s="516"/>
      <c r="CE39" s="516"/>
      <c r="CF39" s="516"/>
      <c r="CG39" s="516"/>
      <c r="CH39" s="516"/>
      <c r="CI39" s="516"/>
      <c r="CJ39" s="516"/>
      <c r="CK39" s="516"/>
      <c r="CL39" s="516"/>
      <c r="CM39" s="516"/>
      <c r="CN39" s="516"/>
      <c r="CO39" s="516"/>
      <c r="CP39" s="516"/>
      <c r="CQ39" s="516"/>
      <c r="CR39" s="516"/>
      <c r="CS39" s="516"/>
      <c r="CT39" s="516"/>
      <c r="CU39" s="516"/>
      <c r="CV39" s="516"/>
      <c r="CW39" s="516"/>
      <c r="CX39" s="516"/>
      <c r="CY39" s="516"/>
      <c r="CZ39" s="516"/>
      <c r="DA39" s="516"/>
      <c r="DB39" s="516"/>
      <c r="DC39" s="516"/>
      <c r="DD39" s="516"/>
      <c r="DE39" s="516"/>
      <c r="DF39" s="516"/>
      <c r="DG39" s="516"/>
      <c r="DH39" s="516"/>
      <c r="DI39" s="516"/>
      <c r="DJ39" s="516"/>
      <c r="DK39" s="516"/>
      <c r="DL39" s="516"/>
      <c r="DM39" s="516"/>
      <c r="DN39" s="516"/>
      <c r="DO39" s="516"/>
      <c r="DP39" s="516"/>
      <c r="DQ39" s="516"/>
      <c r="DR39" s="516"/>
      <c r="DS39" s="516"/>
      <c r="DT39" s="516"/>
      <c r="DU39" s="516"/>
      <c r="DV39" s="516"/>
      <c r="DW39" s="516"/>
      <c r="DX39" s="516"/>
      <c r="DY39" s="516"/>
      <c r="DZ39" s="516"/>
      <c r="EA39" s="516"/>
      <c r="EB39" s="516"/>
      <c r="EC39" s="516"/>
      <c r="ED39" s="516"/>
      <c r="EE39" s="516"/>
      <c r="EF39" s="516"/>
      <c r="EG39" s="516"/>
      <c r="EH39" s="516"/>
      <c r="EI39" s="516"/>
      <c r="EJ39" s="516"/>
      <c r="EK39" s="516"/>
      <c r="EL39" s="516"/>
      <c r="EM39" s="516"/>
      <c r="EN39" s="516"/>
      <c r="EO39" s="516"/>
      <c r="EP39" s="516"/>
      <c r="EQ39" s="516"/>
      <c r="ER39" s="516"/>
      <c r="ES39" s="516"/>
      <c r="ET39" s="516"/>
      <c r="EU39" s="516"/>
      <c r="EV39" s="516"/>
      <c r="EW39" s="516"/>
      <c r="EX39" s="516"/>
      <c r="EY39" s="516"/>
      <c r="EZ39" s="516"/>
      <c r="FA39" s="516"/>
      <c r="FB39" s="516"/>
      <c r="FC39" s="516"/>
      <c r="FD39" s="516"/>
      <c r="FE39" s="516"/>
      <c r="FF39" s="516"/>
      <c r="FG39" s="516"/>
      <c r="FH39" s="516"/>
      <c r="FI39" s="516"/>
      <c r="FJ39" s="516"/>
      <c r="FK39" s="516"/>
      <c r="FL39" s="516"/>
      <c r="FM39" s="516"/>
      <c r="FN39" s="516"/>
      <c r="FO39" s="516"/>
      <c r="FP39" s="516"/>
      <c r="FQ39" s="516"/>
      <c r="FR39" s="516"/>
      <c r="FS39" s="516"/>
      <c r="FT39" s="516"/>
      <c r="FU39" s="516"/>
      <c r="FV39" s="516"/>
      <c r="FW39" s="516"/>
      <c r="FX39" s="516"/>
      <c r="FY39" s="516"/>
      <c r="FZ39" s="516"/>
      <c r="GA39" s="516"/>
      <c r="GB39" s="516"/>
      <c r="GC39" s="516"/>
      <c r="GD39" s="516"/>
      <c r="GE39" s="516"/>
      <c r="GF39" s="516"/>
      <c r="GG39" s="516"/>
      <c r="GH39" s="516"/>
      <c r="GI39" s="516"/>
      <c r="GJ39" s="516"/>
      <c r="GK39" s="516"/>
      <c r="GL39" s="516"/>
      <c r="GM39" s="516"/>
      <c r="GN39" s="516"/>
      <c r="GO39" s="516"/>
      <c r="GP39" s="516"/>
      <c r="GQ39" s="516"/>
      <c r="GR39" s="516"/>
      <c r="GS39" s="516"/>
      <c r="GT39" s="516"/>
      <c r="GU39" s="516"/>
      <c r="GV39" s="516"/>
      <c r="GW39" s="516"/>
      <c r="GX39" s="516"/>
      <c r="GY39" s="516"/>
      <c r="GZ39" s="516"/>
      <c r="HA39" s="516"/>
      <c r="HB39" s="516"/>
      <c r="HC39" s="516"/>
      <c r="HD39" s="516"/>
      <c r="HE39" s="516"/>
      <c r="HF39" s="516"/>
      <c r="HG39" s="516"/>
      <c r="HH39" s="516"/>
      <c r="HI39" s="516"/>
      <c r="HJ39" s="516"/>
      <c r="HK39" s="516"/>
      <c r="HL39" s="516"/>
      <c r="HM39" s="516"/>
      <c r="HN39" s="516"/>
      <c r="HO39" s="516"/>
      <c r="HP39" s="516"/>
      <c r="HQ39" s="516"/>
      <c r="HR39" s="516"/>
      <c r="HS39" s="516"/>
      <c r="HT39" s="516"/>
      <c r="HU39" s="516"/>
      <c r="HV39" s="516"/>
      <c r="HW39" s="516"/>
      <c r="HX39" s="516"/>
      <c r="HY39" s="516"/>
      <c r="HZ39" s="516"/>
      <c r="IA39" s="516"/>
      <c r="IB39" s="516"/>
      <c r="IC39" s="516"/>
      <c r="ID39" s="516"/>
      <c r="IE39" s="516"/>
      <c r="IF39" s="516"/>
      <c r="IG39" s="516"/>
      <c r="IH39" s="516"/>
      <c r="II39" s="516"/>
      <c r="IJ39" s="516"/>
      <c r="IK39" s="516"/>
      <c r="IL39" s="516"/>
      <c r="IM39" s="516"/>
      <c r="IN39" s="516"/>
      <c r="IO39" s="516"/>
      <c r="IP39" s="516"/>
      <c r="IQ39" s="516"/>
      <c r="IR39" s="516"/>
      <c r="IS39" s="516"/>
      <c r="IT39" s="516"/>
      <c r="IU39" s="516"/>
      <c r="IV39" s="516"/>
      <c r="IW39" s="516"/>
      <c r="IX39" s="516"/>
      <c r="IY39" s="516"/>
      <c r="IZ39" s="516"/>
      <c r="JA39" s="516"/>
      <c r="JB39" s="516"/>
      <c r="JC39" s="516"/>
      <c r="JD39" s="516"/>
      <c r="JE39" s="516"/>
      <c r="JF39" s="516"/>
      <c r="JG39" s="516"/>
      <c r="JH39" s="516"/>
      <c r="JI39" s="516"/>
      <c r="JJ39" s="516"/>
      <c r="JK39" s="516"/>
      <c r="JL39" s="516"/>
      <c r="JM39" s="516"/>
      <c r="JN39" s="516"/>
      <c r="JO39" s="516"/>
      <c r="JP39" s="516"/>
      <c r="JQ39" s="516"/>
      <c r="JR39" s="516"/>
      <c r="JS39" s="516"/>
      <c r="JT39" s="516"/>
      <c r="JU39" s="516"/>
      <c r="JV39" s="516"/>
      <c r="JW39" s="516"/>
      <c r="JX39" s="516"/>
      <c r="JY39" s="516"/>
      <c r="JZ39" s="516"/>
      <c r="KA39" s="516"/>
      <c r="KB39" s="516"/>
      <c r="KC39" s="516"/>
      <c r="KD39" s="516"/>
      <c r="KE39" s="516"/>
      <c r="KF39" s="516"/>
      <c r="KG39" s="516"/>
      <c r="KH39" s="516"/>
      <c r="KI39" s="516"/>
      <c r="KJ39" s="516"/>
      <c r="KK39" s="516"/>
      <c r="KL39" s="516"/>
      <c r="KM39" s="516"/>
      <c r="KN39" s="516"/>
      <c r="KO39" s="516"/>
      <c r="KP39" s="516"/>
      <c r="KQ39" s="516"/>
      <c r="KR39" s="516"/>
      <c r="KS39" s="516"/>
      <c r="KT39" s="516"/>
      <c r="KU39" s="516"/>
      <c r="KV39" s="516"/>
      <c r="KW39" s="516"/>
      <c r="KX39" s="516"/>
      <c r="KY39" s="516"/>
      <c r="KZ39" s="516"/>
      <c r="LA39" s="516"/>
      <c r="LB39" s="516"/>
      <c r="LC39" s="516"/>
      <c r="LD39" s="516"/>
      <c r="LE39" s="516"/>
      <c r="LF39" s="516"/>
      <c r="LG39" s="516"/>
      <c r="LH39" s="516"/>
      <c r="LI39" s="516"/>
      <c r="LJ39" s="516"/>
      <c r="LK39" s="516"/>
      <c r="LL39" s="516"/>
      <c r="LM39" s="516"/>
      <c r="LN39" s="516"/>
      <c r="LO39" s="516"/>
      <c r="LP39" s="516"/>
      <c r="LQ39" s="516"/>
      <c r="LR39" s="516"/>
      <c r="LS39" s="516"/>
      <c r="LT39" s="516"/>
      <c r="LU39" s="516"/>
      <c r="LV39" s="516"/>
      <c r="LW39" s="516"/>
      <c r="LX39" s="516"/>
      <c r="LY39" s="516"/>
      <c r="LZ39" s="516"/>
      <c r="MA39" s="516"/>
      <c r="MB39" s="516"/>
      <c r="MC39" s="516"/>
      <c r="MD39" s="516"/>
      <c r="ME39" s="516"/>
      <c r="MF39" s="516"/>
      <c r="MG39" s="516"/>
      <c r="MH39" s="516"/>
      <c r="MI39" s="516"/>
      <c r="MJ39" s="516"/>
      <c r="MK39" s="516"/>
      <c r="ML39" s="516"/>
      <c r="MM39" s="516"/>
      <c r="MN39" s="516"/>
      <c r="MO39" s="516"/>
      <c r="MP39" s="516"/>
      <c r="MQ39" s="516"/>
      <c r="MR39" s="516"/>
      <c r="MS39" s="516"/>
      <c r="MT39" s="516"/>
      <c r="MU39" s="516"/>
      <c r="MV39" s="516"/>
      <c r="MW39" s="516"/>
      <c r="MX39" s="516"/>
      <c r="MY39" s="516"/>
      <c r="MZ39" s="516"/>
      <c r="NA39" s="516"/>
      <c r="NB39" s="516"/>
      <c r="NC39" s="516"/>
      <c r="ND39" s="516"/>
      <c r="NE39" s="516"/>
      <c r="NF39" s="516"/>
      <c r="NG39" s="516"/>
      <c r="NH39" s="516"/>
      <c r="NI39" s="516"/>
      <c r="NJ39" s="516"/>
      <c r="NK39" s="516"/>
      <c r="NL39" s="516"/>
      <c r="NM39" s="516"/>
      <c r="NN39" s="516"/>
      <c r="NO39" s="516"/>
      <c r="NP39" s="516"/>
      <c r="NQ39" s="516"/>
      <c r="NR39" s="516"/>
      <c r="NS39" s="516"/>
      <c r="NT39" s="516"/>
      <c r="NU39" s="516"/>
      <c r="NV39" s="516"/>
      <c r="NW39" s="516"/>
      <c r="NX39" s="516"/>
      <c r="NY39" s="516"/>
      <c r="NZ39" s="516"/>
      <c r="OA39" s="516"/>
      <c r="OB39" s="516"/>
      <c r="OC39" s="516"/>
      <c r="OD39" s="516"/>
      <c r="OE39" s="516"/>
      <c r="OF39" s="516"/>
      <c r="OG39" s="516"/>
      <c r="OH39" s="516"/>
      <c r="OI39" s="516"/>
      <c r="OJ39" s="516"/>
      <c r="OK39" s="516"/>
      <c r="OL39" s="516"/>
      <c r="OM39" s="516"/>
      <c r="ON39" s="516"/>
      <c r="OO39" s="516"/>
      <c r="OP39" s="516"/>
      <c r="OQ39" s="516"/>
      <c r="OR39" s="516"/>
      <c r="OS39" s="516"/>
      <c r="OT39" s="516"/>
      <c r="OU39" s="516"/>
      <c r="OV39" s="516"/>
      <c r="OW39" s="516"/>
      <c r="OX39" s="516"/>
      <c r="OY39" s="516"/>
      <c r="OZ39" s="516"/>
      <c r="PA39" s="516"/>
      <c r="PB39" s="516"/>
      <c r="PC39" s="516"/>
      <c r="PD39" s="516"/>
      <c r="PE39" s="516"/>
      <c r="PF39" s="516"/>
      <c r="PG39" s="516"/>
      <c r="PH39" s="516"/>
      <c r="PI39" s="516"/>
      <c r="PJ39" s="516"/>
      <c r="PK39" s="516"/>
      <c r="PL39" s="516"/>
      <c r="PM39" s="516"/>
      <c r="PN39" s="516"/>
      <c r="PO39" s="516"/>
      <c r="PP39" s="516"/>
      <c r="PQ39" s="516"/>
      <c r="PR39" s="516"/>
      <c r="PS39" s="516"/>
      <c r="PT39" s="516"/>
      <c r="PU39" s="516"/>
      <c r="PV39" s="516"/>
      <c r="PW39" s="516"/>
      <c r="PX39" s="516"/>
      <c r="PY39" s="516"/>
      <c r="PZ39" s="516"/>
      <c r="QA39" s="516"/>
      <c r="QB39" s="516"/>
      <c r="QC39" s="516"/>
      <c r="QD39" s="516"/>
      <c r="QE39" s="516"/>
      <c r="QF39" s="516"/>
      <c r="QG39" s="516"/>
      <c r="QH39" s="516"/>
      <c r="QI39" s="516"/>
      <c r="QJ39" s="516"/>
      <c r="QK39" s="516"/>
      <c r="QL39" s="516"/>
      <c r="QM39" s="516"/>
      <c r="QN39" s="516"/>
      <c r="QO39" s="516"/>
      <c r="QP39" s="516"/>
      <c r="QQ39" s="516"/>
      <c r="QR39" s="516"/>
      <c r="QS39" s="516"/>
      <c r="QT39" s="516"/>
      <c r="QU39" s="516"/>
      <c r="QV39" s="516"/>
      <c r="QW39" s="516"/>
      <c r="QX39" s="516"/>
      <c r="QY39" s="516"/>
      <c r="QZ39" s="516"/>
      <c r="RA39" s="516"/>
      <c r="RB39" s="516"/>
      <c r="RC39" s="516"/>
      <c r="RD39" s="516"/>
      <c r="RE39" s="516"/>
      <c r="RF39" s="516"/>
      <c r="RG39" s="516"/>
      <c r="RH39" s="516"/>
      <c r="RI39" s="516"/>
      <c r="RJ39" s="516"/>
      <c r="RK39" s="516"/>
      <c r="RL39" s="516"/>
      <c r="RM39" s="516"/>
      <c r="RN39" s="516"/>
      <c r="RO39" s="516"/>
      <c r="RP39" s="516"/>
      <c r="RQ39" s="516"/>
      <c r="RR39" s="516"/>
      <c r="RS39" s="516"/>
      <c r="RT39" s="516"/>
      <c r="RU39" s="516"/>
      <c r="RV39" s="516"/>
      <c r="RW39" s="516"/>
      <c r="RX39" s="516"/>
      <c r="RY39" s="516"/>
      <c r="RZ39" s="516"/>
      <c r="SA39" s="516"/>
      <c r="SB39" s="516"/>
      <c r="SC39" s="516"/>
      <c r="SD39" s="516"/>
      <c r="SE39" s="516"/>
      <c r="SF39" s="516"/>
      <c r="SG39" s="516"/>
      <c r="SH39" s="516"/>
      <c r="SI39" s="516"/>
      <c r="SJ39" s="516"/>
      <c r="SK39" s="516"/>
      <c r="SL39" s="516"/>
      <c r="SM39" s="516"/>
      <c r="SN39" s="516"/>
      <c r="SO39" s="516"/>
      <c r="SP39" s="516"/>
      <c r="SQ39" s="516"/>
      <c r="SR39" s="516"/>
      <c r="SS39" s="516"/>
    </row>
    <row r="40" spans="1:513" s="517" customFormat="1" ht="28.8" customHeight="1" x14ac:dyDescent="0.25">
      <c r="A40" s="553"/>
      <c r="B40" s="554"/>
      <c r="C40" s="555" t="s">
        <v>442</v>
      </c>
      <c r="D40" s="556">
        <v>37</v>
      </c>
      <c r="E40" s="557">
        <f>3423</f>
        <v>3423</v>
      </c>
      <c r="F40" s="557">
        <f t="shared" si="3"/>
        <v>126651</v>
      </c>
      <c r="G40" s="558" t="s">
        <v>58</v>
      </c>
      <c r="H40" s="558" t="s">
        <v>184</v>
      </c>
      <c r="I40" s="558"/>
      <c r="J40" s="558"/>
      <c r="K40" s="558"/>
      <c r="L40" s="558"/>
      <c r="M40" s="558"/>
      <c r="N40" s="558"/>
      <c r="O40" s="558"/>
      <c r="P40" s="558"/>
      <c r="Q40" s="558"/>
      <c r="R40" s="558"/>
      <c r="S40" s="558"/>
      <c r="T40" s="558"/>
      <c r="U40" s="558"/>
      <c r="V40" s="558"/>
      <c r="W40" s="558"/>
      <c r="X40" s="558"/>
      <c r="Y40" s="558"/>
      <c r="Z40" s="558"/>
      <c r="AA40" s="558"/>
      <c r="AB40" s="558"/>
      <c r="AC40" s="558"/>
      <c r="AD40" s="558"/>
      <c r="AE40" s="558"/>
      <c r="AF40" s="558"/>
      <c r="AG40" s="558"/>
      <c r="AH40" s="560"/>
      <c r="AI40" s="538"/>
      <c r="AJ40" s="539"/>
      <c r="AK40" s="539"/>
      <c r="AL40" s="561"/>
      <c r="AM40" s="562"/>
      <c r="AN40" s="516"/>
      <c r="AO40" s="516"/>
      <c r="AP40" s="516"/>
      <c r="AQ40" s="516"/>
      <c r="AR40" s="516"/>
      <c r="AS40" s="516"/>
      <c r="AT40" s="516"/>
      <c r="AU40" s="516"/>
      <c r="AV40" s="516"/>
      <c r="AW40" s="516"/>
      <c r="AX40" s="516"/>
      <c r="AY40" s="516"/>
      <c r="AZ40" s="516"/>
      <c r="BA40" s="516"/>
      <c r="BB40" s="516"/>
      <c r="BC40" s="516"/>
      <c r="BD40" s="516"/>
      <c r="BE40" s="516"/>
      <c r="BF40" s="516"/>
      <c r="BG40" s="516"/>
      <c r="BH40" s="516"/>
      <c r="BI40" s="516"/>
      <c r="BJ40" s="516"/>
      <c r="BK40" s="516"/>
      <c r="BL40" s="516"/>
      <c r="BM40" s="516"/>
      <c r="BN40" s="516"/>
      <c r="BO40" s="516"/>
      <c r="BP40" s="516"/>
      <c r="BQ40" s="516"/>
      <c r="BR40" s="516"/>
      <c r="BS40" s="516"/>
      <c r="BT40" s="516"/>
      <c r="BU40" s="516"/>
      <c r="BV40" s="516"/>
      <c r="BW40" s="516"/>
      <c r="BX40" s="516"/>
      <c r="BY40" s="516"/>
      <c r="BZ40" s="516"/>
      <c r="CA40" s="516"/>
      <c r="CB40" s="516"/>
      <c r="CC40" s="516"/>
      <c r="CD40" s="516"/>
      <c r="CE40" s="516"/>
      <c r="CF40" s="516"/>
      <c r="CG40" s="516"/>
      <c r="CH40" s="516"/>
      <c r="CI40" s="516"/>
      <c r="CJ40" s="516"/>
      <c r="CK40" s="516"/>
      <c r="CL40" s="516"/>
      <c r="CM40" s="516"/>
      <c r="CN40" s="516"/>
      <c r="CO40" s="516"/>
      <c r="CP40" s="516"/>
      <c r="CQ40" s="516"/>
      <c r="CR40" s="516"/>
      <c r="CS40" s="516"/>
      <c r="CT40" s="516"/>
      <c r="CU40" s="516"/>
      <c r="CV40" s="516"/>
      <c r="CW40" s="516"/>
      <c r="CX40" s="516"/>
      <c r="CY40" s="516"/>
      <c r="CZ40" s="516"/>
      <c r="DA40" s="516"/>
      <c r="DB40" s="516"/>
      <c r="DC40" s="516"/>
      <c r="DD40" s="516"/>
      <c r="DE40" s="516"/>
      <c r="DF40" s="516"/>
      <c r="DG40" s="516"/>
      <c r="DH40" s="516"/>
      <c r="DI40" s="516"/>
      <c r="DJ40" s="516"/>
      <c r="DK40" s="516"/>
      <c r="DL40" s="516"/>
      <c r="DM40" s="516"/>
      <c r="DN40" s="516"/>
      <c r="DO40" s="516"/>
      <c r="DP40" s="516"/>
      <c r="DQ40" s="516"/>
      <c r="DR40" s="516"/>
      <c r="DS40" s="516"/>
      <c r="DT40" s="516"/>
      <c r="DU40" s="516"/>
      <c r="DV40" s="516"/>
      <c r="DW40" s="516"/>
      <c r="DX40" s="516"/>
      <c r="DY40" s="516"/>
      <c r="DZ40" s="516"/>
      <c r="EA40" s="516"/>
      <c r="EB40" s="516"/>
      <c r="EC40" s="516"/>
      <c r="ED40" s="516"/>
      <c r="EE40" s="516"/>
      <c r="EF40" s="516"/>
      <c r="EG40" s="516"/>
      <c r="EH40" s="516"/>
      <c r="EI40" s="516"/>
      <c r="EJ40" s="516"/>
      <c r="EK40" s="516"/>
      <c r="EL40" s="516"/>
      <c r="EM40" s="516"/>
      <c r="EN40" s="516"/>
      <c r="EO40" s="516"/>
      <c r="EP40" s="516"/>
      <c r="EQ40" s="516"/>
      <c r="ER40" s="516"/>
      <c r="ES40" s="516"/>
      <c r="ET40" s="516"/>
      <c r="EU40" s="516"/>
      <c r="EV40" s="516"/>
      <c r="EW40" s="516"/>
      <c r="EX40" s="516"/>
      <c r="EY40" s="516"/>
      <c r="EZ40" s="516"/>
      <c r="FA40" s="516"/>
      <c r="FB40" s="516"/>
      <c r="FC40" s="516"/>
      <c r="FD40" s="516"/>
      <c r="FE40" s="516"/>
      <c r="FF40" s="516"/>
      <c r="FG40" s="516"/>
      <c r="FH40" s="516"/>
      <c r="FI40" s="516"/>
      <c r="FJ40" s="516"/>
      <c r="FK40" s="516"/>
      <c r="FL40" s="516"/>
      <c r="FM40" s="516"/>
      <c r="FN40" s="516"/>
      <c r="FO40" s="516"/>
      <c r="FP40" s="516"/>
      <c r="FQ40" s="516"/>
      <c r="FR40" s="516"/>
      <c r="FS40" s="516"/>
      <c r="FT40" s="516"/>
      <c r="FU40" s="516"/>
      <c r="FV40" s="516"/>
      <c r="FW40" s="516"/>
      <c r="FX40" s="516"/>
      <c r="FY40" s="516"/>
      <c r="FZ40" s="516"/>
      <c r="GA40" s="516"/>
      <c r="GB40" s="516"/>
      <c r="GC40" s="516"/>
      <c r="GD40" s="516"/>
      <c r="GE40" s="516"/>
      <c r="GF40" s="516"/>
      <c r="GG40" s="516"/>
      <c r="GH40" s="516"/>
      <c r="GI40" s="516"/>
      <c r="GJ40" s="516"/>
      <c r="GK40" s="516"/>
      <c r="GL40" s="516"/>
      <c r="GM40" s="516"/>
      <c r="GN40" s="516"/>
      <c r="GO40" s="516"/>
      <c r="GP40" s="516"/>
      <c r="GQ40" s="516"/>
      <c r="GR40" s="516"/>
      <c r="GS40" s="516"/>
      <c r="GT40" s="516"/>
      <c r="GU40" s="516"/>
      <c r="GV40" s="516"/>
      <c r="GW40" s="516"/>
      <c r="GX40" s="516"/>
      <c r="GY40" s="516"/>
      <c r="GZ40" s="516"/>
      <c r="HA40" s="516"/>
      <c r="HB40" s="516"/>
      <c r="HC40" s="516"/>
      <c r="HD40" s="516"/>
      <c r="HE40" s="516"/>
      <c r="HF40" s="516"/>
      <c r="HG40" s="516"/>
      <c r="HH40" s="516"/>
      <c r="HI40" s="516"/>
      <c r="HJ40" s="516"/>
      <c r="HK40" s="516"/>
      <c r="HL40" s="516"/>
      <c r="HM40" s="516"/>
      <c r="HN40" s="516"/>
      <c r="HO40" s="516"/>
      <c r="HP40" s="516"/>
      <c r="HQ40" s="516"/>
      <c r="HR40" s="516"/>
      <c r="HS40" s="516"/>
      <c r="HT40" s="516"/>
      <c r="HU40" s="516"/>
      <c r="HV40" s="516"/>
      <c r="HW40" s="516"/>
      <c r="HX40" s="516"/>
      <c r="HY40" s="516"/>
      <c r="HZ40" s="516"/>
      <c r="IA40" s="516"/>
      <c r="IB40" s="516"/>
      <c r="IC40" s="516"/>
      <c r="ID40" s="516"/>
      <c r="IE40" s="516"/>
      <c r="IF40" s="516"/>
      <c r="IG40" s="516"/>
      <c r="IH40" s="516"/>
      <c r="II40" s="516"/>
      <c r="IJ40" s="516"/>
      <c r="IK40" s="516"/>
      <c r="IL40" s="516"/>
      <c r="IM40" s="516"/>
      <c r="IN40" s="516"/>
      <c r="IO40" s="516"/>
      <c r="IP40" s="516"/>
      <c r="IQ40" s="516"/>
      <c r="IR40" s="516"/>
      <c r="IS40" s="516"/>
      <c r="IT40" s="516"/>
      <c r="IU40" s="516"/>
      <c r="IV40" s="516"/>
      <c r="IW40" s="516"/>
      <c r="IX40" s="516"/>
      <c r="IY40" s="516"/>
      <c r="IZ40" s="516"/>
      <c r="JA40" s="516"/>
      <c r="JB40" s="516"/>
      <c r="JC40" s="516"/>
      <c r="JD40" s="516"/>
      <c r="JE40" s="516"/>
      <c r="JF40" s="516"/>
      <c r="JG40" s="516"/>
      <c r="JH40" s="516"/>
      <c r="JI40" s="516"/>
      <c r="JJ40" s="516"/>
      <c r="JK40" s="516"/>
      <c r="JL40" s="516"/>
      <c r="JM40" s="516"/>
      <c r="JN40" s="516"/>
      <c r="JO40" s="516"/>
      <c r="JP40" s="516"/>
      <c r="JQ40" s="516"/>
      <c r="JR40" s="516"/>
      <c r="JS40" s="516"/>
      <c r="JT40" s="516"/>
      <c r="JU40" s="516"/>
      <c r="JV40" s="516"/>
      <c r="JW40" s="516"/>
      <c r="JX40" s="516"/>
      <c r="JY40" s="516"/>
      <c r="JZ40" s="516"/>
      <c r="KA40" s="516"/>
      <c r="KB40" s="516"/>
      <c r="KC40" s="516"/>
      <c r="KD40" s="516"/>
      <c r="KE40" s="516"/>
      <c r="KF40" s="516"/>
      <c r="KG40" s="516"/>
      <c r="KH40" s="516"/>
      <c r="KI40" s="516"/>
      <c r="KJ40" s="516"/>
      <c r="KK40" s="516"/>
      <c r="KL40" s="516"/>
      <c r="KM40" s="516"/>
      <c r="KN40" s="516"/>
      <c r="KO40" s="516"/>
      <c r="KP40" s="516"/>
      <c r="KQ40" s="516"/>
      <c r="KR40" s="516"/>
      <c r="KS40" s="516"/>
      <c r="KT40" s="516"/>
      <c r="KU40" s="516"/>
      <c r="KV40" s="516"/>
      <c r="KW40" s="516"/>
      <c r="KX40" s="516"/>
      <c r="KY40" s="516"/>
      <c r="KZ40" s="516"/>
      <c r="LA40" s="516"/>
      <c r="LB40" s="516"/>
      <c r="LC40" s="516"/>
      <c r="LD40" s="516"/>
      <c r="LE40" s="516"/>
      <c r="LF40" s="516"/>
      <c r="LG40" s="516"/>
      <c r="LH40" s="516"/>
      <c r="LI40" s="516"/>
      <c r="LJ40" s="516"/>
      <c r="LK40" s="516"/>
      <c r="LL40" s="516"/>
      <c r="LM40" s="516"/>
      <c r="LN40" s="516"/>
      <c r="LO40" s="516"/>
      <c r="LP40" s="516"/>
      <c r="LQ40" s="516"/>
      <c r="LR40" s="516"/>
      <c r="LS40" s="516"/>
      <c r="LT40" s="516"/>
      <c r="LU40" s="516"/>
      <c r="LV40" s="516"/>
      <c r="LW40" s="516"/>
      <c r="LX40" s="516"/>
      <c r="LY40" s="516"/>
      <c r="LZ40" s="516"/>
      <c r="MA40" s="516"/>
      <c r="MB40" s="516"/>
      <c r="MC40" s="516"/>
      <c r="MD40" s="516"/>
      <c r="ME40" s="516"/>
      <c r="MF40" s="516"/>
      <c r="MG40" s="516"/>
      <c r="MH40" s="516"/>
      <c r="MI40" s="516"/>
      <c r="MJ40" s="516"/>
      <c r="MK40" s="516"/>
      <c r="ML40" s="516"/>
      <c r="MM40" s="516"/>
      <c r="MN40" s="516"/>
      <c r="MO40" s="516"/>
      <c r="MP40" s="516"/>
      <c r="MQ40" s="516"/>
      <c r="MR40" s="516"/>
      <c r="MS40" s="516"/>
      <c r="MT40" s="516"/>
      <c r="MU40" s="516"/>
      <c r="MV40" s="516"/>
      <c r="MW40" s="516"/>
      <c r="MX40" s="516"/>
      <c r="MY40" s="516"/>
      <c r="MZ40" s="516"/>
      <c r="NA40" s="516"/>
      <c r="NB40" s="516"/>
      <c r="NC40" s="516"/>
      <c r="ND40" s="516"/>
      <c r="NE40" s="516"/>
      <c r="NF40" s="516"/>
      <c r="NG40" s="516"/>
      <c r="NH40" s="516"/>
      <c r="NI40" s="516"/>
      <c r="NJ40" s="516"/>
      <c r="NK40" s="516"/>
      <c r="NL40" s="516"/>
      <c r="NM40" s="516"/>
      <c r="NN40" s="516"/>
      <c r="NO40" s="516"/>
      <c r="NP40" s="516"/>
      <c r="NQ40" s="516"/>
      <c r="NR40" s="516"/>
      <c r="NS40" s="516"/>
      <c r="NT40" s="516"/>
      <c r="NU40" s="516"/>
      <c r="NV40" s="516"/>
      <c r="NW40" s="516"/>
      <c r="NX40" s="516"/>
      <c r="NY40" s="516"/>
      <c r="NZ40" s="516"/>
      <c r="OA40" s="516"/>
      <c r="OB40" s="516"/>
      <c r="OC40" s="516"/>
      <c r="OD40" s="516"/>
      <c r="OE40" s="516"/>
      <c r="OF40" s="516"/>
      <c r="OG40" s="516"/>
      <c r="OH40" s="516"/>
      <c r="OI40" s="516"/>
      <c r="OJ40" s="516"/>
      <c r="OK40" s="516"/>
      <c r="OL40" s="516"/>
      <c r="OM40" s="516"/>
      <c r="ON40" s="516"/>
      <c r="OO40" s="516"/>
      <c r="OP40" s="516"/>
      <c r="OQ40" s="516"/>
      <c r="OR40" s="516"/>
      <c r="OS40" s="516"/>
      <c r="OT40" s="516"/>
      <c r="OU40" s="516"/>
      <c r="OV40" s="516"/>
      <c r="OW40" s="516"/>
      <c r="OX40" s="516"/>
      <c r="OY40" s="516"/>
      <c r="OZ40" s="516"/>
      <c r="PA40" s="516"/>
      <c r="PB40" s="516"/>
      <c r="PC40" s="516"/>
      <c r="PD40" s="516"/>
      <c r="PE40" s="516"/>
      <c r="PF40" s="516"/>
      <c r="PG40" s="516"/>
      <c r="PH40" s="516"/>
      <c r="PI40" s="516"/>
      <c r="PJ40" s="516"/>
      <c r="PK40" s="516"/>
      <c r="PL40" s="516"/>
      <c r="PM40" s="516"/>
      <c r="PN40" s="516"/>
      <c r="PO40" s="516"/>
      <c r="PP40" s="516"/>
      <c r="PQ40" s="516"/>
      <c r="PR40" s="516"/>
      <c r="PS40" s="516"/>
      <c r="PT40" s="516"/>
      <c r="PU40" s="516"/>
      <c r="PV40" s="516"/>
      <c r="PW40" s="516"/>
      <c r="PX40" s="516"/>
      <c r="PY40" s="516"/>
      <c r="PZ40" s="516"/>
      <c r="QA40" s="516"/>
      <c r="QB40" s="516"/>
      <c r="QC40" s="516"/>
      <c r="QD40" s="516"/>
      <c r="QE40" s="516"/>
      <c r="QF40" s="516"/>
      <c r="QG40" s="516"/>
      <c r="QH40" s="516"/>
      <c r="QI40" s="516"/>
      <c r="QJ40" s="516"/>
      <c r="QK40" s="516"/>
      <c r="QL40" s="516"/>
      <c r="QM40" s="516"/>
      <c r="QN40" s="516"/>
      <c r="QO40" s="516"/>
      <c r="QP40" s="516"/>
      <c r="QQ40" s="516"/>
      <c r="QR40" s="516"/>
      <c r="QS40" s="516"/>
      <c r="QT40" s="516"/>
      <c r="QU40" s="516"/>
      <c r="QV40" s="516"/>
      <c r="QW40" s="516"/>
      <c r="QX40" s="516"/>
      <c r="QY40" s="516"/>
      <c r="QZ40" s="516"/>
      <c r="RA40" s="516"/>
      <c r="RB40" s="516"/>
      <c r="RC40" s="516"/>
      <c r="RD40" s="516"/>
      <c r="RE40" s="516"/>
      <c r="RF40" s="516"/>
      <c r="RG40" s="516"/>
      <c r="RH40" s="516"/>
      <c r="RI40" s="516"/>
      <c r="RJ40" s="516"/>
      <c r="RK40" s="516"/>
      <c r="RL40" s="516"/>
      <c r="RM40" s="516"/>
      <c r="RN40" s="516"/>
      <c r="RO40" s="516"/>
      <c r="RP40" s="516"/>
      <c r="RQ40" s="516"/>
      <c r="RR40" s="516"/>
      <c r="RS40" s="516"/>
      <c r="RT40" s="516"/>
      <c r="RU40" s="516"/>
      <c r="RV40" s="516"/>
      <c r="RW40" s="516"/>
      <c r="RX40" s="516"/>
      <c r="RY40" s="516"/>
      <c r="RZ40" s="516"/>
      <c r="SA40" s="516"/>
      <c r="SB40" s="516"/>
      <c r="SC40" s="516"/>
      <c r="SD40" s="516"/>
      <c r="SE40" s="516"/>
      <c r="SF40" s="516"/>
      <c r="SG40" s="516"/>
      <c r="SH40" s="516"/>
      <c r="SI40" s="516"/>
      <c r="SJ40" s="516"/>
      <c r="SK40" s="516"/>
      <c r="SL40" s="516"/>
      <c r="SM40" s="516"/>
      <c r="SN40" s="516"/>
      <c r="SO40" s="516"/>
      <c r="SP40" s="516"/>
      <c r="SQ40" s="516"/>
      <c r="SR40" s="516"/>
      <c r="SS40" s="516"/>
    </row>
    <row r="41" spans="1:513" s="517" customFormat="1" ht="28.8" customHeight="1" x14ac:dyDescent="0.25">
      <c r="A41" s="553"/>
      <c r="B41" s="554"/>
      <c r="C41" s="555" t="s">
        <v>444</v>
      </c>
      <c r="D41" s="556">
        <v>1</v>
      </c>
      <c r="E41" s="557">
        <f>350000/AO1</f>
        <v>116666.66666666667</v>
      </c>
      <c r="F41" s="557">
        <f t="shared" si="3"/>
        <v>116666.66666666667</v>
      </c>
      <c r="G41" s="558" t="s">
        <v>60</v>
      </c>
      <c r="H41" s="558" t="s">
        <v>184</v>
      </c>
      <c r="I41" s="558"/>
      <c r="J41" s="558"/>
      <c r="K41" s="558"/>
      <c r="L41" s="558"/>
      <c r="M41" s="558"/>
      <c r="N41" s="558"/>
      <c r="O41" s="558"/>
      <c r="P41" s="558"/>
      <c r="Q41" s="558"/>
      <c r="R41" s="558"/>
      <c r="S41" s="558"/>
      <c r="T41" s="558"/>
      <c r="U41" s="558"/>
      <c r="V41" s="558"/>
      <c r="W41" s="558"/>
      <c r="X41" s="558"/>
      <c r="Y41" s="558"/>
      <c r="Z41" s="558"/>
      <c r="AA41" s="558"/>
      <c r="AB41" s="558"/>
      <c r="AC41" s="558"/>
      <c r="AD41" s="558"/>
      <c r="AE41" s="558"/>
      <c r="AF41" s="558"/>
      <c r="AG41" s="558"/>
      <c r="AH41" s="560"/>
      <c r="AI41" s="538"/>
      <c r="AJ41" s="539"/>
      <c r="AK41" s="539"/>
      <c r="AL41" s="561"/>
      <c r="AM41" s="562" t="s">
        <v>175</v>
      </c>
      <c r="AN41" s="516"/>
      <c r="AO41" s="516"/>
      <c r="AP41" s="516"/>
      <c r="AQ41" s="516"/>
      <c r="AR41" s="516"/>
      <c r="AS41" s="516"/>
      <c r="AT41" s="516"/>
      <c r="AU41" s="516"/>
      <c r="AV41" s="516"/>
      <c r="AW41" s="516"/>
      <c r="AX41" s="516"/>
      <c r="AY41" s="516"/>
      <c r="AZ41" s="516"/>
      <c r="BA41" s="516"/>
      <c r="BB41" s="516"/>
      <c r="BC41" s="516"/>
      <c r="BD41" s="516"/>
      <c r="BE41" s="516"/>
      <c r="BF41" s="516"/>
      <c r="BG41" s="516"/>
      <c r="BH41" s="516"/>
      <c r="BI41" s="516"/>
      <c r="BJ41" s="516"/>
      <c r="BK41" s="516"/>
      <c r="BL41" s="516"/>
      <c r="BM41" s="516"/>
      <c r="BN41" s="516"/>
      <c r="BO41" s="516"/>
      <c r="BP41" s="516"/>
      <c r="BQ41" s="516"/>
      <c r="BR41" s="516"/>
      <c r="BS41" s="516"/>
      <c r="BT41" s="516"/>
      <c r="BU41" s="516"/>
      <c r="BV41" s="516"/>
      <c r="BW41" s="516"/>
      <c r="BX41" s="516"/>
      <c r="BY41" s="516"/>
      <c r="BZ41" s="516"/>
      <c r="CA41" s="516"/>
      <c r="CB41" s="516"/>
      <c r="CC41" s="516"/>
      <c r="CD41" s="516"/>
      <c r="CE41" s="516"/>
      <c r="CF41" s="516"/>
      <c r="CG41" s="516"/>
      <c r="CH41" s="516"/>
      <c r="CI41" s="516"/>
      <c r="CJ41" s="516"/>
      <c r="CK41" s="516"/>
      <c r="CL41" s="516"/>
      <c r="CM41" s="516"/>
      <c r="CN41" s="516"/>
      <c r="CO41" s="516"/>
      <c r="CP41" s="516"/>
      <c r="CQ41" s="516"/>
      <c r="CR41" s="516"/>
      <c r="CS41" s="516"/>
      <c r="CT41" s="516"/>
      <c r="CU41" s="516"/>
      <c r="CV41" s="516"/>
      <c r="CW41" s="516"/>
      <c r="CX41" s="516"/>
      <c r="CY41" s="516"/>
      <c r="CZ41" s="516"/>
      <c r="DA41" s="516"/>
      <c r="DB41" s="516"/>
      <c r="DC41" s="516"/>
      <c r="DD41" s="516"/>
      <c r="DE41" s="516"/>
      <c r="DF41" s="516"/>
      <c r="DG41" s="516"/>
      <c r="DH41" s="516"/>
      <c r="DI41" s="516"/>
      <c r="DJ41" s="516"/>
      <c r="DK41" s="516"/>
      <c r="DL41" s="516"/>
      <c r="DM41" s="516"/>
      <c r="DN41" s="516"/>
      <c r="DO41" s="516"/>
      <c r="DP41" s="516"/>
      <c r="DQ41" s="516"/>
      <c r="DR41" s="516"/>
      <c r="DS41" s="516"/>
      <c r="DT41" s="516"/>
      <c r="DU41" s="516"/>
      <c r="DV41" s="516"/>
      <c r="DW41" s="516"/>
      <c r="DX41" s="516"/>
      <c r="DY41" s="516"/>
      <c r="DZ41" s="516"/>
      <c r="EA41" s="516"/>
      <c r="EB41" s="516"/>
      <c r="EC41" s="516"/>
      <c r="ED41" s="516"/>
      <c r="EE41" s="516"/>
      <c r="EF41" s="516"/>
      <c r="EG41" s="516"/>
      <c r="EH41" s="516"/>
      <c r="EI41" s="516"/>
      <c r="EJ41" s="516"/>
      <c r="EK41" s="516"/>
      <c r="EL41" s="516"/>
      <c r="EM41" s="516"/>
      <c r="EN41" s="516"/>
      <c r="EO41" s="516"/>
      <c r="EP41" s="516"/>
      <c r="EQ41" s="516"/>
      <c r="ER41" s="516"/>
      <c r="ES41" s="516"/>
      <c r="ET41" s="516"/>
      <c r="EU41" s="516"/>
      <c r="EV41" s="516"/>
      <c r="EW41" s="516"/>
      <c r="EX41" s="516"/>
      <c r="EY41" s="516"/>
      <c r="EZ41" s="516"/>
      <c r="FA41" s="516"/>
      <c r="FB41" s="516"/>
      <c r="FC41" s="516"/>
      <c r="FD41" s="516"/>
      <c r="FE41" s="516"/>
      <c r="FF41" s="516"/>
      <c r="FG41" s="516"/>
      <c r="FH41" s="516"/>
      <c r="FI41" s="516"/>
      <c r="FJ41" s="516"/>
      <c r="FK41" s="516"/>
      <c r="FL41" s="516"/>
      <c r="FM41" s="516"/>
      <c r="FN41" s="516"/>
      <c r="FO41" s="516"/>
      <c r="FP41" s="516"/>
      <c r="FQ41" s="516"/>
      <c r="FR41" s="516"/>
      <c r="FS41" s="516"/>
      <c r="FT41" s="516"/>
      <c r="FU41" s="516"/>
      <c r="FV41" s="516"/>
      <c r="FW41" s="516"/>
      <c r="FX41" s="516"/>
      <c r="FY41" s="516"/>
      <c r="FZ41" s="516"/>
      <c r="GA41" s="516"/>
      <c r="GB41" s="516"/>
      <c r="GC41" s="516"/>
      <c r="GD41" s="516"/>
      <c r="GE41" s="516"/>
      <c r="GF41" s="516"/>
      <c r="GG41" s="516"/>
      <c r="GH41" s="516"/>
      <c r="GI41" s="516"/>
      <c r="GJ41" s="516"/>
      <c r="GK41" s="516"/>
      <c r="GL41" s="516"/>
      <c r="GM41" s="516"/>
      <c r="GN41" s="516"/>
      <c r="GO41" s="516"/>
      <c r="GP41" s="516"/>
      <c r="GQ41" s="516"/>
      <c r="GR41" s="516"/>
      <c r="GS41" s="516"/>
      <c r="GT41" s="516"/>
      <c r="GU41" s="516"/>
      <c r="GV41" s="516"/>
      <c r="GW41" s="516"/>
      <c r="GX41" s="516"/>
      <c r="GY41" s="516"/>
      <c r="GZ41" s="516"/>
      <c r="HA41" s="516"/>
      <c r="HB41" s="516"/>
      <c r="HC41" s="516"/>
      <c r="HD41" s="516"/>
      <c r="HE41" s="516"/>
      <c r="HF41" s="516"/>
      <c r="HG41" s="516"/>
      <c r="HH41" s="516"/>
      <c r="HI41" s="516"/>
      <c r="HJ41" s="516"/>
      <c r="HK41" s="516"/>
      <c r="HL41" s="516"/>
      <c r="HM41" s="516"/>
      <c r="HN41" s="516"/>
      <c r="HO41" s="516"/>
      <c r="HP41" s="516"/>
      <c r="HQ41" s="516"/>
      <c r="HR41" s="516"/>
      <c r="HS41" s="516"/>
      <c r="HT41" s="516"/>
      <c r="HU41" s="516"/>
      <c r="HV41" s="516"/>
      <c r="HW41" s="516"/>
      <c r="HX41" s="516"/>
      <c r="HY41" s="516"/>
      <c r="HZ41" s="516"/>
      <c r="IA41" s="516"/>
      <c r="IB41" s="516"/>
      <c r="IC41" s="516"/>
      <c r="ID41" s="516"/>
      <c r="IE41" s="516"/>
      <c r="IF41" s="516"/>
      <c r="IG41" s="516"/>
      <c r="IH41" s="516"/>
      <c r="II41" s="516"/>
      <c r="IJ41" s="516"/>
      <c r="IK41" s="516"/>
      <c r="IL41" s="516"/>
      <c r="IM41" s="516"/>
      <c r="IN41" s="516"/>
      <c r="IO41" s="516"/>
      <c r="IP41" s="516"/>
      <c r="IQ41" s="516"/>
      <c r="IR41" s="516"/>
      <c r="IS41" s="516"/>
      <c r="IT41" s="516"/>
      <c r="IU41" s="516"/>
      <c r="IV41" s="516"/>
      <c r="IW41" s="516"/>
      <c r="IX41" s="516"/>
      <c r="IY41" s="516"/>
      <c r="IZ41" s="516"/>
      <c r="JA41" s="516"/>
      <c r="JB41" s="516"/>
      <c r="JC41" s="516"/>
      <c r="JD41" s="516"/>
      <c r="JE41" s="516"/>
      <c r="JF41" s="516"/>
      <c r="JG41" s="516"/>
      <c r="JH41" s="516"/>
      <c r="JI41" s="516"/>
      <c r="JJ41" s="516"/>
      <c r="JK41" s="516"/>
      <c r="JL41" s="516"/>
      <c r="JM41" s="516"/>
      <c r="JN41" s="516"/>
      <c r="JO41" s="516"/>
      <c r="JP41" s="516"/>
      <c r="JQ41" s="516"/>
      <c r="JR41" s="516"/>
      <c r="JS41" s="516"/>
      <c r="JT41" s="516"/>
      <c r="JU41" s="516"/>
      <c r="JV41" s="516"/>
      <c r="JW41" s="516"/>
      <c r="JX41" s="516"/>
      <c r="JY41" s="516"/>
      <c r="JZ41" s="516"/>
      <c r="KA41" s="516"/>
      <c r="KB41" s="516"/>
      <c r="KC41" s="516"/>
      <c r="KD41" s="516"/>
      <c r="KE41" s="516"/>
      <c r="KF41" s="516"/>
      <c r="KG41" s="516"/>
      <c r="KH41" s="516"/>
      <c r="KI41" s="516"/>
      <c r="KJ41" s="516"/>
      <c r="KK41" s="516"/>
      <c r="KL41" s="516"/>
      <c r="KM41" s="516"/>
      <c r="KN41" s="516"/>
      <c r="KO41" s="516"/>
      <c r="KP41" s="516"/>
      <c r="KQ41" s="516"/>
      <c r="KR41" s="516"/>
      <c r="KS41" s="516"/>
      <c r="KT41" s="516"/>
      <c r="KU41" s="516"/>
      <c r="KV41" s="516"/>
      <c r="KW41" s="516"/>
      <c r="KX41" s="516"/>
      <c r="KY41" s="516"/>
      <c r="KZ41" s="516"/>
      <c r="LA41" s="516"/>
      <c r="LB41" s="516"/>
      <c r="LC41" s="516"/>
      <c r="LD41" s="516"/>
      <c r="LE41" s="516"/>
      <c r="LF41" s="516"/>
      <c r="LG41" s="516"/>
      <c r="LH41" s="516"/>
      <c r="LI41" s="516"/>
      <c r="LJ41" s="516"/>
      <c r="LK41" s="516"/>
      <c r="LL41" s="516"/>
      <c r="LM41" s="516"/>
      <c r="LN41" s="516"/>
      <c r="LO41" s="516"/>
      <c r="LP41" s="516"/>
      <c r="LQ41" s="516"/>
      <c r="LR41" s="516"/>
      <c r="LS41" s="516"/>
      <c r="LT41" s="516"/>
      <c r="LU41" s="516"/>
      <c r="LV41" s="516"/>
      <c r="LW41" s="516"/>
      <c r="LX41" s="516"/>
      <c r="LY41" s="516"/>
      <c r="LZ41" s="516"/>
      <c r="MA41" s="516"/>
      <c r="MB41" s="516"/>
      <c r="MC41" s="516"/>
      <c r="MD41" s="516"/>
      <c r="ME41" s="516"/>
      <c r="MF41" s="516"/>
      <c r="MG41" s="516"/>
      <c r="MH41" s="516"/>
      <c r="MI41" s="516"/>
      <c r="MJ41" s="516"/>
      <c r="MK41" s="516"/>
      <c r="ML41" s="516"/>
      <c r="MM41" s="516"/>
      <c r="MN41" s="516"/>
      <c r="MO41" s="516"/>
      <c r="MP41" s="516"/>
      <c r="MQ41" s="516"/>
      <c r="MR41" s="516"/>
      <c r="MS41" s="516"/>
      <c r="MT41" s="516"/>
      <c r="MU41" s="516"/>
      <c r="MV41" s="516"/>
      <c r="MW41" s="516"/>
      <c r="MX41" s="516"/>
      <c r="MY41" s="516"/>
      <c r="MZ41" s="516"/>
      <c r="NA41" s="516"/>
      <c r="NB41" s="516"/>
      <c r="NC41" s="516"/>
      <c r="ND41" s="516"/>
      <c r="NE41" s="516"/>
      <c r="NF41" s="516"/>
      <c r="NG41" s="516"/>
      <c r="NH41" s="516"/>
      <c r="NI41" s="516"/>
      <c r="NJ41" s="516"/>
      <c r="NK41" s="516"/>
      <c r="NL41" s="516"/>
      <c r="NM41" s="516"/>
      <c r="NN41" s="516"/>
      <c r="NO41" s="516"/>
      <c r="NP41" s="516"/>
      <c r="NQ41" s="516"/>
      <c r="NR41" s="516"/>
      <c r="NS41" s="516"/>
      <c r="NT41" s="516"/>
      <c r="NU41" s="516"/>
      <c r="NV41" s="516"/>
      <c r="NW41" s="516"/>
      <c r="NX41" s="516"/>
      <c r="NY41" s="516"/>
      <c r="NZ41" s="516"/>
      <c r="OA41" s="516"/>
      <c r="OB41" s="516"/>
      <c r="OC41" s="516"/>
      <c r="OD41" s="516"/>
      <c r="OE41" s="516"/>
      <c r="OF41" s="516"/>
      <c r="OG41" s="516"/>
      <c r="OH41" s="516"/>
      <c r="OI41" s="516"/>
      <c r="OJ41" s="516"/>
      <c r="OK41" s="516"/>
      <c r="OL41" s="516"/>
      <c r="OM41" s="516"/>
      <c r="ON41" s="516"/>
      <c r="OO41" s="516"/>
      <c r="OP41" s="516"/>
      <c r="OQ41" s="516"/>
      <c r="OR41" s="516"/>
      <c r="OS41" s="516"/>
      <c r="OT41" s="516"/>
      <c r="OU41" s="516"/>
      <c r="OV41" s="516"/>
      <c r="OW41" s="516"/>
      <c r="OX41" s="516"/>
      <c r="OY41" s="516"/>
      <c r="OZ41" s="516"/>
      <c r="PA41" s="516"/>
      <c r="PB41" s="516"/>
      <c r="PC41" s="516"/>
      <c r="PD41" s="516"/>
      <c r="PE41" s="516"/>
      <c r="PF41" s="516"/>
      <c r="PG41" s="516"/>
      <c r="PH41" s="516"/>
      <c r="PI41" s="516"/>
      <c r="PJ41" s="516"/>
      <c r="PK41" s="516"/>
      <c r="PL41" s="516"/>
      <c r="PM41" s="516"/>
      <c r="PN41" s="516"/>
      <c r="PO41" s="516"/>
      <c r="PP41" s="516"/>
      <c r="PQ41" s="516"/>
      <c r="PR41" s="516"/>
      <c r="PS41" s="516"/>
      <c r="PT41" s="516"/>
      <c r="PU41" s="516"/>
      <c r="PV41" s="516"/>
      <c r="PW41" s="516"/>
      <c r="PX41" s="516"/>
      <c r="PY41" s="516"/>
      <c r="PZ41" s="516"/>
      <c r="QA41" s="516"/>
      <c r="QB41" s="516"/>
      <c r="QC41" s="516"/>
      <c r="QD41" s="516"/>
      <c r="QE41" s="516"/>
      <c r="QF41" s="516"/>
      <c r="QG41" s="516"/>
      <c r="QH41" s="516"/>
      <c r="QI41" s="516"/>
      <c r="QJ41" s="516"/>
      <c r="QK41" s="516"/>
      <c r="QL41" s="516"/>
      <c r="QM41" s="516"/>
      <c r="QN41" s="516"/>
      <c r="QO41" s="516"/>
      <c r="QP41" s="516"/>
      <c r="QQ41" s="516"/>
      <c r="QR41" s="516"/>
      <c r="QS41" s="516"/>
      <c r="QT41" s="516"/>
      <c r="QU41" s="516"/>
      <c r="QV41" s="516"/>
      <c r="QW41" s="516"/>
      <c r="QX41" s="516"/>
      <c r="QY41" s="516"/>
      <c r="QZ41" s="516"/>
      <c r="RA41" s="516"/>
      <c r="RB41" s="516"/>
      <c r="RC41" s="516"/>
      <c r="RD41" s="516"/>
      <c r="RE41" s="516"/>
      <c r="RF41" s="516"/>
      <c r="RG41" s="516"/>
      <c r="RH41" s="516"/>
      <c r="RI41" s="516"/>
      <c r="RJ41" s="516"/>
      <c r="RK41" s="516"/>
      <c r="RL41" s="516"/>
      <c r="RM41" s="516"/>
      <c r="RN41" s="516"/>
      <c r="RO41" s="516"/>
      <c r="RP41" s="516"/>
      <c r="RQ41" s="516"/>
      <c r="RR41" s="516"/>
      <c r="RS41" s="516"/>
      <c r="RT41" s="516"/>
      <c r="RU41" s="516"/>
      <c r="RV41" s="516"/>
      <c r="RW41" s="516"/>
      <c r="RX41" s="516"/>
      <c r="RY41" s="516"/>
      <c r="RZ41" s="516"/>
      <c r="SA41" s="516"/>
      <c r="SB41" s="516"/>
      <c r="SC41" s="516"/>
      <c r="SD41" s="516"/>
      <c r="SE41" s="516"/>
      <c r="SF41" s="516"/>
      <c r="SG41" s="516"/>
      <c r="SH41" s="516"/>
      <c r="SI41" s="516"/>
      <c r="SJ41" s="516"/>
      <c r="SK41" s="516"/>
      <c r="SL41" s="516"/>
      <c r="SM41" s="516"/>
      <c r="SN41" s="516"/>
      <c r="SO41" s="516"/>
      <c r="SP41" s="516"/>
      <c r="SQ41" s="516"/>
      <c r="SR41" s="516"/>
      <c r="SS41" s="516"/>
    </row>
    <row r="42" spans="1:513" s="543" customFormat="1" ht="28.8" customHeight="1" x14ac:dyDescent="0.25">
      <c r="A42" s="564"/>
      <c r="B42" s="840" t="str">
        <f>'PEP Av. Fin.'!A16</f>
        <v>1.2.3 - Novo modelo de Gestão do Conhecimento</v>
      </c>
      <c r="C42" s="841"/>
      <c r="D42" s="534"/>
      <c r="E42" s="557"/>
      <c r="F42" s="557"/>
      <c r="G42" s="536"/>
      <c r="H42" s="536"/>
      <c r="I42" s="536"/>
      <c r="J42" s="536"/>
      <c r="K42" s="536"/>
      <c r="L42" s="536"/>
      <c r="M42" s="536"/>
      <c r="N42" s="536"/>
      <c r="O42" s="536"/>
      <c r="P42" s="536"/>
      <c r="Q42" s="536"/>
      <c r="R42" s="536"/>
      <c r="S42" s="536"/>
      <c r="T42" s="536"/>
      <c r="U42" s="536"/>
      <c r="V42" s="536"/>
      <c r="W42" s="536"/>
      <c r="X42" s="536"/>
      <c r="Y42" s="536"/>
      <c r="Z42" s="536"/>
      <c r="AA42" s="536"/>
      <c r="AB42" s="536"/>
      <c r="AC42" s="536"/>
      <c r="AD42" s="536"/>
      <c r="AE42" s="536"/>
      <c r="AF42" s="536"/>
      <c r="AG42" s="536"/>
      <c r="AH42" s="537"/>
      <c r="AI42" s="538">
        <f>'PEP Av. Fin.'!H16</f>
        <v>9733.3000000000011</v>
      </c>
      <c r="AJ42" s="539">
        <f>'PEP Av. Fin.'!I16</f>
        <v>0</v>
      </c>
      <c r="AK42" s="570">
        <f>'PEP Av. Fin.'!J16</f>
        <v>9733.3000000000011</v>
      </c>
      <c r="AL42" s="540">
        <f>'PEP Av. Fin.'!K16</f>
        <v>6.9631350812293047E-2</v>
      </c>
      <c r="AM42" s="541"/>
      <c r="AN42" s="542"/>
      <c r="AO42" s="542"/>
      <c r="AP42" s="542"/>
      <c r="AQ42" s="542"/>
      <c r="AR42" s="542"/>
      <c r="AS42" s="542"/>
      <c r="AT42" s="542"/>
      <c r="AU42" s="542"/>
      <c r="AV42" s="542"/>
      <c r="AW42" s="542"/>
      <c r="AX42" s="542"/>
      <c r="AY42" s="542"/>
      <c r="AZ42" s="542"/>
      <c r="BA42" s="542"/>
      <c r="BB42" s="542"/>
      <c r="BC42" s="542"/>
      <c r="BD42" s="542"/>
      <c r="BE42" s="542"/>
      <c r="BF42" s="542"/>
      <c r="BG42" s="542"/>
      <c r="BH42" s="542"/>
      <c r="BI42" s="542"/>
      <c r="BJ42" s="542"/>
      <c r="BK42" s="542"/>
      <c r="BL42" s="542"/>
      <c r="BM42" s="542"/>
      <c r="BN42" s="542"/>
      <c r="BO42" s="542"/>
      <c r="BP42" s="542"/>
      <c r="BQ42" s="542"/>
      <c r="BR42" s="542"/>
      <c r="BS42" s="542"/>
      <c r="BT42" s="542"/>
      <c r="BU42" s="542"/>
      <c r="BV42" s="542"/>
      <c r="BW42" s="542"/>
      <c r="BX42" s="542"/>
      <c r="BY42" s="542"/>
      <c r="BZ42" s="542"/>
      <c r="CA42" s="542"/>
      <c r="CB42" s="542"/>
      <c r="CC42" s="542"/>
      <c r="CD42" s="542"/>
      <c r="CE42" s="542"/>
      <c r="CF42" s="542"/>
      <c r="CG42" s="542"/>
      <c r="CH42" s="542"/>
      <c r="CI42" s="542"/>
      <c r="CJ42" s="542"/>
      <c r="CK42" s="542"/>
      <c r="CL42" s="542"/>
      <c r="CM42" s="542"/>
      <c r="CN42" s="542"/>
      <c r="CO42" s="542"/>
      <c r="CP42" s="542"/>
      <c r="CQ42" s="542"/>
      <c r="CR42" s="542"/>
      <c r="CS42" s="542"/>
      <c r="CT42" s="542"/>
      <c r="CU42" s="542"/>
      <c r="CV42" s="542"/>
      <c r="CW42" s="542"/>
      <c r="CX42" s="542"/>
      <c r="CY42" s="542"/>
      <c r="CZ42" s="542"/>
      <c r="DA42" s="542"/>
      <c r="DB42" s="542"/>
      <c r="DC42" s="542"/>
      <c r="DD42" s="542"/>
      <c r="DE42" s="542"/>
      <c r="DF42" s="542"/>
      <c r="DG42" s="542"/>
      <c r="DH42" s="542"/>
      <c r="DI42" s="542"/>
      <c r="DJ42" s="542"/>
      <c r="DK42" s="542"/>
      <c r="DL42" s="542"/>
      <c r="DM42" s="542"/>
      <c r="DN42" s="542"/>
      <c r="DO42" s="542"/>
      <c r="DP42" s="542"/>
      <c r="DQ42" s="542"/>
      <c r="DR42" s="542"/>
      <c r="DS42" s="542"/>
      <c r="DT42" s="542"/>
      <c r="DU42" s="542"/>
      <c r="DV42" s="542"/>
      <c r="DW42" s="542"/>
      <c r="DX42" s="542"/>
      <c r="DY42" s="542"/>
      <c r="DZ42" s="542"/>
      <c r="EA42" s="542"/>
      <c r="EB42" s="542"/>
      <c r="EC42" s="542"/>
      <c r="ED42" s="542"/>
      <c r="EE42" s="542"/>
      <c r="EF42" s="542"/>
      <c r="EG42" s="542"/>
      <c r="EH42" s="542"/>
      <c r="EI42" s="542"/>
      <c r="EJ42" s="542"/>
      <c r="EK42" s="542"/>
      <c r="EL42" s="542"/>
      <c r="EM42" s="542"/>
      <c r="EN42" s="542"/>
      <c r="EO42" s="542"/>
      <c r="EP42" s="542"/>
      <c r="EQ42" s="542"/>
      <c r="ER42" s="542"/>
      <c r="ES42" s="542"/>
      <c r="ET42" s="542"/>
      <c r="EU42" s="542"/>
      <c r="EV42" s="542"/>
      <c r="EW42" s="542"/>
      <c r="EX42" s="542"/>
      <c r="EY42" s="542"/>
      <c r="EZ42" s="542"/>
      <c r="FA42" s="542"/>
      <c r="FB42" s="542"/>
      <c r="FC42" s="542"/>
      <c r="FD42" s="542"/>
      <c r="FE42" s="542"/>
      <c r="FF42" s="542"/>
      <c r="FG42" s="542"/>
      <c r="FH42" s="542"/>
      <c r="FI42" s="542"/>
      <c r="FJ42" s="542"/>
      <c r="FK42" s="542"/>
      <c r="FL42" s="542"/>
      <c r="FM42" s="542"/>
      <c r="FN42" s="542"/>
      <c r="FO42" s="542"/>
      <c r="FP42" s="542"/>
      <c r="FQ42" s="542"/>
      <c r="FR42" s="542"/>
      <c r="FS42" s="542"/>
      <c r="FT42" s="542"/>
      <c r="FU42" s="542"/>
      <c r="FV42" s="542"/>
      <c r="FW42" s="542"/>
      <c r="FX42" s="542"/>
      <c r="FY42" s="542"/>
      <c r="FZ42" s="542"/>
      <c r="GA42" s="542"/>
      <c r="GB42" s="542"/>
      <c r="GC42" s="542"/>
      <c r="GD42" s="542"/>
      <c r="GE42" s="542"/>
      <c r="GF42" s="542"/>
      <c r="GG42" s="542"/>
      <c r="GH42" s="542"/>
      <c r="GI42" s="542"/>
      <c r="GJ42" s="542"/>
      <c r="GK42" s="542"/>
      <c r="GL42" s="542"/>
      <c r="GM42" s="542"/>
      <c r="GN42" s="542"/>
      <c r="GO42" s="542"/>
      <c r="GP42" s="542"/>
      <c r="GQ42" s="542"/>
      <c r="GR42" s="542"/>
      <c r="GS42" s="542"/>
      <c r="GT42" s="542"/>
      <c r="GU42" s="542"/>
      <c r="GV42" s="542"/>
      <c r="GW42" s="542"/>
      <c r="GX42" s="542"/>
      <c r="GY42" s="542"/>
      <c r="GZ42" s="542"/>
      <c r="HA42" s="542"/>
      <c r="HB42" s="542"/>
      <c r="HC42" s="542"/>
      <c r="HD42" s="542"/>
      <c r="HE42" s="542"/>
      <c r="HF42" s="542"/>
      <c r="HG42" s="542"/>
      <c r="HH42" s="542"/>
      <c r="HI42" s="542"/>
      <c r="HJ42" s="542"/>
      <c r="HK42" s="542"/>
      <c r="HL42" s="542"/>
      <c r="HM42" s="542"/>
      <c r="HN42" s="542"/>
      <c r="HO42" s="542"/>
      <c r="HP42" s="542"/>
      <c r="HQ42" s="542"/>
      <c r="HR42" s="542"/>
      <c r="HS42" s="542"/>
      <c r="HT42" s="542"/>
      <c r="HU42" s="542"/>
      <c r="HV42" s="542"/>
      <c r="HW42" s="542"/>
      <c r="HX42" s="542"/>
      <c r="HY42" s="542"/>
      <c r="HZ42" s="542"/>
      <c r="IA42" s="542"/>
      <c r="IB42" s="542"/>
      <c r="IC42" s="542"/>
      <c r="ID42" s="542"/>
      <c r="IE42" s="542"/>
      <c r="IF42" s="542"/>
      <c r="IG42" s="542"/>
      <c r="IH42" s="542"/>
      <c r="II42" s="542"/>
      <c r="IJ42" s="542"/>
      <c r="IK42" s="542"/>
      <c r="IL42" s="542"/>
      <c r="IM42" s="542"/>
      <c r="IN42" s="542"/>
      <c r="IO42" s="542"/>
      <c r="IP42" s="542"/>
      <c r="IQ42" s="542"/>
      <c r="IR42" s="542"/>
      <c r="IS42" s="542"/>
      <c r="IT42" s="542"/>
      <c r="IU42" s="542"/>
      <c r="IV42" s="542"/>
      <c r="IW42" s="542"/>
      <c r="IX42" s="542"/>
      <c r="IY42" s="542"/>
      <c r="IZ42" s="542"/>
      <c r="JA42" s="542"/>
      <c r="JB42" s="542"/>
      <c r="JC42" s="542"/>
      <c r="JD42" s="542"/>
      <c r="JE42" s="542"/>
      <c r="JF42" s="542"/>
      <c r="JG42" s="542"/>
      <c r="JH42" s="542"/>
      <c r="JI42" s="542"/>
      <c r="JJ42" s="542"/>
      <c r="JK42" s="542"/>
      <c r="JL42" s="542"/>
      <c r="JM42" s="542"/>
      <c r="JN42" s="542"/>
      <c r="JO42" s="542"/>
      <c r="JP42" s="542"/>
      <c r="JQ42" s="542"/>
      <c r="JR42" s="542"/>
      <c r="JS42" s="542"/>
      <c r="JT42" s="542"/>
      <c r="JU42" s="542"/>
      <c r="JV42" s="542"/>
      <c r="JW42" s="542"/>
      <c r="JX42" s="542"/>
      <c r="JY42" s="542"/>
      <c r="JZ42" s="542"/>
      <c r="KA42" s="542"/>
      <c r="KB42" s="542"/>
      <c r="KC42" s="542"/>
      <c r="KD42" s="542"/>
      <c r="KE42" s="542"/>
      <c r="KF42" s="542"/>
      <c r="KG42" s="542"/>
      <c r="KH42" s="542"/>
      <c r="KI42" s="542"/>
      <c r="KJ42" s="542"/>
      <c r="KK42" s="542"/>
      <c r="KL42" s="542"/>
      <c r="KM42" s="542"/>
      <c r="KN42" s="542"/>
      <c r="KO42" s="542"/>
      <c r="KP42" s="542"/>
      <c r="KQ42" s="542"/>
      <c r="KR42" s="542"/>
      <c r="KS42" s="542"/>
      <c r="KT42" s="542"/>
      <c r="KU42" s="542"/>
      <c r="KV42" s="542"/>
      <c r="KW42" s="542"/>
      <c r="KX42" s="542"/>
      <c r="KY42" s="542"/>
      <c r="KZ42" s="542"/>
      <c r="LA42" s="542"/>
      <c r="LB42" s="542"/>
      <c r="LC42" s="542"/>
      <c r="LD42" s="542"/>
      <c r="LE42" s="542"/>
      <c r="LF42" s="542"/>
      <c r="LG42" s="542"/>
      <c r="LH42" s="542"/>
      <c r="LI42" s="542"/>
      <c r="LJ42" s="542"/>
      <c r="LK42" s="542"/>
      <c r="LL42" s="542"/>
      <c r="LM42" s="542"/>
      <c r="LN42" s="542"/>
      <c r="LO42" s="542"/>
      <c r="LP42" s="542"/>
      <c r="LQ42" s="542"/>
      <c r="LR42" s="542"/>
      <c r="LS42" s="542"/>
      <c r="LT42" s="542"/>
      <c r="LU42" s="542"/>
      <c r="LV42" s="542"/>
      <c r="LW42" s="542"/>
      <c r="LX42" s="542"/>
      <c r="LY42" s="542"/>
      <c r="LZ42" s="542"/>
      <c r="MA42" s="542"/>
      <c r="MB42" s="542"/>
      <c r="MC42" s="542"/>
      <c r="MD42" s="542"/>
      <c r="ME42" s="542"/>
      <c r="MF42" s="542"/>
      <c r="MG42" s="542"/>
      <c r="MH42" s="542"/>
      <c r="MI42" s="542"/>
      <c r="MJ42" s="542"/>
      <c r="MK42" s="542"/>
      <c r="ML42" s="542"/>
      <c r="MM42" s="542"/>
      <c r="MN42" s="542"/>
      <c r="MO42" s="542"/>
      <c r="MP42" s="542"/>
      <c r="MQ42" s="542"/>
      <c r="MR42" s="542"/>
      <c r="MS42" s="542"/>
      <c r="MT42" s="542"/>
      <c r="MU42" s="542"/>
      <c r="MV42" s="542"/>
      <c r="MW42" s="542"/>
      <c r="MX42" s="542"/>
      <c r="MY42" s="542"/>
      <c r="MZ42" s="542"/>
      <c r="NA42" s="542"/>
      <c r="NB42" s="542"/>
      <c r="NC42" s="542"/>
      <c r="ND42" s="542"/>
      <c r="NE42" s="542"/>
      <c r="NF42" s="542"/>
      <c r="NG42" s="542"/>
      <c r="NH42" s="542"/>
      <c r="NI42" s="542"/>
      <c r="NJ42" s="542"/>
      <c r="NK42" s="542"/>
      <c r="NL42" s="542"/>
      <c r="NM42" s="542"/>
      <c r="NN42" s="542"/>
      <c r="NO42" s="542"/>
      <c r="NP42" s="542"/>
      <c r="NQ42" s="542"/>
      <c r="NR42" s="542"/>
      <c r="NS42" s="542"/>
      <c r="NT42" s="542"/>
      <c r="NU42" s="542"/>
      <c r="NV42" s="542"/>
      <c r="NW42" s="542"/>
      <c r="NX42" s="542"/>
      <c r="NY42" s="542"/>
      <c r="NZ42" s="542"/>
      <c r="OA42" s="542"/>
      <c r="OB42" s="542"/>
      <c r="OC42" s="542"/>
      <c r="OD42" s="542"/>
      <c r="OE42" s="542"/>
      <c r="OF42" s="542"/>
      <c r="OG42" s="542"/>
      <c r="OH42" s="542"/>
      <c r="OI42" s="542"/>
      <c r="OJ42" s="542"/>
      <c r="OK42" s="542"/>
      <c r="OL42" s="542"/>
      <c r="OM42" s="542"/>
      <c r="ON42" s="542"/>
      <c r="OO42" s="542"/>
      <c r="OP42" s="542"/>
      <c r="OQ42" s="542"/>
      <c r="OR42" s="542"/>
      <c r="OS42" s="542"/>
      <c r="OT42" s="542"/>
      <c r="OU42" s="542"/>
      <c r="OV42" s="542"/>
      <c r="OW42" s="542"/>
      <c r="OX42" s="542"/>
      <c r="OY42" s="542"/>
      <c r="OZ42" s="542"/>
      <c r="PA42" s="542"/>
      <c r="PB42" s="542"/>
      <c r="PC42" s="542"/>
      <c r="PD42" s="542"/>
      <c r="PE42" s="542"/>
      <c r="PF42" s="542"/>
      <c r="PG42" s="542"/>
      <c r="PH42" s="542"/>
      <c r="PI42" s="542"/>
      <c r="PJ42" s="542"/>
      <c r="PK42" s="542"/>
      <c r="PL42" s="542"/>
      <c r="PM42" s="542"/>
      <c r="PN42" s="542"/>
      <c r="PO42" s="542"/>
      <c r="PP42" s="542"/>
      <c r="PQ42" s="542"/>
      <c r="PR42" s="542"/>
      <c r="PS42" s="542"/>
      <c r="PT42" s="542"/>
      <c r="PU42" s="542"/>
      <c r="PV42" s="542"/>
      <c r="PW42" s="542"/>
      <c r="PX42" s="542"/>
      <c r="PY42" s="542"/>
      <c r="PZ42" s="542"/>
      <c r="QA42" s="542"/>
      <c r="QB42" s="542"/>
      <c r="QC42" s="542"/>
      <c r="QD42" s="542"/>
      <c r="QE42" s="542"/>
      <c r="QF42" s="542"/>
      <c r="QG42" s="542"/>
      <c r="QH42" s="542"/>
      <c r="QI42" s="542"/>
      <c r="QJ42" s="542"/>
      <c r="QK42" s="542"/>
      <c r="QL42" s="542"/>
      <c r="QM42" s="542"/>
      <c r="QN42" s="542"/>
      <c r="QO42" s="542"/>
      <c r="QP42" s="542"/>
      <c r="QQ42" s="542"/>
      <c r="QR42" s="542"/>
      <c r="QS42" s="542"/>
      <c r="QT42" s="542"/>
      <c r="QU42" s="542"/>
      <c r="QV42" s="542"/>
      <c r="QW42" s="542"/>
      <c r="QX42" s="542"/>
      <c r="QY42" s="542"/>
      <c r="QZ42" s="542"/>
      <c r="RA42" s="542"/>
      <c r="RB42" s="542"/>
      <c r="RC42" s="542"/>
      <c r="RD42" s="542"/>
      <c r="RE42" s="542"/>
      <c r="RF42" s="542"/>
      <c r="RG42" s="542"/>
      <c r="RH42" s="542"/>
      <c r="RI42" s="542"/>
      <c r="RJ42" s="542"/>
      <c r="RK42" s="542"/>
      <c r="RL42" s="542"/>
      <c r="RM42" s="542"/>
      <c r="RN42" s="542"/>
      <c r="RO42" s="542"/>
      <c r="RP42" s="542"/>
      <c r="RQ42" s="542"/>
      <c r="RR42" s="542"/>
      <c r="RS42" s="542"/>
      <c r="RT42" s="542"/>
      <c r="RU42" s="542"/>
      <c r="RV42" s="542"/>
      <c r="RW42" s="542"/>
      <c r="RX42" s="542"/>
      <c r="RY42" s="542"/>
      <c r="RZ42" s="542"/>
      <c r="SA42" s="542"/>
      <c r="SB42" s="542"/>
      <c r="SC42" s="542"/>
      <c r="SD42" s="542"/>
      <c r="SE42" s="542"/>
      <c r="SF42" s="542"/>
      <c r="SG42" s="542"/>
      <c r="SH42" s="542"/>
      <c r="SI42" s="542"/>
      <c r="SJ42" s="542"/>
      <c r="SK42" s="542"/>
      <c r="SL42" s="542"/>
      <c r="SM42" s="542"/>
      <c r="SN42" s="542"/>
      <c r="SO42" s="542"/>
      <c r="SP42" s="542"/>
      <c r="SQ42" s="542"/>
      <c r="SR42" s="542"/>
      <c r="SS42" s="542"/>
    </row>
    <row r="43" spans="1:513" s="517" customFormat="1" ht="28.8" customHeight="1" x14ac:dyDescent="0.25">
      <c r="A43" s="553"/>
      <c r="B43" s="554"/>
      <c r="C43" s="555" t="s">
        <v>439</v>
      </c>
      <c r="D43" s="556">
        <v>120</v>
      </c>
      <c r="E43" s="557">
        <f>350/AO1</f>
        <v>116.66666666666667</v>
      </c>
      <c r="F43" s="557">
        <f>D43*E43</f>
        <v>14000</v>
      </c>
      <c r="G43" s="558" t="s">
        <v>151</v>
      </c>
      <c r="H43" s="558" t="s">
        <v>184</v>
      </c>
      <c r="I43" s="558"/>
      <c r="J43" s="558"/>
      <c r="K43" s="558"/>
      <c r="L43" s="558"/>
      <c r="M43" s="558"/>
      <c r="N43" s="558"/>
      <c r="O43" s="558"/>
      <c r="P43" s="558"/>
      <c r="Q43" s="558"/>
      <c r="R43" s="558"/>
      <c r="S43" s="558"/>
      <c r="T43" s="558"/>
      <c r="U43" s="558"/>
      <c r="V43" s="558"/>
      <c r="W43" s="558"/>
      <c r="X43" s="558"/>
      <c r="Y43" s="558"/>
      <c r="Z43" s="558"/>
      <c r="AA43" s="558"/>
      <c r="AB43" s="558"/>
      <c r="AC43" s="558"/>
      <c r="AD43" s="558"/>
      <c r="AE43" s="558"/>
      <c r="AF43" s="558"/>
      <c r="AG43" s="558"/>
      <c r="AH43" s="560"/>
      <c r="AI43" s="538">
        <f>SUM(K43+M43+O43+Q43+S43+U43+W43+Y43+AA43+AC43+AE43+AG43)</f>
        <v>0</v>
      </c>
      <c r="AJ43" s="539">
        <f>SUM(L43+N43+P43+R43+T43+V43+X43+Z43+AB43+AD43+AF43+AH43)</f>
        <v>0</v>
      </c>
      <c r="AK43" s="539">
        <f>AI43+AJ43</f>
        <v>0</v>
      </c>
      <c r="AL43" s="561"/>
      <c r="AM43" s="562"/>
      <c r="AN43" s="516"/>
      <c r="AO43" s="516"/>
      <c r="AP43" s="516"/>
      <c r="AQ43" s="516"/>
      <c r="AR43" s="516"/>
      <c r="AS43" s="516"/>
      <c r="AT43" s="516"/>
      <c r="AU43" s="516"/>
      <c r="AV43" s="516"/>
      <c r="AW43" s="516"/>
      <c r="AX43" s="516"/>
      <c r="AY43" s="516"/>
      <c r="AZ43" s="516"/>
      <c r="BA43" s="516"/>
      <c r="BB43" s="516"/>
      <c r="BC43" s="516"/>
      <c r="BD43" s="516"/>
      <c r="BE43" s="516"/>
      <c r="BF43" s="516"/>
      <c r="BG43" s="516"/>
      <c r="BH43" s="516"/>
      <c r="BI43" s="516"/>
      <c r="BJ43" s="516"/>
      <c r="BK43" s="516"/>
      <c r="BL43" s="516"/>
      <c r="BM43" s="516"/>
      <c r="BN43" s="516"/>
      <c r="BO43" s="516"/>
      <c r="BP43" s="516"/>
      <c r="BQ43" s="516"/>
      <c r="BR43" s="516"/>
      <c r="BS43" s="516"/>
      <c r="BT43" s="516"/>
      <c r="BU43" s="516"/>
      <c r="BV43" s="516"/>
      <c r="BW43" s="516"/>
      <c r="BX43" s="516"/>
      <c r="BY43" s="516"/>
      <c r="BZ43" s="516"/>
      <c r="CA43" s="516"/>
      <c r="CB43" s="516"/>
      <c r="CC43" s="516"/>
      <c r="CD43" s="516"/>
      <c r="CE43" s="516"/>
      <c r="CF43" s="516"/>
      <c r="CG43" s="516"/>
      <c r="CH43" s="516"/>
      <c r="CI43" s="516"/>
      <c r="CJ43" s="516"/>
      <c r="CK43" s="516"/>
      <c r="CL43" s="516"/>
      <c r="CM43" s="516"/>
      <c r="CN43" s="516"/>
      <c r="CO43" s="516"/>
      <c r="CP43" s="516"/>
      <c r="CQ43" s="516"/>
      <c r="CR43" s="516"/>
      <c r="CS43" s="516"/>
      <c r="CT43" s="516"/>
      <c r="CU43" s="516"/>
      <c r="CV43" s="516"/>
      <c r="CW43" s="516"/>
      <c r="CX43" s="516"/>
      <c r="CY43" s="516"/>
      <c r="CZ43" s="516"/>
      <c r="DA43" s="516"/>
      <c r="DB43" s="516"/>
      <c r="DC43" s="516"/>
      <c r="DD43" s="516"/>
      <c r="DE43" s="516"/>
      <c r="DF43" s="516"/>
      <c r="DG43" s="516"/>
      <c r="DH43" s="516"/>
      <c r="DI43" s="516"/>
      <c r="DJ43" s="516"/>
      <c r="DK43" s="516"/>
      <c r="DL43" s="516"/>
      <c r="DM43" s="516"/>
      <c r="DN43" s="516"/>
      <c r="DO43" s="516"/>
      <c r="DP43" s="516"/>
      <c r="DQ43" s="516"/>
      <c r="DR43" s="516"/>
      <c r="DS43" s="516"/>
      <c r="DT43" s="516"/>
      <c r="DU43" s="516"/>
      <c r="DV43" s="516"/>
      <c r="DW43" s="516"/>
      <c r="DX43" s="516"/>
      <c r="DY43" s="516"/>
      <c r="DZ43" s="516"/>
      <c r="EA43" s="516"/>
      <c r="EB43" s="516"/>
      <c r="EC43" s="516"/>
      <c r="ED43" s="516"/>
      <c r="EE43" s="516"/>
      <c r="EF43" s="516"/>
      <c r="EG43" s="516"/>
      <c r="EH43" s="516"/>
      <c r="EI43" s="516"/>
      <c r="EJ43" s="516"/>
      <c r="EK43" s="516"/>
      <c r="EL43" s="516"/>
      <c r="EM43" s="516"/>
      <c r="EN43" s="516"/>
      <c r="EO43" s="516"/>
      <c r="EP43" s="516"/>
      <c r="EQ43" s="516"/>
      <c r="ER43" s="516"/>
      <c r="ES43" s="516"/>
      <c r="ET43" s="516"/>
      <c r="EU43" s="516"/>
      <c r="EV43" s="516"/>
      <c r="EW43" s="516"/>
      <c r="EX43" s="516"/>
      <c r="EY43" s="516"/>
      <c r="EZ43" s="516"/>
      <c r="FA43" s="516"/>
      <c r="FB43" s="516"/>
      <c r="FC43" s="516"/>
      <c r="FD43" s="516"/>
      <c r="FE43" s="516"/>
      <c r="FF43" s="516"/>
      <c r="FG43" s="516"/>
      <c r="FH43" s="516"/>
      <c r="FI43" s="516"/>
      <c r="FJ43" s="516"/>
      <c r="FK43" s="516"/>
      <c r="FL43" s="516"/>
      <c r="FM43" s="516"/>
      <c r="FN43" s="516"/>
      <c r="FO43" s="516"/>
      <c r="FP43" s="516"/>
      <c r="FQ43" s="516"/>
      <c r="FR43" s="516"/>
      <c r="FS43" s="516"/>
      <c r="FT43" s="516"/>
      <c r="FU43" s="516"/>
      <c r="FV43" s="516"/>
      <c r="FW43" s="516"/>
      <c r="FX43" s="516"/>
      <c r="FY43" s="516"/>
      <c r="FZ43" s="516"/>
      <c r="GA43" s="516"/>
      <c r="GB43" s="516"/>
      <c r="GC43" s="516"/>
      <c r="GD43" s="516"/>
      <c r="GE43" s="516"/>
      <c r="GF43" s="516"/>
      <c r="GG43" s="516"/>
      <c r="GH43" s="516"/>
      <c r="GI43" s="516"/>
      <c r="GJ43" s="516"/>
      <c r="GK43" s="516"/>
      <c r="GL43" s="516"/>
      <c r="GM43" s="516"/>
      <c r="GN43" s="516"/>
      <c r="GO43" s="516"/>
      <c r="GP43" s="516"/>
      <c r="GQ43" s="516"/>
      <c r="GR43" s="516"/>
      <c r="GS43" s="516"/>
      <c r="GT43" s="516"/>
      <c r="GU43" s="516"/>
      <c r="GV43" s="516"/>
      <c r="GW43" s="516"/>
      <c r="GX43" s="516"/>
      <c r="GY43" s="516"/>
      <c r="GZ43" s="516"/>
      <c r="HA43" s="516"/>
      <c r="HB43" s="516"/>
      <c r="HC43" s="516"/>
      <c r="HD43" s="516"/>
      <c r="HE43" s="516"/>
      <c r="HF43" s="516"/>
      <c r="HG43" s="516"/>
      <c r="HH43" s="516"/>
      <c r="HI43" s="516"/>
      <c r="HJ43" s="516"/>
      <c r="HK43" s="516"/>
      <c r="HL43" s="516"/>
      <c r="HM43" s="516"/>
      <c r="HN43" s="516"/>
      <c r="HO43" s="516"/>
      <c r="HP43" s="516"/>
      <c r="HQ43" s="516"/>
      <c r="HR43" s="516"/>
      <c r="HS43" s="516"/>
      <c r="HT43" s="516"/>
      <c r="HU43" s="516"/>
      <c r="HV43" s="516"/>
      <c r="HW43" s="516"/>
      <c r="HX43" s="516"/>
      <c r="HY43" s="516"/>
      <c r="HZ43" s="516"/>
      <c r="IA43" s="516"/>
      <c r="IB43" s="516"/>
      <c r="IC43" s="516"/>
      <c r="ID43" s="516"/>
      <c r="IE43" s="516"/>
      <c r="IF43" s="516"/>
      <c r="IG43" s="516"/>
      <c r="IH43" s="516"/>
      <c r="II43" s="516"/>
      <c r="IJ43" s="516"/>
      <c r="IK43" s="516"/>
      <c r="IL43" s="516"/>
      <c r="IM43" s="516"/>
      <c r="IN43" s="516"/>
      <c r="IO43" s="516"/>
      <c r="IP43" s="516"/>
      <c r="IQ43" s="516"/>
      <c r="IR43" s="516"/>
      <c r="IS43" s="516"/>
      <c r="IT43" s="516"/>
      <c r="IU43" s="516"/>
      <c r="IV43" s="516"/>
      <c r="IW43" s="516"/>
      <c r="IX43" s="516"/>
      <c r="IY43" s="516"/>
      <c r="IZ43" s="516"/>
      <c r="JA43" s="516"/>
      <c r="JB43" s="516"/>
      <c r="JC43" s="516"/>
      <c r="JD43" s="516"/>
      <c r="JE43" s="516"/>
      <c r="JF43" s="516"/>
      <c r="JG43" s="516"/>
      <c r="JH43" s="516"/>
      <c r="JI43" s="516"/>
      <c r="JJ43" s="516"/>
      <c r="JK43" s="516"/>
      <c r="JL43" s="516"/>
      <c r="JM43" s="516"/>
      <c r="JN43" s="516"/>
      <c r="JO43" s="516"/>
      <c r="JP43" s="516"/>
      <c r="JQ43" s="516"/>
      <c r="JR43" s="516"/>
      <c r="JS43" s="516"/>
      <c r="JT43" s="516"/>
      <c r="JU43" s="516"/>
      <c r="JV43" s="516"/>
      <c r="JW43" s="516"/>
      <c r="JX43" s="516"/>
      <c r="JY43" s="516"/>
      <c r="JZ43" s="516"/>
      <c r="KA43" s="516"/>
      <c r="KB43" s="516"/>
      <c r="KC43" s="516"/>
      <c r="KD43" s="516"/>
      <c r="KE43" s="516"/>
      <c r="KF43" s="516"/>
      <c r="KG43" s="516"/>
      <c r="KH43" s="516"/>
      <c r="KI43" s="516"/>
      <c r="KJ43" s="516"/>
      <c r="KK43" s="516"/>
      <c r="KL43" s="516"/>
      <c r="KM43" s="516"/>
      <c r="KN43" s="516"/>
      <c r="KO43" s="516"/>
      <c r="KP43" s="516"/>
      <c r="KQ43" s="516"/>
      <c r="KR43" s="516"/>
      <c r="KS43" s="516"/>
      <c r="KT43" s="516"/>
      <c r="KU43" s="516"/>
      <c r="KV43" s="516"/>
      <c r="KW43" s="516"/>
      <c r="KX43" s="516"/>
      <c r="KY43" s="516"/>
      <c r="KZ43" s="516"/>
      <c r="LA43" s="516"/>
      <c r="LB43" s="516"/>
      <c r="LC43" s="516"/>
      <c r="LD43" s="516"/>
      <c r="LE43" s="516"/>
      <c r="LF43" s="516"/>
      <c r="LG43" s="516"/>
      <c r="LH43" s="516"/>
      <c r="LI43" s="516"/>
      <c r="LJ43" s="516"/>
      <c r="LK43" s="516"/>
      <c r="LL43" s="516"/>
      <c r="LM43" s="516"/>
      <c r="LN43" s="516"/>
      <c r="LO43" s="516"/>
      <c r="LP43" s="516"/>
      <c r="LQ43" s="516"/>
      <c r="LR43" s="516"/>
      <c r="LS43" s="516"/>
      <c r="LT43" s="516"/>
      <c r="LU43" s="516"/>
      <c r="LV43" s="516"/>
      <c r="LW43" s="516"/>
      <c r="LX43" s="516"/>
      <c r="LY43" s="516"/>
      <c r="LZ43" s="516"/>
      <c r="MA43" s="516"/>
      <c r="MB43" s="516"/>
      <c r="MC43" s="516"/>
      <c r="MD43" s="516"/>
      <c r="ME43" s="516"/>
      <c r="MF43" s="516"/>
      <c r="MG43" s="516"/>
      <c r="MH43" s="516"/>
      <c r="MI43" s="516"/>
      <c r="MJ43" s="516"/>
      <c r="MK43" s="516"/>
      <c r="ML43" s="516"/>
      <c r="MM43" s="516"/>
      <c r="MN43" s="516"/>
      <c r="MO43" s="516"/>
      <c r="MP43" s="516"/>
      <c r="MQ43" s="516"/>
      <c r="MR43" s="516"/>
      <c r="MS43" s="516"/>
      <c r="MT43" s="516"/>
      <c r="MU43" s="516"/>
      <c r="MV43" s="516"/>
      <c r="MW43" s="516"/>
      <c r="MX43" s="516"/>
      <c r="MY43" s="516"/>
      <c r="MZ43" s="516"/>
      <c r="NA43" s="516"/>
      <c r="NB43" s="516"/>
      <c r="NC43" s="516"/>
      <c r="ND43" s="516"/>
      <c r="NE43" s="516"/>
      <c r="NF43" s="516"/>
      <c r="NG43" s="516"/>
      <c r="NH43" s="516"/>
      <c r="NI43" s="516"/>
      <c r="NJ43" s="516"/>
      <c r="NK43" s="516"/>
      <c r="NL43" s="516"/>
      <c r="NM43" s="516"/>
      <c r="NN43" s="516"/>
      <c r="NO43" s="516"/>
      <c r="NP43" s="516"/>
      <c r="NQ43" s="516"/>
      <c r="NR43" s="516"/>
      <c r="NS43" s="516"/>
      <c r="NT43" s="516"/>
      <c r="NU43" s="516"/>
      <c r="NV43" s="516"/>
      <c r="NW43" s="516"/>
      <c r="NX43" s="516"/>
      <c r="NY43" s="516"/>
      <c r="NZ43" s="516"/>
      <c r="OA43" s="516"/>
      <c r="OB43" s="516"/>
      <c r="OC43" s="516"/>
      <c r="OD43" s="516"/>
      <c r="OE43" s="516"/>
      <c r="OF43" s="516"/>
      <c r="OG43" s="516"/>
      <c r="OH43" s="516"/>
      <c r="OI43" s="516"/>
      <c r="OJ43" s="516"/>
      <c r="OK43" s="516"/>
      <c r="OL43" s="516"/>
      <c r="OM43" s="516"/>
      <c r="ON43" s="516"/>
      <c r="OO43" s="516"/>
      <c r="OP43" s="516"/>
      <c r="OQ43" s="516"/>
      <c r="OR43" s="516"/>
      <c r="OS43" s="516"/>
      <c r="OT43" s="516"/>
      <c r="OU43" s="516"/>
      <c r="OV43" s="516"/>
      <c r="OW43" s="516"/>
      <c r="OX43" s="516"/>
      <c r="OY43" s="516"/>
      <c r="OZ43" s="516"/>
      <c r="PA43" s="516"/>
      <c r="PB43" s="516"/>
      <c r="PC43" s="516"/>
      <c r="PD43" s="516"/>
      <c r="PE43" s="516"/>
      <c r="PF43" s="516"/>
      <c r="PG43" s="516"/>
      <c r="PH43" s="516"/>
      <c r="PI43" s="516"/>
      <c r="PJ43" s="516"/>
      <c r="PK43" s="516"/>
      <c r="PL43" s="516"/>
      <c r="PM43" s="516"/>
      <c r="PN43" s="516"/>
      <c r="PO43" s="516"/>
      <c r="PP43" s="516"/>
      <c r="PQ43" s="516"/>
      <c r="PR43" s="516"/>
      <c r="PS43" s="516"/>
      <c r="PT43" s="516"/>
      <c r="PU43" s="516"/>
      <c r="PV43" s="516"/>
      <c r="PW43" s="516"/>
      <c r="PX43" s="516"/>
      <c r="PY43" s="516"/>
      <c r="PZ43" s="516"/>
      <c r="QA43" s="516"/>
      <c r="QB43" s="516"/>
      <c r="QC43" s="516"/>
      <c r="QD43" s="516"/>
      <c r="QE43" s="516"/>
      <c r="QF43" s="516"/>
      <c r="QG43" s="516"/>
      <c r="QH43" s="516"/>
      <c r="QI43" s="516"/>
      <c r="QJ43" s="516"/>
      <c r="QK43" s="516"/>
      <c r="QL43" s="516"/>
      <c r="QM43" s="516"/>
      <c r="QN43" s="516"/>
      <c r="QO43" s="516"/>
      <c r="QP43" s="516"/>
      <c r="QQ43" s="516"/>
      <c r="QR43" s="516"/>
      <c r="QS43" s="516"/>
      <c r="QT43" s="516"/>
      <c r="QU43" s="516"/>
      <c r="QV43" s="516"/>
      <c r="QW43" s="516"/>
      <c r="QX43" s="516"/>
      <c r="QY43" s="516"/>
      <c r="QZ43" s="516"/>
      <c r="RA43" s="516"/>
      <c r="RB43" s="516"/>
      <c r="RC43" s="516"/>
      <c r="RD43" s="516"/>
      <c r="RE43" s="516"/>
      <c r="RF43" s="516"/>
      <c r="RG43" s="516"/>
      <c r="RH43" s="516"/>
      <c r="RI43" s="516"/>
      <c r="RJ43" s="516"/>
      <c r="RK43" s="516"/>
      <c r="RL43" s="516"/>
      <c r="RM43" s="516"/>
      <c r="RN43" s="516"/>
      <c r="RO43" s="516"/>
      <c r="RP43" s="516"/>
      <c r="RQ43" s="516"/>
      <c r="RR43" s="516"/>
      <c r="RS43" s="516"/>
      <c r="RT43" s="516"/>
      <c r="RU43" s="516"/>
      <c r="RV43" s="516"/>
      <c r="RW43" s="516"/>
      <c r="RX43" s="516"/>
      <c r="RY43" s="516"/>
      <c r="RZ43" s="516"/>
      <c r="SA43" s="516"/>
      <c r="SB43" s="516"/>
      <c r="SC43" s="516"/>
      <c r="SD43" s="516"/>
      <c r="SE43" s="516"/>
      <c r="SF43" s="516"/>
      <c r="SG43" s="516"/>
      <c r="SH43" s="516"/>
      <c r="SI43" s="516"/>
      <c r="SJ43" s="516"/>
      <c r="SK43" s="516"/>
      <c r="SL43" s="516"/>
      <c r="SM43" s="516"/>
      <c r="SN43" s="516"/>
      <c r="SO43" s="516"/>
      <c r="SP43" s="516"/>
      <c r="SQ43" s="516"/>
      <c r="SR43" s="516"/>
      <c r="SS43" s="516"/>
    </row>
    <row r="44" spans="1:513" s="517" customFormat="1" ht="28.8" customHeight="1" x14ac:dyDescent="0.25">
      <c r="A44" s="553"/>
      <c r="B44" s="554"/>
      <c r="C44" s="555" t="s">
        <v>443</v>
      </c>
      <c r="D44" s="556">
        <v>500</v>
      </c>
      <c r="E44" s="557">
        <f>500/AO1</f>
        <v>166.66666666666666</v>
      </c>
      <c r="F44" s="557">
        <f>D44*E44</f>
        <v>83333.333333333328</v>
      </c>
      <c r="G44" s="558" t="s">
        <v>58</v>
      </c>
      <c r="H44" s="558" t="s">
        <v>184</v>
      </c>
      <c r="I44" s="558"/>
      <c r="J44" s="558"/>
      <c r="K44" s="558"/>
      <c r="L44" s="558"/>
      <c r="M44" s="558"/>
      <c r="N44" s="558"/>
      <c r="O44" s="558"/>
      <c r="P44" s="558"/>
      <c r="Q44" s="558"/>
      <c r="R44" s="558"/>
      <c r="S44" s="558"/>
      <c r="T44" s="558"/>
      <c r="U44" s="558"/>
      <c r="V44" s="558"/>
      <c r="W44" s="558"/>
      <c r="X44" s="558"/>
      <c r="Y44" s="558"/>
      <c r="Z44" s="558"/>
      <c r="AA44" s="558"/>
      <c r="AB44" s="558"/>
      <c r="AC44" s="558"/>
      <c r="AD44" s="558"/>
      <c r="AE44" s="558"/>
      <c r="AF44" s="558"/>
      <c r="AG44" s="558"/>
      <c r="AH44" s="560"/>
      <c r="AI44" s="538">
        <f>SUM(K44+M44+O44+Q44+S44+U44+W44+Y44+AA44+AC44+AE44+AG44)</f>
        <v>0</v>
      </c>
      <c r="AJ44" s="539">
        <f>SUM(L44+N44+P44+R44+T44+V44+X44+Z44+AB44+AD44+AF44+AH44)</f>
        <v>0</v>
      </c>
      <c r="AK44" s="539">
        <f>AI44+AJ44</f>
        <v>0</v>
      </c>
      <c r="AL44" s="561"/>
      <c r="AM44" s="562"/>
      <c r="AN44" s="516"/>
      <c r="AO44" s="516"/>
      <c r="AP44" s="516"/>
      <c r="AQ44" s="516"/>
      <c r="AR44" s="516"/>
      <c r="AS44" s="516"/>
      <c r="AT44" s="516"/>
      <c r="AU44" s="516"/>
      <c r="AV44" s="516"/>
      <c r="AW44" s="516"/>
      <c r="AX44" s="516"/>
      <c r="AY44" s="516"/>
      <c r="AZ44" s="516"/>
      <c r="BA44" s="516"/>
      <c r="BB44" s="516"/>
      <c r="BC44" s="516"/>
      <c r="BD44" s="516"/>
      <c r="BE44" s="516"/>
      <c r="BF44" s="516"/>
      <c r="BG44" s="516"/>
      <c r="BH44" s="516"/>
      <c r="BI44" s="516"/>
      <c r="BJ44" s="516"/>
      <c r="BK44" s="516"/>
      <c r="BL44" s="516"/>
      <c r="BM44" s="516"/>
      <c r="BN44" s="516"/>
      <c r="BO44" s="516"/>
      <c r="BP44" s="516"/>
      <c r="BQ44" s="516"/>
      <c r="BR44" s="516"/>
      <c r="BS44" s="516"/>
      <c r="BT44" s="516"/>
      <c r="BU44" s="516"/>
      <c r="BV44" s="516"/>
      <c r="BW44" s="516"/>
      <c r="BX44" s="516"/>
      <c r="BY44" s="516"/>
      <c r="BZ44" s="516"/>
      <c r="CA44" s="516"/>
      <c r="CB44" s="516"/>
      <c r="CC44" s="516"/>
      <c r="CD44" s="516"/>
      <c r="CE44" s="516"/>
      <c r="CF44" s="516"/>
      <c r="CG44" s="516"/>
      <c r="CH44" s="516"/>
      <c r="CI44" s="516"/>
      <c r="CJ44" s="516"/>
      <c r="CK44" s="516"/>
      <c r="CL44" s="516"/>
      <c r="CM44" s="516"/>
      <c r="CN44" s="516"/>
      <c r="CO44" s="516"/>
      <c r="CP44" s="516"/>
      <c r="CQ44" s="516"/>
      <c r="CR44" s="516"/>
      <c r="CS44" s="516"/>
      <c r="CT44" s="516"/>
      <c r="CU44" s="516"/>
      <c r="CV44" s="516"/>
      <c r="CW44" s="516"/>
      <c r="CX44" s="516"/>
      <c r="CY44" s="516"/>
      <c r="CZ44" s="516"/>
      <c r="DA44" s="516"/>
      <c r="DB44" s="516"/>
      <c r="DC44" s="516"/>
      <c r="DD44" s="516"/>
      <c r="DE44" s="516"/>
      <c r="DF44" s="516"/>
      <c r="DG44" s="516"/>
      <c r="DH44" s="516"/>
      <c r="DI44" s="516"/>
      <c r="DJ44" s="516"/>
      <c r="DK44" s="516"/>
      <c r="DL44" s="516"/>
      <c r="DM44" s="516"/>
      <c r="DN44" s="516"/>
      <c r="DO44" s="516"/>
      <c r="DP44" s="516"/>
      <c r="DQ44" s="516"/>
      <c r="DR44" s="516"/>
      <c r="DS44" s="516"/>
      <c r="DT44" s="516"/>
      <c r="DU44" s="516"/>
      <c r="DV44" s="516"/>
      <c r="DW44" s="516"/>
      <c r="DX44" s="516"/>
      <c r="DY44" s="516"/>
      <c r="DZ44" s="516"/>
      <c r="EA44" s="516"/>
      <c r="EB44" s="516"/>
      <c r="EC44" s="516"/>
      <c r="ED44" s="516"/>
      <c r="EE44" s="516"/>
      <c r="EF44" s="516"/>
      <c r="EG44" s="516"/>
      <c r="EH44" s="516"/>
      <c r="EI44" s="516"/>
      <c r="EJ44" s="516"/>
      <c r="EK44" s="516"/>
      <c r="EL44" s="516"/>
      <c r="EM44" s="516"/>
      <c r="EN44" s="516"/>
      <c r="EO44" s="516"/>
      <c r="EP44" s="516"/>
      <c r="EQ44" s="516"/>
      <c r="ER44" s="516"/>
      <c r="ES44" s="516"/>
      <c r="ET44" s="516"/>
      <c r="EU44" s="516"/>
      <c r="EV44" s="516"/>
      <c r="EW44" s="516"/>
      <c r="EX44" s="516"/>
      <c r="EY44" s="516"/>
      <c r="EZ44" s="516"/>
      <c r="FA44" s="516"/>
      <c r="FB44" s="516"/>
      <c r="FC44" s="516"/>
      <c r="FD44" s="516"/>
      <c r="FE44" s="516"/>
      <c r="FF44" s="516"/>
      <c r="FG44" s="516"/>
      <c r="FH44" s="516"/>
      <c r="FI44" s="516"/>
      <c r="FJ44" s="516"/>
      <c r="FK44" s="516"/>
      <c r="FL44" s="516"/>
      <c r="FM44" s="516"/>
      <c r="FN44" s="516"/>
      <c r="FO44" s="516"/>
      <c r="FP44" s="516"/>
      <c r="FQ44" s="516"/>
      <c r="FR44" s="516"/>
      <c r="FS44" s="516"/>
      <c r="FT44" s="516"/>
      <c r="FU44" s="516"/>
      <c r="FV44" s="516"/>
      <c r="FW44" s="516"/>
      <c r="FX44" s="516"/>
      <c r="FY44" s="516"/>
      <c r="FZ44" s="516"/>
      <c r="GA44" s="516"/>
      <c r="GB44" s="516"/>
      <c r="GC44" s="516"/>
      <c r="GD44" s="516"/>
      <c r="GE44" s="516"/>
      <c r="GF44" s="516"/>
      <c r="GG44" s="516"/>
      <c r="GH44" s="516"/>
      <c r="GI44" s="516"/>
      <c r="GJ44" s="516"/>
      <c r="GK44" s="516"/>
      <c r="GL44" s="516"/>
      <c r="GM44" s="516"/>
      <c r="GN44" s="516"/>
      <c r="GO44" s="516"/>
      <c r="GP44" s="516"/>
      <c r="GQ44" s="516"/>
      <c r="GR44" s="516"/>
      <c r="GS44" s="516"/>
      <c r="GT44" s="516"/>
      <c r="GU44" s="516"/>
      <c r="GV44" s="516"/>
      <c r="GW44" s="516"/>
      <c r="GX44" s="516"/>
      <c r="GY44" s="516"/>
      <c r="GZ44" s="516"/>
      <c r="HA44" s="516"/>
      <c r="HB44" s="516"/>
      <c r="HC44" s="516"/>
      <c r="HD44" s="516"/>
      <c r="HE44" s="516"/>
      <c r="HF44" s="516"/>
      <c r="HG44" s="516"/>
      <c r="HH44" s="516"/>
      <c r="HI44" s="516"/>
      <c r="HJ44" s="516"/>
      <c r="HK44" s="516"/>
      <c r="HL44" s="516"/>
      <c r="HM44" s="516"/>
      <c r="HN44" s="516"/>
      <c r="HO44" s="516"/>
      <c r="HP44" s="516"/>
      <c r="HQ44" s="516"/>
      <c r="HR44" s="516"/>
      <c r="HS44" s="516"/>
      <c r="HT44" s="516"/>
      <c r="HU44" s="516"/>
      <c r="HV44" s="516"/>
      <c r="HW44" s="516"/>
      <c r="HX44" s="516"/>
      <c r="HY44" s="516"/>
      <c r="HZ44" s="516"/>
      <c r="IA44" s="516"/>
      <c r="IB44" s="516"/>
      <c r="IC44" s="516"/>
      <c r="ID44" s="516"/>
      <c r="IE44" s="516"/>
      <c r="IF44" s="516"/>
      <c r="IG44" s="516"/>
      <c r="IH44" s="516"/>
      <c r="II44" s="516"/>
      <c r="IJ44" s="516"/>
      <c r="IK44" s="516"/>
      <c r="IL44" s="516"/>
      <c r="IM44" s="516"/>
      <c r="IN44" s="516"/>
      <c r="IO44" s="516"/>
      <c r="IP44" s="516"/>
      <c r="IQ44" s="516"/>
      <c r="IR44" s="516"/>
      <c r="IS44" s="516"/>
      <c r="IT44" s="516"/>
      <c r="IU44" s="516"/>
      <c r="IV44" s="516"/>
      <c r="IW44" s="516"/>
      <c r="IX44" s="516"/>
      <c r="IY44" s="516"/>
      <c r="IZ44" s="516"/>
      <c r="JA44" s="516"/>
      <c r="JB44" s="516"/>
      <c r="JC44" s="516"/>
      <c r="JD44" s="516"/>
      <c r="JE44" s="516"/>
      <c r="JF44" s="516"/>
      <c r="JG44" s="516"/>
      <c r="JH44" s="516"/>
      <c r="JI44" s="516"/>
      <c r="JJ44" s="516"/>
      <c r="JK44" s="516"/>
      <c r="JL44" s="516"/>
      <c r="JM44" s="516"/>
      <c r="JN44" s="516"/>
      <c r="JO44" s="516"/>
      <c r="JP44" s="516"/>
      <c r="JQ44" s="516"/>
      <c r="JR44" s="516"/>
      <c r="JS44" s="516"/>
      <c r="JT44" s="516"/>
      <c r="JU44" s="516"/>
      <c r="JV44" s="516"/>
      <c r="JW44" s="516"/>
      <c r="JX44" s="516"/>
      <c r="JY44" s="516"/>
      <c r="JZ44" s="516"/>
      <c r="KA44" s="516"/>
      <c r="KB44" s="516"/>
      <c r="KC44" s="516"/>
      <c r="KD44" s="516"/>
      <c r="KE44" s="516"/>
      <c r="KF44" s="516"/>
      <c r="KG44" s="516"/>
      <c r="KH44" s="516"/>
      <c r="KI44" s="516"/>
      <c r="KJ44" s="516"/>
      <c r="KK44" s="516"/>
      <c r="KL44" s="516"/>
      <c r="KM44" s="516"/>
      <c r="KN44" s="516"/>
      <c r="KO44" s="516"/>
      <c r="KP44" s="516"/>
      <c r="KQ44" s="516"/>
      <c r="KR44" s="516"/>
      <c r="KS44" s="516"/>
      <c r="KT44" s="516"/>
      <c r="KU44" s="516"/>
      <c r="KV44" s="516"/>
      <c r="KW44" s="516"/>
      <c r="KX44" s="516"/>
      <c r="KY44" s="516"/>
      <c r="KZ44" s="516"/>
      <c r="LA44" s="516"/>
      <c r="LB44" s="516"/>
      <c r="LC44" s="516"/>
      <c r="LD44" s="516"/>
      <c r="LE44" s="516"/>
      <c r="LF44" s="516"/>
      <c r="LG44" s="516"/>
      <c r="LH44" s="516"/>
      <c r="LI44" s="516"/>
      <c r="LJ44" s="516"/>
      <c r="LK44" s="516"/>
      <c r="LL44" s="516"/>
      <c r="LM44" s="516"/>
      <c r="LN44" s="516"/>
      <c r="LO44" s="516"/>
      <c r="LP44" s="516"/>
      <c r="LQ44" s="516"/>
      <c r="LR44" s="516"/>
      <c r="LS44" s="516"/>
      <c r="LT44" s="516"/>
      <c r="LU44" s="516"/>
      <c r="LV44" s="516"/>
      <c r="LW44" s="516"/>
      <c r="LX44" s="516"/>
      <c r="LY44" s="516"/>
      <c r="LZ44" s="516"/>
      <c r="MA44" s="516"/>
      <c r="MB44" s="516"/>
      <c r="MC44" s="516"/>
      <c r="MD44" s="516"/>
      <c r="ME44" s="516"/>
      <c r="MF44" s="516"/>
      <c r="MG44" s="516"/>
      <c r="MH44" s="516"/>
      <c r="MI44" s="516"/>
      <c r="MJ44" s="516"/>
      <c r="MK44" s="516"/>
      <c r="ML44" s="516"/>
      <c r="MM44" s="516"/>
      <c r="MN44" s="516"/>
      <c r="MO44" s="516"/>
      <c r="MP44" s="516"/>
      <c r="MQ44" s="516"/>
      <c r="MR44" s="516"/>
      <c r="MS44" s="516"/>
      <c r="MT44" s="516"/>
      <c r="MU44" s="516"/>
      <c r="MV44" s="516"/>
      <c r="MW44" s="516"/>
      <c r="MX44" s="516"/>
      <c r="MY44" s="516"/>
      <c r="MZ44" s="516"/>
      <c r="NA44" s="516"/>
      <c r="NB44" s="516"/>
      <c r="NC44" s="516"/>
      <c r="ND44" s="516"/>
      <c r="NE44" s="516"/>
      <c r="NF44" s="516"/>
      <c r="NG44" s="516"/>
      <c r="NH44" s="516"/>
      <c r="NI44" s="516"/>
      <c r="NJ44" s="516"/>
      <c r="NK44" s="516"/>
      <c r="NL44" s="516"/>
      <c r="NM44" s="516"/>
      <c r="NN44" s="516"/>
      <c r="NO44" s="516"/>
      <c r="NP44" s="516"/>
      <c r="NQ44" s="516"/>
      <c r="NR44" s="516"/>
      <c r="NS44" s="516"/>
      <c r="NT44" s="516"/>
      <c r="NU44" s="516"/>
      <c r="NV44" s="516"/>
      <c r="NW44" s="516"/>
      <c r="NX44" s="516"/>
      <c r="NY44" s="516"/>
      <c r="NZ44" s="516"/>
      <c r="OA44" s="516"/>
      <c r="OB44" s="516"/>
      <c r="OC44" s="516"/>
      <c r="OD44" s="516"/>
      <c r="OE44" s="516"/>
      <c r="OF44" s="516"/>
      <c r="OG44" s="516"/>
      <c r="OH44" s="516"/>
      <c r="OI44" s="516"/>
      <c r="OJ44" s="516"/>
      <c r="OK44" s="516"/>
      <c r="OL44" s="516"/>
      <c r="OM44" s="516"/>
      <c r="ON44" s="516"/>
      <c r="OO44" s="516"/>
      <c r="OP44" s="516"/>
      <c r="OQ44" s="516"/>
      <c r="OR44" s="516"/>
      <c r="OS44" s="516"/>
      <c r="OT44" s="516"/>
      <c r="OU44" s="516"/>
      <c r="OV44" s="516"/>
      <c r="OW44" s="516"/>
      <c r="OX44" s="516"/>
      <c r="OY44" s="516"/>
      <c r="OZ44" s="516"/>
      <c r="PA44" s="516"/>
      <c r="PB44" s="516"/>
      <c r="PC44" s="516"/>
      <c r="PD44" s="516"/>
      <c r="PE44" s="516"/>
      <c r="PF44" s="516"/>
      <c r="PG44" s="516"/>
      <c r="PH44" s="516"/>
      <c r="PI44" s="516"/>
      <c r="PJ44" s="516"/>
      <c r="PK44" s="516"/>
      <c r="PL44" s="516"/>
      <c r="PM44" s="516"/>
      <c r="PN44" s="516"/>
      <c r="PO44" s="516"/>
      <c r="PP44" s="516"/>
      <c r="PQ44" s="516"/>
      <c r="PR44" s="516"/>
      <c r="PS44" s="516"/>
      <c r="PT44" s="516"/>
      <c r="PU44" s="516"/>
      <c r="PV44" s="516"/>
      <c r="PW44" s="516"/>
      <c r="PX44" s="516"/>
      <c r="PY44" s="516"/>
      <c r="PZ44" s="516"/>
      <c r="QA44" s="516"/>
      <c r="QB44" s="516"/>
      <c r="QC44" s="516"/>
      <c r="QD44" s="516"/>
      <c r="QE44" s="516"/>
      <c r="QF44" s="516"/>
      <c r="QG44" s="516"/>
      <c r="QH44" s="516"/>
      <c r="QI44" s="516"/>
      <c r="QJ44" s="516"/>
      <c r="QK44" s="516"/>
      <c r="QL44" s="516"/>
      <c r="QM44" s="516"/>
      <c r="QN44" s="516"/>
      <c r="QO44" s="516"/>
      <c r="QP44" s="516"/>
      <c r="QQ44" s="516"/>
      <c r="QR44" s="516"/>
      <c r="QS44" s="516"/>
      <c r="QT44" s="516"/>
      <c r="QU44" s="516"/>
      <c r="QV44" s="516"/>
      <c r="QW44" s="516"/>
      <c r="QX44" s="516"/>
      <c r="QY44" s="516"/>
      <c r="QZ44" s="516"/>
      <c r="RA44" s="516"/>
      <c r="RB44" s="516"/>
      <c r="RC44" s="516"/>
      <c r="RD44" s="516"/>
      <c r="RE44" s="516"/>
      <c r="RF44" s="516"/>
      <c r="RG44" s="516"/>
      <c r="RH44" s="516"/>
      <c r="RI44" s="516"/>
      <c r="RJ44" s="516"/>
      <c r="RK44" s="516"/>
      <c r="RL44" s="516"/>
      <c r="RM44" s="516"/>
      <c r="RN44" s="516"/>
      <c r="RO44" s="516"/>
      <c r="RP44" s="516"/>
      <c r="RQ44" s="516"/>
      <c r="RR44" s="516"/>
      <c r="RS44" s="516"/>
      <c r="RT44" s="516"/>
      <c r="RU44" s="516"/>
      <c r="RV44" s="516"/>
      <c r="RW44" s="516"/>
      <c r="RX44" s="516"/>
      <c r="RY44" s="516"/>
      <c r="RZ44" s="516"/>
      <c r="SA44" s="516"/>
      <c r="SB44" s="516"/>
      <c r="SC44" s="516"/>
      <c r="SD44" s="516"/>
      <c r="SE44" s="516"/>
      <c r="SF44" s="516"/>
      <c r="SG44" s="516"/>
      <c r="SH44" s="516"/>
      <c r="SI44" s="516"/>
      <c r="SJ44" s="516"/>
      <c r="SK44" s="516"/>
      <c r="SL44" s="516"/>
      <c r="SM44" s="516"/>
      <c r="SN44" s="516"/>
      <c r="SO44" s="516"/>
      <c r="SP44" s="516"/>
      <c r="SQ44" s="516"/>
      <c r="SR44" s="516"/>
      <c r="SS44" s="516"/>
    </row>
    <row r="45" spans="1:513" s="543" customFormat="1" ht="37.799999999999997" customHeight="1" x14ac:dyDescent="0.25">
      <c r="A45" s="564"/>
      <c r="B45" s="840" t="str">
        <f>'PEP Av. Fin.'!A17</f>
        <v>1.2.4 - Elaboração e institucionalização dos instrumentos de apoio à Corregedoria Fazendária</v>
      </c>
      <c r="C45" s="841"/>
      <c r="D45" s="534"/>
      <c r="E45" s="557"/>
      <c r="F45" s="557"/>
      <c r="G45" s="536"/>
      <c r="H45" s="536"/>
      <c r="I45" s="536"/>
      <c r="J45" s="536"/>
      <c r="K45" s="536"/>
      <c r="L45" s="536"/>
      <c r="M45" s="536"/>
      <c r="N45" s="536"/>
      <c r="O45" s="536"/>
      <c r="P45" s="536"/>
      <c r="Q45" s="536"/>
      <c r="R45" s="536"/>
      <c r="S45" s="536"/>
      <c r="T45" s="536"/>
      <c r="U45" s="536"/>
      <c r="V45" s="536"/>
      <c r="W45" s="536"/>
      <c r="X45" s="536"/>
      <c r="Y45" s="536"/>
      <c r="Z45" s="536"/>
      <c r="AA45" s="536"/>
      <c r="AB45" s="536"/>
      <c r="AC45" s="536"/>
      <c r="AD45" s="536"/>
      <c r="AE45" s="536"/>
      <c r="AF45" s="536"/>
      <c r="AG45" s="536"/>
      <c r="AH45" s="537"/>
      <c r="AI45" s="538">
        <f>'PEP Av. Fin.'!H17</f>
        <v>1400</v>
      </c>
      <c r="AJ45" s="539">
        <f>'PEP Av. Fin.'!I17</f>
        <v>0</v>
      </c>
      <c r="AK45" s="570">
        <f>'PEP Av. Fin.'!J17</f>
        <v>1400</v>
      </c>
      <c r="AL45" s="540">
        <f>'PEP Av. Fin.'!K17</f>
        <v>1.0015502567187926E-2</v>
      </c>
      <c r="AM45" s="541"/>
      <c r="AN45" s="542"/>
      <c r="AO45" s="542"/>
      <c r="AP45" s="542"/>
      <c r="AQ45" s="542"/>
      <c r="AR45" s="542"/>
      <c r="AS45" s="542"/>
      <c r="AT45" s="542"/>
      <c r="AU45" s="542"/>
      <c r="AV45" s="542"/>
      <c r="AW45" s="542"/>
      <c r="AX45" s="542"/>
      <c r="AY45" s="542"/>
      <c r="AZ45" s="542"/>
      <c r="BA45" s="542"/>
      <c r="BB45" s="542"/>
      <c r="BC45" s="542"/>
      <c r="BD45" s="542"/>
      <c r="BE45" s="542"/>
      <c r="BF45" s="542"/>
      <c r="BG45" s="542"/>
      <c r="BH45" s="542"/>
      <c r="BI45" s="542"/>
      <c r="BJ45" s="542"/>
      <c r="BK45" s="542"/>
      <c r="BL45" s="542"/>
      <c r="BM45" s="542"/>
      <c r="BN45" s="542"/>
      <c r="BO45" s="542"/>
      <c r="BP45" s="542"/>
      <c r="BQ45" s="542"/>
      <c r="BR45" s="542"/>
      <c r="BS45" s="542"/>
      <c r="BT45" s="542"/>
      <c r="BU45" s="542"/>
      <c r="BV45" s="542"/>
      <c r="BW45" s="542"/>
      <c r="BX45" s="542"/>
      <c r="BY45" s="542"/>
      <c r="BZ45" s="542"/>
      <c r="CA45" s="542"/>
      <c r="CB45" s="542"/>
      <c r="CC45" s="542"/>
      <c r="CD45" s="542"/>
      <c r="CE45" s="542"/>
      <c r="CF45" s="542"/>
      <c r="CG45" s="542"/>
      <c r="CH45" s="542"/>
      <c r="CI45" s="542"/>
      <c r="CJ45" s="542"/>
      <c r="CK45" s="542"/>
      <c r="CL45" s="542"/>
      <c r="CM45" s="542"/>
      <c r="CN45" s="542"/>
      <c r="CO45" s="542"/>
      <c r="CP45" s="542"/>
      <c r="CQ45" s="542"/>
      <c r="CR45" s="542"/>
      <c r="CS45" s="542"/>
      <c r="CT45" s="542"/>
      <c r="CU45" s="542"/>
      <c r="CV45" s="542"/>
      <c r="CW45" s="542"/>
      <c r="CX45" s="542"/>
      <c r="CY45" s="542"/>
      <c r="CZ45" s="542"/>
      <c r="DA45" s="542"/>
      <c r="DB45" s="542"/>
      <c r="DC45" s="542"/>
      <c r="DD45" s="542"/>
      <c r="DE45" s="542"/>
      <c r="DF45" s="542"/>
      <c r="DG45" s="542"/>
      <c r="DH45" s="542"/>
      <c r="DI45" s="542"/>
      <c r="DJ45" s="542"/>
      <c r="DK45" s="542"/>
      <c r="DL45" s="542"/>
      <c r="DM45" s="542"/>
      <c r="DN45" s="542"/>
      <c r="DO45" s="542"/>
      <c r="DP45" s="542"/>
      <c r="DQ45" s="542"/>
      <c r="DR45" s="542"/>
      <c r="DS45" s="542"/>
      <c r="DT45" s="542"/>
      <c r="DU45" s="542"/>
      <c r="DV45" s="542"/>
      <c r="DW45" s="542"/>
      <c r="DX45" s="542"/>
      <c r="DY45" s="542"/>
      <c r="DZ45" s="542"/>
      <c r="EA45" s="542"/>
      <c r="EB45" s="542"/>
      <c r="EC45" s="542"/>
      <c r="ED45" s="542"/>
      <c r="EE45" s="542"/>
      <c r="EF45" s="542"/>
      <c r="EG45" s="542"/>
      <c r="EH45" s="542"/>
      <c r="EI45" s="542"/>
      <c r="EJ45" s="542"/>
      <c r="EK45" s="542"/>
      <c r="EL45" s="542"/>
      <c r="EM45" s="542"/>
      <c r="EN45" s="542"/>
      <c r="EO45" s="542"/>
      <c r="EP45" s="542"/>
      <c r="EQ45" s="542"/>
      <c r="ER45" s="542"/>
      <c r="ES45" s="542"/>
      <c r="ET45" s="542"/>
      <c r="EU45" s="542"/>
      <c r="EV45" s="542"/>
      <c r="EW45" s="542"/>
      <c r="EX45" s="542"/>
      <c r="EY45" s="542"/>
      <c r="EZ45" s="542"/>
      <c r="FA45" s="542"/>
      <c r="FB45" s="542"/>
      <c r="FC45" s="542"/>
      <c r="FD45" s="542"/>
      <c r="FE45" s="542"/>
      <c r="FF45" s="542"/>
      <c r="FG45" s="542"/>
      <c r="FH45" s="542"/>
      <c r="FI45" s="542"/>
      <c r="FJ45" s="542"/>
      <c r="FK45" s="542"/>
      <c r="FL45" s="542"/>
      <c r="FM45" s="542"/>
      <c r="FN45" s="542"/>
      <c r="FO45" s="542"/>
      <c r="FP45" s="542"/>
      <c r="FQ45" s="542"/>
      <c r="FR45" s="542"/>
      <c r="FS45" s="542"/>
      <c r="FT45" s="542"/>
      <c r="FU45" s="542"/>
      <c r="FV45" s="542"/>
      <c r="FW45" s="542"/>
      <c r="FX45" s="542"/>
      <c r="FY45" s="542"/>
      <c r="FZ45" s="542"/>
      <c r="GA45" s="542"/>
      <c r="GB45" s="542"/>
      <c r="GC45" s="542"/>
      <c r="GD45" s="542"/>
      <c r="GE45" s="542"/>
      <c r="GF45" s="542"/>
      <c r="GG45" s="542"/>
      <c r="GH45" s="542"/>
      <c r="GI45" s="542"/>
      <c r="GJ45" s="542"/>
      <c r="GK45" s="542"/>
      <c r="GL45" s="542"/>
      <c r="GM45" s="542"/>
      <c r="GN45" s="542"/>
      <c r="GO45" s="542"/>
      <c r="GP45" s="542"/>
      <c r="GQ45" s="542"/>
      <c r="GR45" s="542"/>
      <c r="GS45" s="542"/>
      <c r="GT45" s="542"/>
      <c r="GU45" s="542"/>
      <c r="GV45" s="542"/>
      <c r="GW45" s="542"/>
      <c r="GX45" s="542"/>
      <c r="GY45" s="542"/>
      <c r="GZ45" s="542"/>
      <c r="HA45" s="542"/>
      <c r="HB45" s="542"/>
      <c r="HC45" s="542"/>
      <c r="HD45" s="542"/>
      <c r="HE45" s="542"/>
      <c r="HF45" s="542"/>
      <c r="HG45" s="542"/>
      <c r="HH45" s="542"/>
      <c r="HI45" s="542"/>
      <c r="HJ45" s="542"/>
      <c r="HK45" s="542"/>
      <c r="HL45" s="542"/>
      <c r="HM45" s="542"/>
      <c r="HN45" s="542"/>
      <c r="HO45" s="542"/>
      <c r="HP45" s="542"/>
      <c r="HQ45" s="542"/>
      <c r="HR45" s="542"/>
      <c r="HS45" s="542"/>
      <c r="HT45" s="542"/>
      <c r="HU45" s="542"/>
      <c r="HV45" s="542"/>
      <c r="HW45" s="542"/>
      <c r="HX45" s="542"/>
      <c r="HY45" s="542"/>
      <c r="HZ45" s="542"/>
      <c r="IA45" s="542"/>
      <c r="IB45" s="542"/>
      <c r="IC45" s="542"/>
      <c r="ID45" s="542"/>
      <c r="IE45" s="542"/>
      <c r="IF45" s="542"/>
      <c r="IG45" s="542"/>
      <c r="IH45" s="542"/>
      <c r="II45" s="542"/>
      <c r="IJ45" s="542"/>
      <c r="IK45" s="542"/>
      <c r="IL45" s="542"/>
      <c r="IM45" s="542"/>
      <c r="IN45" s="542"/>
      <c r="IO45" s="542"/>
      <c r="IP45" s="542"/>
      <c r="IQ45" s="542"/>
      <c r="IR45" s="542"/>
      <c r="IS45" s="542"/>
      <c r="IT45" s="542"/>
      <c r="IU45" s="542"/>
      <c r="IV45" s="542"/>
      <c r="IW45" s="542"/>
      <c r="IX45" s="542"/>
      <c r="IY45" s="542"/>
      <c r="IZ45" s="542"/>
      <c r="JA45" s="542"/>
      <c r="JB45" s="542"/>
      <c r="JC45" s="542"/>
      <c r="JD45" s="542"/>
      <c r="JE45" s="542"/>
      <c r="JF45" s="542"/>
      <c r="JG45" s="542"/>
      <c r="JH45" s="542"/>
      <c r="JI45" s="542"/>
      <c r="JJ45" s="542"/>
      <c r="JK45" s="542"/>
      <c r="JL45" s="542"/>
      <c r="JM45" s="542"/>
      <c r="JN45" s="542"/>
      <c r="JO45" s="542"/>
      <c r="JP45" s="542"/>
      <c r="JQ45" s="542"/>
      <c r="JR45" s="542"/>
      <c r="JS45" s="542"/>
      <c r="JT45" s="542"/>
      <c r="JU45" s="542"/>
      <c r="JV45" s="542"/>
      <c r="JW45" s="542"/>
      <c r="JX45" s="542"/>
      <c r="JY45" s="542"/>
      <c r="JZ45" s="542"/>
      <c r="KA45" s="542"/>
      <c r="KB45" s="542"/>
      <c r="KC45" s="542"/>
      <c r="KD45" s="542"/>
      <c r="KE45" s="542"/>
      <c r="KF45" s="542"/>
      <c r="KG45" s="542"/>
      <c r="KH45" s="542"/>
      <c r="KI45" s="542"/>
      <c r="KJ45" s="542"/>
      <c r="KK45" s="542"/>
      <c r="KL45" s="542"/>
      <c r="KM45" s="542"/>
      <c r="KN45" s="542"/>
      <c r="KO45" s="542"/>
      <c r="KP45" s="542"/>
      <c r="KQ45" s="542"/>
      <c r="KR45" s="542"/>
      <c r="KS45" s="542"/>
      <c r="KT45" s="542"/>
      <c r="KU45" s="542"/>
      <c r="KV45" s="542"/>
      <c r="KW45" s="542"/>
      <c r="KX45" s="542"/>
      <c r="KY45" s="542"/>
      <c r="KZ45" s="542"/>
      <c r="LA45" s="542"/>
      <c r="LB45" s="542"/>
      <c r="LC45" s="542"/>
      <c r="LD45" s="542"/>
      <c r="LE45" s="542"/>
      <c r="LF45" s="542"/>
      <c r="LG45" s="542"/>
      <c r="LH45" s="542"/>
      <c r="LI45" s="542"/>
      <c r="LJ45" s="542"/>
      <c r="LK45" s="542"/>
      <c r="LL45" s="542"/>
      <c r="LM45" s="542"/>
      <c r="LN45" s="542"/>
      <c r="LO45" s="542"/>
      <c r="LP45" s="542"/>
      <c r="LQ45" s="542"/>
      <c r="LR45" s="542"/>
      <c r="LS45" s="542"/>
      <c r="LT45" s="542"/>
      <c r="LU45" s="542"/>
      <c r="LV45" s="542"/>
      <c r="LW45" s="542"/>
      <c r="LX45" s="542"/>
      <c r="LY45" s="542"/>
      <c r="LZ45" s="542"/>
      <c r="MA45" s="542"/>
      <c r="MB45" s="542"/>
      <c r="MC45" s="542"/>
      <c r="MD45" s="542"/>
      <c r="ME45" s="542"/>
      <c r="MF45" s="542"/>
      <c r="MG45" s="542"/>
      <c r="MH45" s="542"/>
      <c r="MI45" s="542"/>
      <c r="MJ45" s="542"/>
      <c r="MK45" s="542"/>
      <c r="ML45" s="542"/>
      <c r="MM45" s="542"/>
      <c r="MN45" s="542"/>
      <c r="MO45" s="542"/>
      <c r="MP45" s="542"/>
      <c r="MQ45" s="542"/>
      <c r="MR45" s="542"/>
      <c r="MS45" s="542"/>
      <c r="MT45" s="542"/>
      <c r="MU45" s="542"/>
      <c r="MV45" s="542"/>
      <c r="MW45" s="542"/>
      <c r="MX45" s="542"/>
      <c r="MY45" s="542"/>
      <c r="MZ45" s="542"/>
      <c r="NA45" s="542"/>
      <c r="NB45" s="542"/>
      <c r="NC45" s="542"/>
      <c r="ND45" s="542"/>
      <c r="NE45" s="542"/>
      <c r="NF45" s="542"/>
      <c r="NG45" s="542"/>
      <c r="NH45" s="542"/>
      <c r="NI45" s="542"/>
      <c r="NJ45" s="542"/>
      <c r="NK45" s="542"/>
      <c r="NL45" s="542"/>
      <c r="NM45" s="542"/>
      <c r="NN45" s="542"/>
      <c r="NO45" s="542"/>
      <c r="NP45" s="542"/>
      <c r="NQ45" s="542"/>
      <c r="NR45" s="542"/>
      <c r="NS45" s="542"/>
      <c r="NT45" s="542"/>
      <c r="NU45" s="542"/>
      <c r="NV45" s="542"/>
      <c r="NW45" s="542"/>
      <c r="NX45" s="542"/>
      <c r="NY45" s="542"/>
      <c r="NZ45" s="542"/>
      <c r="OA45" s="542"/>
      <c r="OB45" s="542"/>
      <c r="OC45" s="542"/>
      <c r="OD45" s="542"/>
      <c r="OE45" s="542"/>
      <c r="OF45" s="542"/>
      <c r="OG45" s="542"/>
      <c r="OH45" s="542"/>
      <c r="OI45" s="542"/>
      <c r="OJ45" s="542"/>
      <c r="OK45" s="542"/>
      <c r="OL45" s="542"/>
      <c r="OM45" s="542"/>
      <c r="ON45" s="542"/>
      <c r="OO45" s="542"/>
      <c r="OP45" s="542"/>
      <c r="OQ45" s="542"/>
      <c r="OR45" s="542"/>
      <c r="OS45" s="542"/>
      <c r="OT45" s="542"/>
      <c r="OU45" s="542"/>
      <c r="OV45" s="542"/>
      <c r="OW45" s="542"/>
      <c r="OX45" s="542"/>
      <c r="OY45" s="542"/>
      <c r="OZ45" s="542"/>
      <c r="PA45" s="542"/>
      <c r="PB45" s="542"/>
      <c r="PC45" s="542"/>
      <c r="PD45" s="542"/>
      <c r="PE45" s="542"/>
      <c r="PF45" s="542"/>
      <c r="PG45" s="542"/>
      <c r="PH45" s="542"/>
      <c r="PI45" s="542"/>
      <c r="PJ45" s="542"/>
      <c r="PK45" s="542"/>
      <c r="PL45" s="542"/>
      <c r="PM45" s="542"/>
      <c r="PN45" s="542"/>
      <c r="PO45" s="542"/>
      <c r="PP45" s="542"/>
      <c r="PQ45" s="542"/>
      <c r="PR45" s="542"/>
      <c r="PS45" s="542"/>
      <c r="PT45" s="542"/>
      <c r="PU45" s="542"/>
      <c r="PV45" s="542"/>
      <c r="PW45" s="542"/>
      <c r="PX45" s="542"/>
      <c r="PY45" s="542"/>
      <c r="PZ45" s="542"/>
      <c r="QA45" s="542"/>
      <c r="QB45" s="542"/>
      <c r="QC45" s="542"/>
      <c r="QD45" s="542"/>
      <c r="QE45" s="542"/>
      <c r="QF45" s="542"/>
      <c r="QG45" s="542"/>
      <c r="QH45" s="542"/>
      <c r="QI45" s="542"/>
      <c r="QJ45" s="542"/>
      <c r="QK45" s="542"/>
      <c r="QL45" s="542"/>
      <c r="QM45" s="542"/>
      <c r="QN45" s="542"/>
      <c r="QO45" s="542"/>
      <c r="QP45" s="542"/>
      <c r="QQ45" s="542"/>
      <c r="QR45" s="542"/>
      <c r="QS45" s="542"/>
      <c r="QT45" s="542"/>
      <c r="QU45" s="542"/>
      <c r="QV45" s="542"/>
      <c r="QW45" s="542"/>
      <c r="QX45" s="542"/>
      <c r="QY45" s="542"/>
      <c r="QZ45" s="542"/>
      <c r="RA45" s="542"/>
      <c r="RB45" s="542"/>
      <c r="RC45" s="542"/>
      <c r="RD45" s="542"/>
      <c r="RE45" s="542"/>
      <c r="RF45" s="542"/>
      <c r="RG45" s="542"/>
      <c r="RH45" s="542"/>
      <c r="RI45" s="542"/>
      <c r="RJ45" s="542"/>
      <c r="RK45" s="542"/>
      <c r="RL45" s="542"/>
      <c r="RM45" s="542"/>
      <c r="RN45" s="542"/>
      <c r="RO45" s="542"/>
      <c r="RP45" s="542"/>
      <c r="RQ45" s="542"/>
      <c r="RR45" s="542"/>
      <c r="RS45" s="542"/>
      <c r="RT45" s="542"/>
      <c r="RU45" s="542"/>
      <c r="RV45" s="542"/>
      <c r="RW45" s="542"/>
      <c r="RX45" s="542"/>
      <c r="RY45" s="542"/>
      <c r="RZ45" s="542"/>
      <c r="SA45" s="542"/>
      <c r="SB45" s="542"/>
      <c r="SC45" s="542"/>
      <c r="SD45" s="542"/>
      <c r="SE45" s="542"/>
      <c r="SF45" s="542"/>
      <c r="SG45" s="542"/>
      <c r="SH45" s="542"/>
      <c r="SI45" s="542"/>
      <c r="SJ45" s="542"/>
      <c r="SK45" s="542"/>
      <c r="SL45" s="542"/>
      <c r="SM45" s="542"/>
      <c r="SN45" s="542"/>
      <c r="SO45" s="542"/>
      <c r="SP45" s="542"/>
      <c r="SQ45" s="542"/>
      <c r="SR45" s="542"/>
      <c r="SS45" s="542"/>
    </row>
    <row r="46" spans="1:513" s="517" customFormat="1" ht="28.8" customHeight="1" x14ac:dyDescent="0.25">
      <c r="A46" s="553"/>
      <c r="B46" s="554"/>
      <c r="C46" s="555" t="s">
        <v>438</v>
      </c>
      <c r="D46" s="556">
        <v>120</v>
      </c>
      <c r="E46" s="557">
        <f>350/AO1</f>
        <v>116.66666666666667</v>
      </c>
      <c r="F46" s="557">
        <f>D46*E46</f>
        <v>14000</v>
      </c>
      <c r="G46" s="558"/>
      <c r="H46" s="558" t="s">
        <v>184</v>
      </c>
      <c r="I46" s="558"/>
      <c r="J46" s="558"/>
      <c r="K46" s="558"/>
      <c r="L46" s="558"/>
      <c r="M46" s="558"/>
      <c r="N46" s="558"/>
      <c r="O46" s="558"/>
      <c r="P46" s="558"/>
      <c r="Q46" s="558"/>
      <c r="R46" s="558"/>
      <c r="S46" s="558"/>
      <c r="T46" s="558"/>
      <c r="U46" s="558"/>
      <c r="V46" s="558"/>
      <c r="W46" s="558"/>
      <c r="X46" s="558"/>
      <c r="Y46" s="558"/>
      <c r="Z46" s="558"/>
      <c r="AA46" s="558"/>
      <c r="AB46" s="558"/>
      <c r="AC46" s="558"/>
      <c r="AD46" s="558"/>
      <c r="AE46" s="558"/>
      <c r="AF46" s="558"/>
      <c r="AG46" s="558"/>
      <c r="AH46" s="560"/>
      <c r="AI46" s="538">
        <f>SUM(K46+M46+O46+Q46+S46+U46+W46+Y46+AA46+AC46+AE46+AG46)</f>
        <v>0</v>
      </c>
      <c r="AJ46" s="539">
        <f>SUM(L46+N46+P46+R46+T46+V46+X46+Z46+AB46+AD46+AF46+AH46)</f>
        <v>0</v>
      </c>
      <c r="AK46" s="539">
        <f>AI46+AJ46</f>
        <v>0</v>
      </c>
      <c r="AL46" s="561"/>
      <c r="AM46" s="562"/>
      <c r="AN46" s="516"/>
      <c r="AO46" s="516"/>
      <c r="AP46" s="516"/>
      <c r="AQ46" s="516"/>
      <c r="AR46" s="516"/>
      <c r="AS46" s="516"/>
      <c r="AT46" s="516"/>
      <c r="AU46" s="516"/>
      <c r="AV46" s="516"/>
      <c r="AW46" s="516"/>
      <c r="AX46" s="516"/>
      <c r="AY46" s="516"/>
      <c r="AZ46" s="516"/>
      <c r="BA46" s="516"/>
      <c r="BB46" s="516"/>
      <c r="BC46" s="516"/>
      <c r="BD46" s="516"/>
      <c r="BE46" s="516"/>
      <c r="BF46" s="516"/>
      <c r="BG46" s="516"/>
      <c r="BH46" s="516"/>
      <c r="BI46" s="516"/>
      <c r="BJ46" s="516"/>
      <c r="BK46" s="516"/>
      <c r="BL46" s="516"/>
      <c r="BM46" s="516"/>
      <c r="BN46" s="516"/>
      <c r="BO46" s="516"/>
      <c r="BP46" s="516"/>
      <c r="BQ46" s="516"/>
      <c r="BR46" s="516"/>
      <c r="BS46" s="516"/>
      <c r="BT46" s="516"/>
      <c r="BU46" s="516"/>
      <c r="BV46" s="516"/>
      <c r="BW46" s="516"/>
      <c r="BX46" s="516"/>
      <c r="BY46" s="516"/>
      <c r="BZ46" s="516"/>
      <c r="CA46" s="516"/>
      <c r="CB46" s="516"/>
      <c r="CC46" s="516"/>
      <c r="CD46" s="516"/>
      <c r="CE46" s="516"/>
      <c r="CF46" s="516"/>
      <c r="CG46" s="516"/>
      <c r="CH46" s="516"/>
      <c r="CI46" s="516"/>
      <c r="CJ46" s="516"/>
      <c r="CK46" s="516"/>
      <c r="CL46" s="516"/>
      <c r="CM46" s="516"/>
      <c r="CN46" s="516"/>
      <c r="CO46" s="516"/>
      <c r="CP46" s="516"/>
      <c r="CQ46" s="516"/>
      <c r="CR46" s="516"/>
      <c r="CS46" s="516"/>
      <c r="CT46" s="516"/>
      <c r="CU46" s="516"/>
      <c r="CV46" s="516"/>
      <c r="CW46" s="516"/>
      <c r="CX46" s="516"/>
      <c r="CY46" s="516"/>
      <c r="CZ46" s="516"/>
      <c r="DA46" s="516"/>
      <c r="DB46" s="516"/>
      <c r="DC46" s="516"/>
      <c r="DD46" s="516"/>
      <c r="DE46" s="516"/>
      <c r="DF46" s="516"/>
      <c r="DG46" s="516"/>
      <c r="DH46" s="516"/>
      <c r="DI46" s="516"/>
      <c r="DJ46" s="516"/>
      <c r="DK46" s="516"/>
      <c r="DL46" s="516"/>
      <c r="DM46" s="516"/>
      <c r="DN46" s="516"/>
      <c r="DO46" s="516"/>
      <c r="DP46" s="516"/>
      <c r="DQ46" s="516"/>
      <c r="DR46" s="516"/>
      <c r="DS46" s="516"/>
      <c r="DT46" s="516"/>
      <c r="DU46" s="516"/>
      <c r="DV46" s="516"/>
      <c r="DW46" s="516"/>
      <c r="DX46" s="516"/>
      <c r="DY46" s="516"/>
      <c r="DZ46" s="516"/>
      <c r="EA46" s="516"/>
      <c r="EB46" s="516"/>
      <c r="EC46" s="516"/>
      <c r="ED46" s="516"/>
      <c r="EE46" s="516"/>
      <c r="EF46" s="516"/>
      <c r="EG46" s="516"/>
      <c r="EH46" s="516"/>
      <c r="EI46" s="516"/>
      <c r="EJ46" s="516"/>
      <c r="EK46" s="516"/>
      <c r="EL46" s="516"/>
      <c r="EM46" s="516"/>
      <c r="EN46" s="516"/>
      <c r="EO46" s="516"/>
      <c r="EP46" s="516"/>
      <c r="EQ46" s="516"/>
      <c r="ER46" s="516"/>
      <c r="ES46" s="516"/>
      <c r="ET46" s="516"/>
      <c r="EU46" s="516"/>
      <c r="EV46" s="516"/>
      <c r="EW46" s="516"/>
      <c r="EX46" s="516"/>
      <c r="EY46" s="516"/>
      <c r="EZ46" s="516"/>
      <c r="FA46" s="516"/>
      <c r="FB46" s="516"/>
      <c r="FC46" s="516"/>
      <c r="FD46" s="516"/>
      <c r="FE46" s="516"/>
      <c r="FF46" s="516"/>
      <c r="FG46" s="516"/>
      <c r="FH46" s="516"/>
      <c r="FI46" s="516"/>
      <c r="FJ46" s="516"/>
      <c r="FK46" s="516"/>
      <c r="FL46" s="516"/>
      <c r="FM46" s="516"/>
      <c r="FN46" s="516"/>
      <c r="FO46" s="516"/>
      <c r="FP46" s="516"/>
      <c r="FQ46" s="516"/>
      <c r="FR46" s="516"/>
      <c r="FS46" s="516"/>
      <c r="FT46" s="516"/>
      <c r="FU46" s="516"/>
      <c r="FV46" s="516"/>
      <c r="FW46" s="516"/>
      <c r="FX46" s="516"/>
      <c r="FY46" s="516"/>
      <c r="FZ46" s="516"/>
      <c r="GA46" s="516"/>
      <c r="GB46" s="516"/>
      <c r="GC46" s="516"/>
      <c r="GD46" s="516"/>
      <c r="GE46" s="516"/>
      <c r="GF46" s="516"/>
      <c r="GG46" s="516"/>
      <c r="GH46" s="516"/>
      <c r="GI46" s="516"/>
      <c r="GJ46" s="516"/>
      <c r="GK46" s="516"/>
      <c r="GL46" s="516"/>
      <c r="GM46" s="516"/>
      <c r="GN46" s="516"/>
      <c r="GO46" s="516"/>
      <c r="GP46" s="516"/>
      <c r="GQ46" s="516"/>
      <c r="GR46" s="516"/>
      <c r="GS46" s="516"/>
      <c r="GT46" s="516"/>
      <c r="GU46" s="516"/>
      <c r="GV46" s="516"/>
      <c r="GW46" s="516"/>
      <c r="GX46" s="516"/>
      <c r="GY46" s="516"/>
      <c r="GZ46" s="516"/>
      <c r="HA46" s="516"/>
      <c r="HB46" s="516"/>
      <c r="HC46" s="516"/>
      <c r="HD46" s="516"/>
      <c r="HE46" s="516"/>
      <c r="HF46" s="516"/>
      <c r="HG46" s="516"/>
      <c r="HH46" s="516"/>
      <c r="HI46" s="516"/>
      <c r="HJ46" s="516"/>
      <c r="HK46" s="516"/>
      <c r="HL46" s="516"/>
      <c r="HM46" s="516"/>
      <c r="HN46" s="516"/>
      <c r="HO46" s="516"/>
      <c r="HP46" s="516"/>
      <c r="HQ46" s="516"/>
      <c r="HR46" s="516"/>
      <c r="HS46" s="516"/>
      <c r="HT46" s="516"/>
      <c r="HU46" s="516"/>
      <c r="HV46" s="516"/>
      <c r="HW46" s="516"/>
      <c r="HX46" s="516"/>
      <c r="HY46" s="516"/>
      <c r="HZ46" s="516"/>
      <c r="IA46" s="516"/>
      <c r="IB46" s="516"/>
      <c r="IC46" s="516"/>
      <c r="ID46" s="516"/>
      <c r="IE46" s="516"/>
      <c r="IF46" s="516"/>
      <c r="IG46" s="516"/>
      <c r="IH46" s="516"/>
      <c r="II46" s="516"/>
      <c r="IJ46" s="516"/>
      <c r="IK46" s="516"/>
      <c r="IL46" s="516"/>
      <c r="IM46" s="516"/>
      <c r="IN46" s="516"/>
      <c r="IO46" s="516"/>
      <c r="IP46" s="516"/>
      <c r="IQ46" s="516"/>
      <c r="IR46" s="516"/>
      <c r="IS46" s="516"/>
      <c r="IT46" s="516"/>
      <c r="IU46" s="516"/>
      <c r="IV46" s="516"/>
      <c r="IW46" s="516"/>
      <c r="IX46" s="516"/>
      <c r="IY46" s="516"/>
      <c r="IZ46" s="516"/>
      <c r="JA46" s="516"/>
      <c r="JB46" s="516"/>
      <c r="JC46" s="516"/>
      <c r="JD46" s="516"/>
      <c r="JE46" s="516"/>
      <c r="JF46" s="516"/>
      <c r="JG46" s="516"/>
      <c r="JH46" s="516"/>
      <c r="JI46" s="516"/>
      <c r="JJ46" s="516"/>
      <c r="JK46" s="516"/>
      <c r="JL46" s="516"/>
      <c r="JM46" s="516"/>
      <c r="JN46" s="516"/>
      <c r="JO46" s="516"/>
      <c r="JP46" s="516"/>
      <c r="JQ46" s="516"/>
      <c r="JR46" s="516"/>
      <c r="JS46" s="516"/>
      <c r="JT46" s="516"/>
      <c r="JU46" s="516"/>
      <c r="JV46" s="516"/>
      <c r="JW46" s="516"/>
      <c r="JX46" s="516"/>
      <c r="JY46" s="516"/>
      <c r="JZ46" s="516"/>
      <c r="KA46" s="516"/>
      <c r="KB46" s="516"/>
      <c r="KC46" s="516"/>
      <c r="KD46" s="516"/>
      <c r="KE46" s="516"/>
      <c r="KF46" s="516"/>
      <c r="KG46" s="516"/>
      <c r="KH46" s="516"/>
      <c r="KI46" s="516"/>
      <c r="KJ46" s="516"/>
      <c r="KK46" s="516"/>
      <c r="KL46" s="516"/>
      <c r="KM46" s="516"/>
      <c r="KN46" s="516"/>
      <c r="KO46" s="516"/>
      <c r="KP46" s="516"/>
      <c r="KQ46" s="516"/>
      <c r="KR46" s="516"/>
      <c r="KS46" s="516"/>
      <c r="KT46" s="516"/>
      <c r="KU46" s="516"/>
      <c r="KV46" s="516"/>
      <c r="KW46" s="516"/>
      <c r="KX46" s="516"/>
      <c r="KY46" s="516"/>
      <c r="KZ46" s="516"/>
      <c r="LA46" s="516"/>
      <c r="LB46" s="516"/>
      <c r="LC46" s="516"/>
      <c r="LD46" s="516"/>
      <c r="LE46" s="516"/>
      <c r="LF46" s="516"/>
      <c r="LG46" s="516"/>
      <c r="LH46" s="516"/>
      <c r="LI46" s="516"/>
      <c r="LJ46" s="516"/>
      <c r="LK46" s="516"/>
      <c r="LL46" s="516"/>
      <c r="LM46" s="516"/>
      <c r="LN46" s="516"/>
      <c r="LO46" s="516"/>
      <c r="LP46" s="516"/>
      <c r="LQ46" s="516"/>
      <c r="LR46" s="516"/>
      <c r="LS46" s="516"/>
      <c r="LT46" s="516"/>
      <c r="LU46" s="516"/>
      <c r="LV46" s="516"/>
      <c r="LW46" s="516"/>
      <c r="LX46" s="516"/>
      <c r="LY46" s="516"/>
      <c r="LZ46" s="516"/>
      <c r="MA46" s="516"/>
      <c r="MB46" s="516"/>
      <c r="MC46" s="516"/>
      <c r="MD46" s="516"/>
      <c r="ME46" s="516"/>
      <c r="MF46" s="516"/>
      <c r="MG46" s="516"/>
      <c r="MH46" s="516"/>
      <c r="MI46" s="516"/>
      <c r="MJ46" s="516"/>
      <c r="MK46" s="516"/>
      <c r="ML46" s="516"/>
      <c r="MM46" s="516"/>
      <c r="MN46" s="516"/>
      <c r="MO46" s="516"/>
      <c r="MP46" s="516"/>
      <c r="MQ46" s="516"/>
      <c r="MR46" s="516"/>
      <c r="MS46" s="516"/>
      <c r="MT46" s="516"/>
      <c r="MU46" s="516"/>
      <c r="MV46" s="516"/>
      <c r="MW46" s="516"/>
      <c r="MX46" s="516"/>
      <c r="MY46" s="516"/>
      <c r="MZ46" s="516"/>
      <c r="NA46" s="516"/>
      <c r="NB46" s="516"/>
      <c r="NC46" s="516"/>
      <c r="ND46" s="516"/>
      <c r="NE46" s="516"/>
      <c r="NF46" s="516"/>
      <c r="NG46" s="516"/>
      <c r="NH46" s="516"/>
      <c r="NI46" s="516"/>
      <c r="NJ46" s="516"/>
      <c r="NK46" s="516"/>
      <c r="NL46" s="516"/>
      <c r="NM46" s="516"/>
      <c r="NN46" s="516"/>
      <c r="NO46" s="516"/>
      <c r="NP46" s="516"/>
      <c r="NQ46" s="516"/>
      <c r="NR46" s="516"/>
      <c r="NS46" s="516"/>
      <c r="NT46" s="516"/>
      <c r="NU46" s="516"/>
      <c r="NV46" s="516"/>
      <c r="NW46" s="516"/>
      <c r="NX46" s="516"/>
      <c r="NY46" s="516"/>
      <c r="NZ46" s="516"/>
      <c r="OA46" s="516"/>
      <c r="OB46" s="516"/>
      <c r="OC46" s="516"/>
      <c r="OD46" s="516"/>
      <c r="OE46" s="516"/>
      <c r="OF46" s="516"/>
      <c r="OG46" s="516"/>
      <c r="OH46" s="516"/>
      <c r="OI46" s="516"/>
      <c r="OJ46" s="516"/>
      <c r="OK46" s="516"/>
      <c r="OL46" s="516"/>
      <c r="OM46" s="516"/>
      <c r="ON46" s="516"/>
      <c r="OO46" s="516"/>
      <c r="OP46" s="516"/>
      <c r="OQ46" s="516"/>
      <c r="OR46" s="516"/>
      <c r="OS46" s="516"/>
      <c r="OT46" s="516"/>
      <c r="OU46" s="516"/>
      <c r="OV46" s="516"/>
      <c r="OW46" s="516"/>
      <c r="OX46" s="516"/>
      <c r="OY46" s="516"/>
      <c r="OZ46" s="516"/>
      <c r="PA46" s="516"/>
      <c r="PB46" s="516"/>
      <c r="PC46" s="516"/>
      <c r="PD46" s="516"/>
      <c r="PE46" s="516"/>
      <c r="PF46" s="516"/>
      <c r="PG46" s="516"/>
      <c r="PH46" s="516"/>
      <c r="PI46" s="516"/>
      <c r="PJ46" s="516"/>
      <c r="PK46" s="516"/>
      <c r="PL46" s="516"/>
      <c r="PM46" s="516"/>
      <c r="PN46" s="516"/>
      <c r="PO46" s="516"/>
      <c r="PP46" s="516"/>
      <c r="PQ46" s="516"/>
      <c r="PR46" s="516"/>
      <c r="PS46" s="516"/>
      <c r="PT46" s="516"/>
      <c r="PU46" s="516"/>
      <c r="PV46" s="516"/>
      <c r="PW46" s="516"/>
      <c r="PX46" s="516"/>
      <c r="PY46" s="516"/>
      <c r="PZ46" s="516"/>
      <c r="QA46" s="516"/>
      <c r="QB46" s="516"/>
      <c r="QC46" s="516"/>
      <c r="QD46" s="516"/>
      <c r="QE46" s="516"/>
      <c r="QF46" s="516"/>
      <c r="QG46" s="516"/>
      <c r="QH46" s="516"/>
      <c r="QI46" s="516"/>
      <c r="QJ46" s="516"/>
      <c r="QK46" s="516"/>
      <c r="QL46" s="516"/>
      <c r="QM46" s="516"/>
      <c r="QN46" s="516"/>
      <c r="QO46" s="516"/>
      <c r="QP46" s="516"/>
      <c r="QQ46" s="516"/>
      <c r="QR46" s="516"/>
      <c r="QS46" s="516"/>
      <c r="QT46" s="516"/>
      <c r="QU46" s="516"/>
      <c r="QV46" s="516"/>
      <c r="QW46" s="516"/>
      <c r="QX46" s="516"/>
      <c r="QY46" s="516"/>
      <c r="QZ46" s="516"/>
      <c r="RA46" s="516"/>
      <c r="RB46" s="516"/>
      <c r="RC46" s="516"/>
      <c r="RD46" s="516"/>
      <c r="RE46" s="516"/>
      <c r="RF46" s="516"/>
      <c r="RG46" s="516"/>
      <c r="RH46" s="516"/>
      <c r="RI46" s="516"/>
      <c r="RJ46" s="516"/>
      <c r="RK46" s="516"/>
      <c r="RL46" s="516"/>
      <c r="RM46" s="516"/>
      <c r="RN46" s="516"/>
      <c r="RO46" s="516"/>
      <c r="RP46" s="516"/>
      <c r="RQ46" s="516"/>
      <c r="RR46" s="516"/>
      <c r="RS46" s="516"/>
      <c r="RT46" s="516"/>
      <c r="RU46" s="516"/>
      <c r="RV46" s="516"/>
      <c r="RW46" s="516"/>
      <c r="RX46" s="516"/>
      <c r="RY46" s="516"/>
      <c r="RZ46" s="516"/>
      <c r="SA46" s="516"/>
      <c r="SB46" s="516"/>
      <c r="SC46" s="516"/>
      <c r="SD46" s="516"/>
      <c r="SE46" s="516"/>
      <c r="SF46" s="516"/>
      <c r="SG46" s="516"/>
      <c r="SH46" s="516"/>
      <c r="SI46" s="516"/>
      <c r="SJ46" s="516"/>
      <c r="SK46" s="516"/>
      <c r="SL46" s="516"/>
      <c r="SM46" s="516"/>
      <c r="SN46" s="516"/>
      <c r="SO46" s="516"/>
      <c r="SP46" s="516"/>
      <c r="SQ46" s="516"/>
      <c r="SR46" s="516"/>
      <c r="SS46" s="516"/>
    </row>
    <row r="47" spans="1:513" s="521" customFormat="1" ht="28.8" customHeight="1" x14ac:dyDescent="0.25">
      <c r="A47" s="818" t="str">
        <f>'PEP Av. Fin.'!A18</f>
        <v>1.3 Plan de modernización de la tecnología de la información implantado</v>
      </c>
      <c r="B47" s="819"/>
      <c r="C47" s="820"/>
      <c r="D47" s="556"/>
      <c r="E47" s="557"/>
      <c r="F47" s="557"/>
      <c r="G47" s="571"/>
      <c r="H47" s="571"/>
      <c r="I47" s="571"/>
      <c r="J47" s="571"/>
      <c r="K47" s="571"/>
      <c r="L47" s="571"/>
      <c r="M47" s="571"/>
      <c r="N47" s="571"/>
      <c r="O47" s="571"/>
      <c r="P47" s="571"/>
      <c r="Q47" s="571"/>
      <c r="R47" s="571"/>
      <c r="S47" s="571"/>
      <c r="T47" s="571"/>
      <c r="U47" s="571"/>
      <c r="V47" s="571"/>
      <c r="W47" s="571"/>
      <c r="X47" s="571"/>
      <c r="Y47" s="571"/>
      <c r="Z47" s="571"/>
      <c r="AA47" s="571"/>
      <c r="AB47" s="571"/>
      <c r="AC47" s="571"/>
      <c r="AD47" s="571"/>
      <c r="AE47" s="571"/>
      <c r="AF47" s="571"/>
      <c r="AG47" s="571"/>
      <c r="AH47" s="572"/>
      <c r="AI47" s="538">
        <f>'PEP Av. Fin.'!H18</f>
        <v>1765948.6</v>
      </c>
      <c r="AJ47" s="539">
        <f>'PEP Av. Fin.'!I18</f>
        <v>117500</v>
      </c>
      <c r="AK47" s="570">
        <f>'PEP Av. Fin.'!J18</f>
        <v>1883448.6</v>
      </c>
      <c r="AL47" s="574">
        <f>'PEP Av. Fin.'!K18</f>
        <v>0.1</v>
      </c>
      <c r="AM47" s="519"/>
      <c r="AN47" s="520"/>
      <c r="AO47" s="520"/>
      <c r="AP47" s="520"/>
      <c r="AQ47" s="520"/>
      <c r="AR47" s="520"/>
      <c r="AS47" s="520"/>
      <c r="AT47" s="520"/>
      <c r="AU47" s="520"/>
      <c r="AV47" s="520"/>
      <c r="AW47" s="520"/>
      <c r="AX47" s="520"/>
      <c r="AY47" s="520"/>
      <c r="AZ47" s="520"/>
      <c r="BA47" s="520"/>
      <c r="BB47" s="520"/>
      <c r="BC47" s="520"/>
      <c r="BD47" s="520"/>
      <c r="BE47" s="520"/>
      <c r="BF47" s="520"/>
      <c r="BG47" s="520"/>
      <c r="BH47" s="520"/>
      <c r="BI47" s="520"/>
      <c r="BJ47" s="520"/>
      <c r="BK47" s="520"/>
      <c r="BL47" s="520"/>
      <c r="BM47" s="520"/>
      <c r="BN47" s="520"/>
      <c r="BO47" s="520"/>
      <c r="BP47" s="520"/>
      <c r="BQ47" s="520"/>
      <c r="BR47" s="520"/>
      <c r="BS47" s="520"/>
      <c r="BT47" s="520"/>
      <c r="BU47" s="520"/>
      <c r="BV47" s="520"/>
      <c r="BW47" s="520"/>
      <c r="BX47" s="520"/>
      <c r="BY47" s="520"/>
      <c r="BZ47" s="520"/>
      <c r="CA47" s="520"/>
      <c r="CB47" s="520"/>
      <c r="CC47" s="520"/>
      <c r="CD47" s="520"/>
      <c r="CE47" s="520"/>
      <c r="CF47" s="520"/>
      <c r="CG47" s="520"/>
      <c r="CH47" s="520"/>
      <c r="CI47" s="520"/>
      <c r="CJ47" s="520"/>
      <c r="CK47" s="520"/>
      <c r="CL47" s="520"/>
      <c r="CM47" s="520"/>
      <c r="CN47" s="520"/>
      <c r="CO47" s="520"/>
      <c r="CP47" s="520"/>
      <c r="CQ47" s="520"/>
      <c r="CR47" s="520"/>
      <c r="CS47" s="520"/>
      <c r="CT47" s="520"/>
      <c r="CU47" s="520"/>
      <c r="CV47" s="520"/>
      <c r="CW47" s="520"/>
      <c r="CX47" s="520"/>
      <c r="CY47" s="520"/>
      <c r="CZ47" s="520"/>
      <c r="DA47" s="520"/>
      <c r="DB47" s="520"/>
      <c r="DC47" s="520"/>
      <c r="DD47" s="520"/>
      <c r="DE47" s="520"/>
      <c r="DF47" s="520"/>
      <c r="DG47" s="520"/>
      <c r="DH47" s="520"/>
      <c r="DI47" s="520"/>
      <c r="DJ47" s="520"/>
      <c r="DK47" s="520"/>
      <c r="DL47" s="520"/>
      <c r="DM47" s="520"/>
      <c r="DN47" s="520"/>
      <c r="DO47" s="520"/>
      <c r="DP47" s="520"/>
      <c r="DQ47" s="520"/>
      <c r="DR47" s="520"/>
      <c r="DS47" s="520"/>
      <c r="DT47" s="520"/>
      <c r="DU47" s="520"/>
      <c r="DV47" s="520"/>
      <c r="DW47" s="520"/>
      <c r="DX47" s="520"/>
      <c r="DY47" s="520"/>
      <c r="DZ47" s="520"/>
      <c r="EA47" s="520"/>
      <c r="EB47" s="520"/>
      <c r="EC47" s="520"/>
      <c r="ED47" s="520"/>
      <c r="EE47" s="520"/>
      <c r="EF47" s="520"/>
      <c r="EG47" s="520"/>
      <c r="EH47" s="520"/>
      <c r="EI47" s="520"/>
      <c r="EJ47" s="520"/>
      <c r="EK47" s="520"/>
      <c r="EL47" s="520"/>
      <c r="EM47" s="520"/>
      <c r="EN47" s="520"/>
      <c r="EO47" s="520"/>
      <c r="EP47" s="520"/>
      <c r="EQ47" s="520"/>
      <c r="ER47" s="520"/>
      <c r="ES47" s="520"/>
      <c r="ET47" s="520"/>
      <c r="EU47" s="520"/>
      <c r="EV47" s="520"/>
      <c r="EW47" s="520"/>
      <c r="EX47" s="520"/>
      <c r="EY47" s="520"/>
      <c r="EZ47" s="520"/>
      <c r="FA47" s="520"/>
      <c r="FB47" s="520"/>
      <c r="FC47" s="520"/>
      <c r="FD47" s="520"/>
      <c r="FE47" s="520"/>
      <c r="FF47" s="520"/>
      <c r="FG47" s="520"/>
      <c r="FH47" s="520"/>
      <c r="FI47" s="520"/>
      <c r="FJ47" s="520"/>
      <c r="FK47" s="520"/>
      <c r="FL47" s="520"/>
      <c r="FM47" s="520"/>
      <c r="FN47" s="520"/>
      <c r="FO47" s="520"/>
      <c r="FP47" s="520"/>
      <c r="FQ47" s="520"/>
      <c r="FR47" s="520"/>
      <c r="FS47" s="520"/>
      <c r="FT47" s="520"/>
      <c r="FU47" s="520"/>
      <c r="FV47" s="520"/>
      <c r="FW47" s="520"/>
      <c r="FX47" s="520"/>
      <c r="FY47" s="520"/>
      <c r="FZ47" s="520"/>
      <c r="GA47" s="520"/>
      <c r="GB47" s="520"/>
      <c r="GC47" s="520"/>
      <c r="GD47" s="520"/>
      <c r="GE47" s="520"/>
      <c r="GF47" s="520"/>
      <c r="GG47" s="520"/>
      <c r="GH47" s="520"/>
      <c r="GI47" s="520"/>
      <c r="GJ47" s="520"/>
      <c r="GK47" s="520"/>
      <c r="GL47" s="520"/>
      <c r="GM47" s="520"/>
      <c r="GN47" s="520"/>
      <c r="GO47" s="520"/>
      <c r="GP47" s="520"/>
      <c r="GQ47" s="520"/>
      <c r="GR47" s="520"/>
      <c r="GS47" s="520"/>
      <c r="GT47" s="520"/>
      <c r="GU47" s="520"/>
      <c r="GV47" s="520"/>
      <c r="GW47" s="520"/>
      <c r="GX47" s="520"/>
      <c r="GY47" s="520"/>
      <c r="GZ47" s="520"/>
      <c r="HA47" s="520"/>
      <c r="HB47" s="520"/>
      <c r="HC47" s="520"/>
      <c r="HD47" s="520"/>
      <c r="HE47" s="520"/>
      <c r="HF47" s="520"/>
      <c r="HG47" s="520"/>
      <c r="HH47" s="520"/>
      <c r="HI47" s="520"/>
      <c r="HJ47" s="520"/>
      <c r="HK47" s="520"/>
      <c r="HL47" s="520"/>
      <c r="HM47" s="520"/>
      <c r="HN47" s="520"/>
      <c r="HO47" s="520"/>
      <c r="HP47" s="520"/>
      <c r="HQ47" s="520"/>
      <c r="HR47" s="520"/>
      <c r="HS47" s="520"/>
      <c r="HT47" s="520"/>
      <c r="HU47" s="520"/>
      <c r="HV47" s="520"/>
      <c r="HW47" s="520"/>
      <c r="HX47" s="520"/>
      <c r="HY47" s="520"/>
      <c r="HZ47" s="520"/>
      <c r="IA47" s="520"/>
      <c r="IB47" s="520"/>
      <c r="IC47" s="520"/>
      <c r="ID47" s="520"/>
      <c r="IE47" s="520"/>
      <c r="IF47" s="520"/>
      <c r="IG47" s="520"/>
      <c r="IH47" s="520"/>
      <c r="II47" s="520"/>
      <c r="IJ47" s="520"/>
      <c r="IK47" s="520"/>
      <c r="IL47" s="520"/>
      <c r="IM47" s="520"/>
      <c r="IN47" s="520"/>
      <c r="IO47" s="520"/>
      <c r="IP47" s="520"/>
      <c r="IQ47" s="520"/>
      <c r="IR47" s="520"/>
      <c r="IS47" s="520"/>
      <c r="IT47" s="520"/>
      <c r="IU47" s="520"/>
      <c r="IV47" s="520"/>
      <c r="IW47" s="520"/>
      <c r="IX47" s="520"/>
      <c r="IY47" s="520"/>
      <c r="IZ47" s="520"/>
      <c r="JA47" s="520"/>
      <c r="JB47" s="520"/>
      <c r="JC47" s="520"/>
      <c r="JD47" s="520"/>
      <c r="JE47" s="520"/>
      <c r="JF47" s="520"/>
      <c r="JG47" s="520"/>
      <c r="JH47" s="520"/>
      <c r="JI47" s="520"/>
      <c r="JJ47" s="520"/>
      <c r="JK47" s="520"/>
      <c r="JL47" s="520"/>
      <c r="JM47" s="520"/>
      <c r="JN47" s="520"/>
      <c r="JO47" s="520"/>
      <c r="JP47" s="520"/>
      <c r="JQ47" s="520"/>
      <c r="JR47" s="520"/>
      <c r="JS47" s="520"/>
      <c r="JT47" s="520"/>
      <c r="JU47" s="520"/>
      <c r="JV47" s="520"/>
      <c r="JW47" s="520"/>
      <c r="JX47" s="520"/>
      <c r="JY47" s="520"/>
      <c r="JZ47" s="520"/>
      <c r="KA47" s="520"/>
      <c r="KB47" s="520"/>
      <c r="KC47" s="520"/>
      <c r="KD47" s="520"/>
      <c r="KE47" s="520"/>
      <c r="KF47" s="520"/>
      <c r="KG47" s="520"/>
      <c r="KH47" s="520"/>
      <c r="KI47" s="520"/>
      <c r="KJ47" s="520"/>
      <c r="KK47" s="520"/>
      <c r="KL47" s="520"/>
      <c r="KM47" s="520"/>
      <c r="KN47" s="520"/>
      <c r="KO47" s="520"/>
      <c r="KP47" s="520"/>
      <c r="KQ47" s="520"/>
      <c r="KR47" s="520"/>
      <c r="KS47" s="520"/>
      <c r="KT47" s="520"/>
      <c r="KU47" s="520"/>
      <c r="KV47" s="520"/>
      <c r="KW47" s="520"/>
      <c r="KX47" s="520"/>
      <c r="KY47" s="520"/>
      <c r="KZ47" s="520"/>
      <c r="LA47" s="520"/>
      <c r="LB47" s="520"/>
      <c r="LC47" s="520"/>
      <c r="LD47" s="520"/>
      <c r="LE47" s="520"/>
      <c r="LF47" s="520"/>
      <c r="LG47" s="520"/>
      <c r="LH47" s="520"/>
      <c r="LI47" s="520"/>
      <c r="LJ47" s="520"/>
      <c r="LK47" s="520"/>
      <c r="LL47" s="520"/>
      <c r="LM47" s="520"/>
      <c r="LN47" s="520"/>
      <c r="LO47" s="520"/>
      <c r="LP47" s="520"/>
      <c r="LQ47" s="520"/>
      <c r="LR47" s="520"/>
      <c r="LS47" s="520"/>
      <c r="LT47" s="520"/>
      <c r="LU47" s="520"/>
      <c r="LV47" s="520"/>
      <c r="LW47" s="520"/>
      <c r="LX47" s="520"/>
      <c r="LY47" s="520"/>
      <c r="LZ47" s="520"/>
      <c r="MA47" s="520"/>
      <c r="MB47" s="520"/>
      <c r="MC47" s="520"/>
      <c r="MD47" s="520"/>
      <c r="ME47" s="520"/>
      <c r="MF47" s="520"/>
      <c r="MG47" s="520"/>
      <c r="MH47" s="520"/>
      <c r="MI47" s="520"/>
      <c r="MJ47" s="520"/>
      <c r="MK47" s="520"/>
      <c r="ML47" s="520"/>
      <c r="MM47" s="520"/>
      <c r="MN47" s="520"/>
      <c r="MO47" s="520"/>
      <c r="MP47" s="520"/>
      <c r="MQ47" s="520"/>
      <c r="MR47" s="520"/>
      <c r="MS47" s="520"/>
      <c r="MT47" s="520"/>
      <c r="MU47" s="520"/>
      <c r="MV47" s="520"/>
      <c r="MW47" s="520"/>
      <c r="MX47" s="520"/>
      <c r="MY47" s="520"/>
      <c r="MZ47" s="520"/>
      <c r="NA47" s="520"/>
      <c r="NB47" s="520"/>
      <c r="NC47" s="520"/>
      <c r="ND47" s="520"/>
      <c r="NE47" s="520"/>
      <c r="NF47" s="520"/>
      <c r="NG47" s="520"/>
      <c r="NH47" s="520"/>
      <c r="NI47" s="520"/>
      <c r="NJ47" s="520"/>
      <c r="NK47" s="520"/>
      <c r="NL47" s="520"/>
      <c r="NM47" s="520"/>
      <c r="NN47" s="520"/>
      <c r="NO47" s="520"/>
      <c r="NP47" s="520"/>
      <c r="NQ47" s="520"/>
      <c r="NR47" s="520"/>
      <c r="NS47" s="520"/>
      <c r="NT47" s="520"/>
      <c r="NU47" s="520"/>
      <c r="NV47" s="520"/>
      <c r="NW47" s="520"/>
      <c r="NX47" s="520"/>
      <c r="NY47" s="520"/>
      <c r="NZ47" s="520"/>
      <c r="OA47" s="520"/>
      <c r="OB47" s="520"/>
      <c r="OC47" s="520"/>
      <c r="OD47" s="520"/>
      <c r="OE47" s="520"/>
      <c r="OF47" s="520"/>
      <c r="OG47" s="520"/>
      <c r="OH47" s="520"/>
      <c r="OI47" s="520"/>
      <c r="OJ47" s="520"/>
      <c r="OK47" s="520"/>
      <c r="OL47" s="520"/>
      <c r="OM47" s="520"/>
      <c r="ON47" s="520"/>
      <c r="OO47" s="520"/>
      <c r="OP47" s="520"/>
      <c r="OQ47" s="520"/>
      <c r="OR47" s="520"/>
      <c r="OS47" s="520"/>
      <c r="OT47" s="520"/>
      <c r="OU47" s="520"/>
      <c r="OV47" s="520"/>
      <c r="OW47" s="520"/>
      <c r="OX47" s="520"/>
      <c r="OY47" s="520"/>
      <c r="OZ47" s="520"/>
      <c r="PA47" s="520"/>
      <c r="PB47" s="520"/>
      <c r="PC47" s="520"/>
      <c r="PD47" s="520"/>
      <c r="PE47" s="520"/>
      <c r="PF47" s="520"/>
      <c r="PG47" s="520"/>
      <c r="PH47" s="520"/>
      <c r="PI47" s="520"/>
      <c r="PJ47" s="520"/>
      <c r="PK47" s="520"/>
      <c r="PL47" s="520"/>
      <c r="PM47" s="520"/>
      <c r="PN47" s="520"/>
      <c r="PO47" s="520"/>
      <c r="PP47" s="520"/>
      <c r="PQ47" s="520"/>
      <c r="PR47" s="520"/>
      <c r="PS47" s="520"/>
      <c r="PT47" s="520"/>
      <c r="PU47" s="520"/>
      <c r="PV47" s="520"/>
      <c r="PW47" s="520"/>
      <c r="PX47" s="520"/>
      <c r="PY47" s="520"/>
      <c r="PZ47" s="520"/>
      <c r="QA47" s="520"/>
      <c r="QB47" s="520"/>
      <c r="QC47" s="520"/>
      <c r="QD47" s="520"/>
      <c r="QE47" s="520"/>
      <c r="QF47" s="520"/>
      <c r="QG47" s="520"/>
      <c r="QH47" s="520"/>
      <c r="QI47" s="520"/>
      <c r="QJ47" s="520"/>
      <c r="QK47" s="520"/>
      <c r="QL47" s="520"/>
      <c r="QM47" s="520"/>
      <c r="QN47" s="520"/>
      <c r="QO47" s="520"/>
      <c r="QP47" s="520"/>
      <c r="QQ47" s="520"/>
      <c r="QR47" s="520"/>
      <c r="QS47" s="520"/>
      <c r="QT47" s="520"/>
      <c r="QU47" s="520"/>
      <c r="QV47" s="520"/>
      <c r="QW47" s="520"/>
      <c r="QX47" s="520"/>
      <c r="QY47" s="520"/>
      <c r="QZ47" s="520"/>
      <c r="RA47" s="520"/>
      <c r="RB47" s="520"/>
      <c r="RC47" s="520"/>
      <c r="RD47" s="520"/>
      <c r="RE47" s="520"/>
      <c r="RF47" s="520"/>
      <c r="RG47" s="520"/>
      <c r="RH47" s="520"/>
      <c r="RI47" s="520"/>
      <c r="RJ47" s="520"/>
      <c r="RK47" s="520"/>
      <c r="RL47" s="520"/>
      <c r="RM47" s="520"/>
      <c r="RN47" s="520"/>
      <c r="RO47" s="520"/>
      <c r="RP47" s="520"/>
      <c r="RQ47" s="520"/>
      <c r="RR47" s="520"/>
      <c r="RS47" s="520"/>
      <c r="RT47" s="520"/>
      <c r="RU47" s="520"/>
      <c r="RV47" s="520"/>
      <c r="RW47" s="520"/>
      <c r="RX47" s="520"/>
      <c r="RY47" s="520"/>
      <c r="RZ47" s="520"/>
      <c r="SA47" s="520"/>
      <c r="SB47" s="520"/>
      <c r="SC47" s="520"/>
      <c r="SD47" s="520"/>
      <c r="SE47" s="520"/>
      <c r="SF47" s="520"/>
      <c r="SG47" s="520"/>
      <c r="SH47" s="520"/>
      <c r="SI47" s="520"/>
      <c r="SJ47" s="520"/>
      <c r="SK47" s="520"/>
      <c r="SL47" s="520"/>
      <c r="SM47" s="520"/>
      <c r="SN47" s="520"/>
      <c r="SO47" s="520"/>
      <c r="SP47" s="520"/>
      <c r="SQ47" s="520"/>
      <c r="SR47" s="520"/>
      <c r="SS47" s="520"/>
    </row>
    <row r="48" spans="1:513" s="543" customFormat="1" ht="28.8" customHeight="1" x14ac:dyDescent="0.25">
      <c r="A48" s="564"/>
      <c r="B48" s="840" t="str">
        <f>'PEP Av. Fin.'!A19</f>
        <v>1.3.1 - Desenvolvimento do sistema Integrado de Administração Tributário - ambiente web</v>
      </c>
      <c r="C48" s="841"/>
      <c r="D48" s="534"/>
      <c r="E48" s="557"/>
      <c r="F48" s="557"/>
      <c r="G48" s="536"/>
      <c r="H48" s="536"/>
      <c r="I48" s="536"/>
      <c r="J48" s="536"/>
      <c r="K48" s="536"/>
      <c r="L48" s="536"/>
      <c r="M48" s="536"/>
      <c r="N48" s="536"/>
      <c r="O48" s="536"/>
      <c r="P48" s="536"/>
      <c r="Q48" s="536"/>
      <c r="R48" s="536"/>
      <c r="S48" s="536"/>
      <c r="T48" s="536"/>
      <c r="U48" s="536"/>
      <c r="V48" s="536"/>
      <c r="W48" s="536"/>
      <c r="X48" s="536"/>
      <c r="Y48" s="536"/>
      <c r="Z48" s="536"/>
      <c r="AA48" s="536"/>
      <c r="AB48" s="536"/>
      <c r="AC48" s="536"/>
      <c r="AD48" s="536"/>
      <c r="AE48" s="536"/>
      <c r="AF48" s="536"/>
      <c r="AG48" s="536"/>
      <c r="AH48" s="537"/>
      <c r="AI48" s="538">
        <f>'PEP Av. Fin.'!H19</f>
        <v>500000</v>
      </c>
      <c r="AJ48" s="539">
        <f>'PEP Av. Fin.'!I19</f>
        <v>0</v>
      </c>
      <c r="AK48" s="570">
        <f>'PEP Av. Fin.'!J19</f>
        <v>500000</v>
      </c>
      <c r="AL48" s="540">
        <f>'PEP Av. Fin.'!K19</f>
        <v>0.26547047793074896</v>
      </c>
      <c r="AM48" s="541"/>
      <c r="AN48" s="542"/>
      <c r="AO48" s="542"/>
      <c r="AP48" s="542"/>
      <c r="AQ48" s="542"/>
      <c r="AR48" s="542"/>
      <c r="AS48" s="542"/>
      <c r="AT48" s="542"/>
      <c r="AU48" s="542"/>
      <c r="AV48" s="542"/>
      <c r="AW48" s="542"/>
      <c r="AX48" s="542"/>
      <c r="AY48" s="542"/>
      <c r="AZ48" s="542"/>
      <c r="BA48" s="542"/>
      <c r="BB48" s="542"/>
      <c r="BC48" s="542"/>
      <c r="BD48" s="542"/>
      <c r="BE48" s="542"/>
      <c r="BF48" s="542"/>
      <c r="BG48" s="542"/>
      <c r="BH48" s="542"/>
      <c r="BI48" s="542"/>
      <c r="BJ48" s="542"/>
      <c r="BK48" s="542"/>
      <c r="BL48" s="542"/>
      <c r="BM48" s="542"/>
      <c r="BN48" s="542"/>
      <c r="BO48" s="542"/>
      <c r="BP48" s="542"/>
      <c r="BQ48" s="542"/>
      <c r="BR48" s="542"/>
      <c r="BS48" s="542"/>
      <c r="BT48" s="542"/>
      <c r="BU48" s="542"/>
      <c r="BV48" s="542"/>
      <c r="BW48" s="542"/>
      <c r="BX48" s="542"/>
      <c r="BY48" s="542"/>
      <c r="BZ48" s="542"/>
      <c r="CA48" s="542"/>
      <c r="CB48" s="542"/>
      <c r="CC48" s="542"/>
      <c r="CD48" s="542"/>
      <c r="CE48" s="542"/>
      <c r="CF48" s="542"/>
      <c r="CG48" s="542"/>
      <c r="CH48" s="542"/>
      <c r="CI48" s="542"/>
      <c r="CJ48" s="542"/>
      <c r="CK48" s="542"/>
      <c r="CL48" s="542"/>
      <c r="CM48" s="542"/>
      <c r="CN48" s="542"/>
      <c r="CO48" s="542"/>
      <c r="CP48" s="542"/>
      <c r="CQ48" s="542"/>
      <c r="CR48" s="542"/>
      <c r="CS48" s="542"/>
      <c r="CT48" s="542"/>
      <c r="CU48" s="542"/>
      <c r="CV48" s="542"/>
      <c r="CW48" s="542"/>
      <c r="CX48" s="542"/>
      <c r="CY48" s="542"/>
      <c r="CZ48" s="542"/>
      <c r="DA48" s="542"/>
      <c r="DB48" s="542"/>
      <c r="DC48" s="542"/>
      <c r="DD48" s="542"/>
      <c r="DE48" s="542"/>
      <c r="DF48" s="542"/>
      <c r="DG48" s="542"/>
      <c r="DH48" s="542"/>
      <c r="DI48" s="542"/>
      <c r="DJ48" s="542"/>
      <c r="DK48" s="542"/>
      <c r="DL48" s="542"/>
      <c r="DM48" s="542"/>
      <c r="DN48" s="542"/>
      <c r="DO48" s="542"/>
      <c r="DP48" s="542"/>
      <c r="DQ48" s="542"/>
      <c r="DR48" s="542"/>
      <c r="DS48" s="542"/>
      <c r="DT48" s="542"/>
      <c r="DU48" s="542"/>
      <c r="DV48" s="542"/>
      <c r="DW48" s="542"/>
      <c r="DX48" s="542"/>
      <c r="DY48" s="542"/>
      <c r="DZ48" s="542"/>
      <c r="EA48" s="542"/>
      <c r="EB48" s="542"/>
      <c r="EC48" s="542"/>
      <c r="ED48" s="542"/>
      <c r="EE48" s="542"/>
      <c r="EF48" s="542"/>
      <c r="EG48" s="542"/>
      <c r="EH48" s="542"/>
      <c r="EI48" s="542"/>
      <c r="EJ48" s="542"/>
      <c r="EK48" s="542"/>
      <c r="EL48" s="542"/>
      <c r="EM48" s="542"/>
      <c r="EN48" s="542"/>
      <c r="EO48" s="542"/>
      <c r="EP48" s="542"/>
      <c r="EQ48" s="542"/>
      <c r="ER48" s="542"/>
      <c r="ES48" s="542"/>
      <c r="ET48" s="542"/>
      <c r="EU48" s="542"/>
      <c r="EV48" s="542"/>
      <c r="EW48" s="542"/>
      <c r="EX48" s="542"/>
      <c r="EY48" s="542"/>
      <c r="EZ48" s="542"/>
      <c r="FA48" s="542"/>
      <c r="FB48" s="542"/>
      <c r="FC48" s="542"/>
      <c r="FD48" s="542"/>
      <c r="FE48" s="542"/>
      <c r="FF48" s="542"/>
      <c r="FG48" s="542"/>
      <c r="FH48" s="542"/>
      <c r="FI48" s="542"/>
      <c r="FJ48" s="542"/>
      <c r="FK48" s="542"/>
      <c r="FL48" s="542"/>
      <c r="FM48" s="542"/>
      <c r="FN48" s="542"/>
      <c r="FO48" s="542"/>
      <c r="FP48" s="542"/>
      <c r="FQ48" s="542"/>
      <c r="FR48" s="542"/>
      <c r="FS48" s="542"/>
      <c r="FT48" s="542"/>
      <c r="FU48" s="542"/>
      <c r="FV48" s="542"/>
      <c r="FW48" s="542"/>
      <c r="FX48" s="542"/>
      <c r="FY48" s="542"/>
      <c r="FZ48" s="542"/>
      <c r="GA48" s="542"/>
      <c r="GB48" s="542"/>
      <c r="GC48" s="542"/>
      <c r="GD48" s="542"/>
      <c r="GE48" s="542"/>
      <c r="GF48" s="542"/>
      <c r="GG48" s="542"/>
      <c r="GH48" s="542"/>
      <c r="GI48" s="542"/>
      <c r="GJ48" s="542"/>
      <c r="GK48" s="542"/>
      <c r="GL48" s="542"/>
      <c r="GM48" s="542"/>
      <c r="GN48" s="542"/>
      <c r="GO48" s="542"/>
      <c r="GP48" s="542"/>
      <c r="GQ48" s="542"/>
      <c r="GR48" s="542"/>
      <c r="GS48" s="542"/>
      <c r="GT48" s="542"/>
      <c r="GU48" s="542"/>
      <c r="GV48" s="542"/>
      <c r="GW48" s="542"/>
      <c r="GX48" s="542"/>
      <c r="GY48" s="542"/>
      <c r="GZ48" s="542"/>
      <c r="HA48" s="542"/>
      <c r="HB48" s="542"/>
      <c r="HC48" s="542"/>
      <c r="HD48" s="542"/>
      <c r="HE48" s="542"/>
      <c r="HF48" s="542"/>
      <c r="HG48" s="542"/>
      <c r="HH48" s="542"/>
      <c r="HI48" s="542"/>
      <c r="HJ48" s="542"/>
      <c r="HK48" s="542"/>
      <c r="HL48" s="542"/>
      <c r="HM48" s="542"/>
      <c r="HN48" s="542"/>
      <c r="HO48" s="542"/>
      <c r="HP48" s="542"/>
      <c r="HQ48" s="542"/>
      <c r="HR48" s="542"/>
      <c r="HS48" s="542"/>
      <c r="HT48" s="542"/>
      <c r="HU48" s="542"/>
      <c r="HV48" s="542"/>
      <c r="HW48" s="542"/>
      <c r="HX48" s="542"/>
      <c r="HY48" s="542"/>
      <c r="HZ48" s="542"/>
      <c r="IA48" s="542"/>
      <c r="IB48" s="542"/>
      <c r="IC48" s="542"/>
      <c r="ID48" s="542"/>
      <c r="IE48" s="542"/>
      <c r="IF48" s="542"/>
      <c r="IG48" s="542"/>
      <c r="IH48" s="542"/>
      <c r="II48" s="542"/>
      <c r="IJ48" s="542"/>
      <c r="IK48" s="542"/>
      <c r="IL48" s="542"/>
      <c r="IM48" s="542"/>
      <c r="IN48" s="542"/>
      <c r="IO48" s="542"/>
      <c r="IP48" s="542"/>
      <c r="IQ48" s="542"/>
      <c r="IR48" s="542"/>
      <c r="IS48" s="542"/>
      <c r="IT48" s="542"/>
      <c r="IU48" s="542"/>
      <c r="IV48" s="542"/>
      <c r="IW48" s="542"/>
      <c r="IX48" s="542"/>
      <c r="IY48" s="542"/>
      <c r="IZ48" s="542"/>
      <c r="JA48" s="542"/>
      <c r="JB48" s="542"/>
      <c r="JC48" s="542"/>
      <c r="JD48" s="542"/>
      <c r="JE48" s="542"/>
      <c r="JF48" s="542"/>
      <c r="JG48" s="542"/>
      <c r="JH48" s="542"/>
      <c r="JI48" s="542"/>
      <c r="JJ48" s="542"/>
      <c r="JK48" s="542"/>
      <c r="JL48" s="542"/>
      <c r="JM48" s="542"/>
      <c r="JN48" s="542"/>
      <c r="JO48" s="542"/>
      <c r="JP48" s="542"/>
      <c r="JQ48" s="542"/>
      <c r="JR48" s="542"/>
      <c r="JS48" s="542"/>
      <c r="JT48" s="542"/>
      <c r="JU48" s="542"/>
      <c r="JV48" s="542"/>
      <c r="JW48" s="542"/>
      <c r="JX48" s="542"/>
      <c r="JY48" s="542"/>
      <c r="JZ48" s="542"/>
      <c r="KA48" s="542"/>
      <c r="KB48" s="542"/>
      <c r="KC48" s="542"/>
      <c r="KD48" s="542"/>
      <c r="KE48" s="542"/>
      <c r="KF48" s="542"/>
      <c r="KG48" s="542"/>
      <c r="KH48" s="542"/>
      <c r="KI48" s="542"/>
      <c r="KJ48" s="542"/>
      <c r="KK48" s="542"/>
      <c r="KL48" s="542"/>
      <c r="KM48" s="542"/>
      <c r="KN48" s="542"/>
      <c r="KO48" s="542"/>
      <c r="KP48" s="542"/>
      <c r="KQ48" s="542"/>
      <c r="KR48" s="542"/>
      <c r="KS48" s="542"/>
      <c r="KT48" s="542"/>
      <c r="KU48" s="542"/>
      <c r="KV48" s="542"/>
      <c r="KW48" s="542"/>
      <c r="KX48" s="542"/>
      <c r="KY48" s="542"/>
      <c r="KZ48" s="542"/>
      <c r="LA48" s="542"/>
      <c r="LB48" s="542"/>
      <c r="LC48" s="542"/>
      <c r="LD48" s="542"/>
      <c r="LE48" s="542"/>
      <c r="LF48" s="542"/>
      <c r="LG48" s="542"/>
      <c r="LH48" s="542"/>
      <c r="LI48" s="542"/>
      <c r="LJ48" s="542"/>
      <c r="LK48" s="542"/>
      <c r="LL48" s="542"/>
      <c r="LM48" s="542"/>
      <c r="LN48" s="542"/>
      <c r="LO48" s="542"/>
      <c r="LP48" s="542"/>
      <c r="LQ48" s="542"/>
      <c r="LR48" s="542"/>
      <c r="LS48" s="542"/>
      <c r="LT48" s="542"/>
      <c r="LU48" s="542"/>
      <c r="LV48" s="542"/>
      <c r="LW48" s="542"/>
      <c r="LX48" s="542"/>
      <c r="LY48" s="542"/>
      <c r="LZ48" s="542"/>
      <c r="MA48" s="542"/>
      <c r="MB48" s="542"/>
      <c r="MC48" s="542"/>
      <c r="MD48" s="542"/>
      <c r="ME48" s="542"/>
      <c r="MF48" s="542"/>
      <c r="MG48" s="542"/>
      <c r="MH48" s="542"/>
      <c r="MI48" s="542"/>
      <c r="MJ48" s="542"/>
      <c r="MK48" s="542"/>
      <c r="ML48" s="542"/>
      <c r="MM48" s="542"/>
      <c r="MN48" s="542"/>
      <c r="MO48" s="542"/>
      <c r="MP48" s="542"/>
      <c r="MQ48" s="542"/>
      <c r="MR48" s="542"/>
      <c r="MS48" s="542"/>
      <c r="MT48" s="542"/>
      <c r="MU48" s="542"/>
      <c r="MV48" s="542"/>
      <c r="MW48" s="542"/>
      <c r="MX48" s="542"/>
      <c r="MY48" s="542"/>
      <c r="MZ48" s="542"/>
      <c r="NA48" s="542"/>
      <c r="NB48" s="542"/>
      <c r="NC48" s="542"/>
      <c r="ND48" s="542"/>
      <c r="NE48" s="542"/>
      <c r="NF48" s="542"/>
      <c r="NG48" s="542"/>
      <c r="NH48" s="542"/>
      <c r="NI48" s="542"/>
      <c r="NJ48" s="542"/>
      <c r="NK48" s="542"/>
      <c r="NL48" s="542"/>
      <c r="NM48" s="542"/>
      <c r="NN48" s="542"/>
      <c r="NO48" s="542"/>
      <c r="NP48" s="542"/>
      <c r="NQ48" s="542"/>
      <c r="NR48" s="542"/>
      <c r="NS48" s="542"/>
      <c r="NT48" s="542"/>
      <c r="NU48" s="542"/>
      <c r="NV48" s="542"/>
      <c r="NW48" s="542"/>
      <c r="NX48" s="542"/>
      <c r="NY48" s="542"/>
      <c r="NZ48" s="542"/>
      <c r="OA48" s="542"/>
      <c r="OB48" s="542"/>
      <c r="OC48" s="542"/>
      <c r="OD48" s="542"/>
      <c r="OE48" s="542"/>
      <c r="OF48" s="542"/>
      <c r="OG48" s="542"/>
      <c r="OH48" s="542"/>
      <c r="OI48" s="542"/>
      <c r="OJ48" s="542"/>
      <c r="OK48" s="542"/>
      <c r="OL48" s="542"/>
      <c r="OM48" s="542"/>
      <c r="ON48" s="542"/>
      <c r="OO48" s="542"/>
      <c r="OP48" s="542"/>
      <c r="OQ48" s="542"/>
      <c r="OR48" s="542"/>
      <c r="OS48" s="542"/>
      <c r="OT48" s="542"/>
      <c r="OU48" s="542"/>
      <c r="OV48" s="542"/>
      <c r="OW48" s="542"/>
      <c r="OX48" s="542"/>
      <c r="OY48" s="542"/>
      <c r="OZ48" s="542"/>
      <c r="PA48" s="542"/>
      <c r="PB48" s="542"/>
      <c r="PC48" s="542"/>
      <c r="PD48" s="542"/>
      <c r="PE48" s="542"/>
      <c r="PF48" s="542"/>
      <c r="PG48" s="542"/>
      <c r="PH48" s="542"/>
      <c r="PI48" s="542"/>
      <c r="PJ48" s="542"/>
      <c r="PK48" s="542"/>
      <c r="PL48" s="542"/>
      <c r="PM48" s="542"/>
      <c r="PN48" s="542"/>
      <c r="PO48" s="542"/>
      <c r="PP48" s="542"/>
      <c r="PQ48" s="542"/>
      <c r="PR48" s="542"/>
      <c r="PS48" s="542"/>
      <c r="PT48" s="542"/>
      <c r="PU48" s="542"/>
      <c r="PV48" s="542"/>
      <c r="PW48" s="542"/>
      <c r="PX48" s="542"/>
      <c r="PY48" s="542"/>
      <c r="PZ48" s="542"/>
      <c r="QA48" s="542"/>
      <c r="QB48" s="542"/>
      <c r="QC48" s="542"/>
      <c r="QD48" s="542"/>
      <c r="QE48" s="542"/>
      <c r="QF48" s="542"/>
      <c r="QG48" s="542"/>
      <c r="QH48" s="542"/>
      <c r="QI48" s="542"/>
      <c r="QJ48" s="542"/>
      <c r="QK48" s="542"/>
      <c r="QL48" s="542"/>
      <c r="QM48" s="542"/>
      <c r="QN48" s="542"/>
      <c r="QO48" s="542"/>
      <c r="QP48" s="542"/>
      <c r="QQ48" s="542"/>
      <c r="QR48" s="542"/>
      <c r="QS48" s="542"/>
      <c r="QT48" s="542"/>
      <c r="QU48" s="542"/>
      <c r="QV48" s="542"/>
      <c r="QW48" s="542"/>
      <c r="QX48" s="542"/>
      <c r="QY48" s="542"/>
      <c r="QZ48" s="542"/>
      <c r="RA48" s="542"/>
      <c r="RB48" s="542"/>
      <c r="RC48" s="542"/>
      <c r="RD48" s="542"/>
      <c r="RE48" s="542"/>
      <c r="RF48" s="542"/>
      <c r="RG48" s="542"/>
      <c r="RH48" s="542"/>
      <c r="RI48" s="542"/>
      <c r="RJ48" s="542"/>
      <c r="RK48" s="542"/>
      <c r="RL48" s="542"/>
      <c r="RM48" s="542"/>
      <c r="RN48" s="542"/>
      <c r="RO48" s="542"/>
      <c r="RP48" s="542"/>
      <c r="RQ48" s="542"/>
      <c r="RR48" s="542"/>
      <c r="RS48" s="542"/>
      <c r="RT48" s="542"/>
      <c r="RU48" s="542"/>
      <c r="RV48" s="542"/>
      <c r="RW48" s="542"/>
      <c r="RX48" s="542"/>
      <c r="RY48" s="542"/>
      <c r="RZ48" s="542"/>
      <c r="SA48" s="542"/>
      <c r="SB48" s="542"/>
      <c r="SC48" s="542"/>
      <c r="SD48" s="542"/>
      <c r="SE48" s="542"/>
      <c r="SF48" s="542"/>
      <c r="SG48" s="542"/>
      <c r="SH48" s="542"/>
      <c r="SI48" s="542"/>
      <c r="SJ48" s="542"/>
      <c r="SK48" s="542"/>
      <c r="SL48" s="542"/>
      <c r="SM48" s="542"/>
      <c r="SN48" s="542"/>
      <c r="SO48" s="542"/>
      <c r="SP48" s="542"/>
      <c r="SQ48" s="542"/>
      <c r="SR48" s="542"/>
      <c r="SS48" s="542"/>
    </row>
    <row r="49" spans="1:513" s="517" customFormat="1" ht="28.8" customHeight="1" x14ac:dyDescent="0.25">
      <c r="A49" s="553"/>
      <c r="B49" s="554"/>
      <c r="C49" s="555" t="s">
        <v>445</v>
      </c>
      <c r="D49" s="556">
        <v>1</v>
      </c>
      <c r="E49" s="557">
        <f>15000000/AO1</f>
        <v>5000000</v>
      </c>
      <c r="F49" s="557">
        <f>D49*E49</f>
        <v>5000000</v>
      </c>
      <c r="G49" s="558" t="s">
        <v>151</v>
      </c>
      <c r="H49" s="558" t="s">
        <v>184</v>
      </c>
      <c r="I49" s="558"/>
      <c r="J49" s="558"/>
      <c r="K49" s="558"/>
      <c r="L49" s="558"/>
      <c r="M49" s="558"/>
      <c r="N49" s="558"/>
      <c r="O49" s="558"/>
      <c r="P49" s="558"/>
      <c r="Q49" s="558"/>
      <c r="R49" s="558"/>
      <c r="S49" s="558"/>
      <c r="T49" s="558"/>
      <c r="U49" s="558"/>
      <c r="V49" s="558"/>
      <c r="W49" s="558"/>
      <c r="X49" s="558"/>
      <c r="Y49" s="558"/>
      <c r="Z49" s="558"/>
      <c r="AA49" s="558"/>
      <c r="AB49" s="558"/>
      <c r="AC49" s="558"/>
      <c r="AD49" s="558"/>
      <c r="AE49" s="558"/>
      <c r="AF49" s="558"/>
      <c r="AG49" s="558"/>
      <c r="AH49" s="560"/>
      <c r="AI49" s="538">
        <f>SUM(K49+M49+O49+Q49+S49+U49+W49+Y49+AA49+AC49+AE49+AG49)</f>
        <v>0</v>
      </c>
      <c r="AJ49" s="539">
        <f>SUM(L49+N49+P49+R49+T49+V49+X49+Z49+AB49+AD49+AF49+AH49)</f>
        <v>0</v>
      </c>
      <c r="AK49" s="539">
        <f>AI49+AJ49</f>
        <v>0</v>
      </c>
      <c r="AL49" s="561"/>
      <c r="AM49" s="562"/>
      <c r="AN49" s="516"/>
      <c r="AO49" s="516"/>
      <c r="AP49" s="516"/>
      <c r="AQ49" s="516"/>
      <c r="AR49" s="516"/>
      <c r="AS49" s="516"/>
      <c r="AT49" s="516"/>
      <c r="AU49" s="516"/>
      <c r="AV49" s="516"/>
      <c r="AW49" s="516"/>
      <c r="AX49" s="516"/>
      <c r="AY49" s="516"/>
      <c r="AZ49" s="516"/>
      <c r="BA49" s="516"/>
      <c r="BB49" s="516"/>
      <c r="BC49" s="516"/>
      <c r="BD49" s="516"/>
      <c r="BE49" s="516"/>
      <c r="BF49" s="516"/>
      <c r="BG49" s="516"/>
      <c r="BH49" s="516"/>
      <c r="BI49" s="516"/>
      <c r="BJ49" s="516"/>
      <c r="BK49" s="516"/>
      <c r="BL49" s="516"/>
      <c r="BM49" s="516"/>
      <c r="BN49" s="516"/>
      <c r="BO49" s="516"/>
      <c r="BP49" s="516"/>
      <c r="BQ49" s="516"/>
      <c r="BR49" s="516"/>
      <c r="BS49" s="516"/>
      <c r="BT49" s="516"/>
      <c r="BU49" s="516"/>
      <c r="BV49" s="516"/>
      <c r="BW49" s="516"/>
      <c r="BX49" s="516"/>
      <c r="BY49" s="516"/>
      <c r="BZ49" s="516"/>
      <c r="CA49" s="516"/>
      <c r="CB49" s="516"/>
      <c r="CC49" s="516"/>
      <c r="CD49" s="516"/>
      <c r="CE49" s="516"/>
      <c r="CF49" s="516"/>
      <c r="CG49" s="516"/>
      <c r="CH49" s="516"/>
      <c r="CI49" s="516"/>
      <c r="CJ49" s="516"/>
      <c r="CK49" s="516"/>
      <c r="CL49" s="516"/>
      <c r="CM49" s="516"/>
      <c r="CN49" s="516"/>
      <c r="CO49" s="516"/>
      <c r="CP49" s="516"/>
      <c r="CQ49" s="516"/>
      <c r="CR49" s="516"/>
      <c r="CS49" s="516"/>
      <c r="CT49" s="516"/>
      <c r="CU49" s="516"/>
      <c r="CV49" s="516"/>
      <c r="CW49" s="516"/>
      <c r="CX49" s="516"/>
      <c r="CY49" s="516"/>
      <c r="CZ49" s="516"/>
      <c r="DA49" s="516"/>
      <c r="DB49" s="516"/>
      <c r="DC49" s="516"/>
      <c r="DD49" s="516"/>
      <c r="DE49" s="516"/>
      <c r="DF49" s="516"/>
      <c r="DG49" s="516"/>
      <c r="DH49" s="516"/>
      <c r="DI49" s="516"/>
      <c r="DJ49" s="516"/>
      <c r="DK49" s="516"/>
      <c r="DL49" s="516"/>
      <c r="DM49" s="516"/>
      <c r="DN49" s="516"/>
      <c r="DO49" s="516"/>
      <c r="DP49" s="516"/>
      <c r="DQ49" s="516"/>
      <c r="DR49" s="516"/>
      <c r="DS49" s="516"/>
      <c r="DT49" s="516"/>
      <c r="DU49" s="516"/>
      <c r="DV49" s="516"/>
      <c r="DW49" s="516"/>
      <c r="DX49" s="516"/>
      <c r="DY49" s="516"/>
      <c r="DZ49" s="516"/>
      <c r="EA49" s="516"/>
      <c r="EB49" s="516"/>
      <c r="EC49" s="516"/>
      <c r="ED49" s="516"/>
      <c r="EE49" s="516"/>
      <c r="EF49" s="516"/>
      <c r="EG49" s="516"/>
      <c r="EH49" s="516"/>
      <c r="EI49" s="516"/>
      <c r="EJ49" s="516"/>
      <c r="EK49" s="516"/>
      <c r="EL49" s="516"/>
      <c r="EM49" s="516"/>
      <c r="EN49" s="516"/>
      <c r="EO49" s="516"/>
      <c r="EP49" s="516"/>
      <c r="EQ49" s="516"/>
      <c r="ER49" s="516"/>
      <c r="ES49" s="516"/>
      <c r="ET49" s="516"/>
      <c r="EU49" s="516"/>
      <c r="EV49" s="516"/>
      <c r="EW49" s="516"/>
      <c r="EX49" s="516"/>
      <c r="EY49" s="516"/>
      <c r="EZ49" s="516"/>
      <c r="FA49" s="516"/>
      <c r="FB49" s="516"/>
      <c r="FC49" s="516"/>
      <c r="FD49" s="516"/>
      <c r="FE49" s="516"/>
      <c r="FF49" s="516"/>
      <c r="FG49" s="516"/>
      <c r="FH49" s="516"/>
      <c r="FI49" s="516"/>
      <c r="FJ49" s="516"/>
      <c r="FK49" s="516"/>
      <c r="FL49" s="516"/>
      <c r="FM49" s="516"/>
      <c r="FN49" s="516"/>
      <c r="FO49" s="516"/>
      <c r="FP49" s="516"/>
      <c r="FQ49" s="516"/>
      <c r="FR49" s="516"/>
      <c r="FS49" s="516"/>
      <c r="FT49" s="516"/>
      <c r="FU49" s="516"/>
      <c r="FV49" s="516"/>
      <c r="FW49" s="516"/>
      <c r="FX49" s="516"/>
      <c r="FY49" s="516"/>
      <c r="FZ49" s="516"/>
      <c r="GA49" s="516"/>
      <c r="GB49" s="516"/>
      <c r="GC49" s="516"/>
      <c r="GD49" s="516"/>
      <c r="GE49" s="516"/>
      <c r="GF49" s="516"/>
      <c r="GG49" s="516"/>
      <c r="GH49" s="516"/>
      <c r="GI49" s="516"/>
      <c r="GJ49" s="516"/>
      <c r="GK49" s="516"/>
      <c r="GL49" s="516"/>
      <c r="GM49" s="516"/>
      <c r="GN49" s="516"/>
      <c r="GO49" s="516"/>
      <c r="GP49" s="516"/>
      <c r="GQ49" s="516"/>
      <c r="GR49" s="516"/>
      <c r="GS49" s="516"/>
      <c r="GT49" s="516"/>
      <c r="GU49" s="516"/>
      <c r="GV49" s="516"/>
      <c r="GW49" s="516"/>
      <c r="GX49" s="516"/>
      <c r="GY49" s="516"/>
      <c r="GZ49" s="516"/>
      <c r="HA49" s="516"/>
      <c r="HB49" s="516"/>
      <c r="HC49" s="516"/>
      <c r="HD49" s="516"/>
      <c r="HE49" s="516"/>
      <c r="HF49" s="516"/>
      <c r="HG49" s="516"/>
      <c r="HH49" s="516"/>
      <c r="HI49" s="516"/>
      <c r="HJ49" s="516"/>
      <c r="HK49" s="516"/>
      <c r="HL49" s="516"/>
      <c r="HM49" s="516"/>
      <c r="HN49" s="516"/>
      <c r="HO49" s="516"/>
      <c r="HP49" s="516"/>
      <c r="HQ49" s="516"/>
      <c r="HR49" s="516"/>
      <c r="HS49" s="516"/>
      <c r="HT49" s="516"/>
      <c r="HU49" s="516"/>
      <c r="HV49" s="516"/>
      <c r="HW49" s="516"/>
      <c r="HX49" s="516"/>
      <c r="HY49" s="516"/>
      <c r="HZ49" s="516"/>
      <c r="IA49" s="516"/>
      <c r="IB49" s="516"/>
      <c r="IC49" s="516"/>
      <c r="ID49" s="516"/>
      <c r="IE49" s="516"/>
      <c r="IF49" s="516"/>
      <c r="IG49" s="516"/>
      <c r="IH49" s="516"/>
      <c r="II49" s="516"/>
      <c r="IJ49" s="516"/>
      <c r="IK49" s="516"/>
      <c r="IL49" s="516"/>
      <c r="IM49" s="516"/>
      <c r="IN49" s="516"/>
      <c r="IO49" s="516"/>
      <c r="IP49" s="516"/>
      <c r="IQ49" s="516"/>
      <c r="IR49" s="516"/>
      <c r="IS49" s="516"/>
      <c r="IT49" s="516"/>
      <c r="IU49" s="516"/>
      <c r="IV49" s="516"/>
      <c r="IW49" s="516"/>
      <c r="IX49" s="516"/>
      <c r="IY49" s="516"/>
      <c r="IZ49" s="516"/>
      <c r="JA49" s="516"/>
      <c r="JB49" s="516"/>
      <c r="JC49" s="516"/>
      <c r="JD49" s="516"/>
      <c r="JE49" s="516"/>
      <c r="JF49" s="516"/>
      <c r="JG49" s="516"/>
      <c r="JH49" s="516"/>
      <c r="JI49" s="516"/>
      <c r="JJ49" s="516"/>
      <c r="JK49" s="516"/>
      <c r="JL49" s="516"/>
      <c r="JM49" s="516"/>
      <c r="JN49" s="516"/>
      <c r="JO49" s="516"/>
      <c r="JP49" s="516"/>
      <c r="JQ49" s="516"/>
      <c r="JR49" s="516"/>
      <c r="JS49" s="516"/>
      <c r="JT49" s="516"/>
      <c r="JU49" s="516"/>
      <c r="JV49" s="516"/>
      <c r="JW49" s="516"/>
      <c r="JX49" s="516"/>
      <c r="JY49" s="516"/>
      <c r="JZ49" s="516"/>
      <c r="KA49" s="516"/>
      <c r="KB49" s="516"/>
      <c r="KC49" s="516"/>
      <c r="KD49" s="516"/>
      <c r="KE49" s="516"/>
      <c r="KF49" s="516"/>
      <c r="KG49" s="516"/>
      <c r="KH49" s="516"/>
      <c r="KI49" s="516"/>
      <c r="KJ49" s="516"/>
      <c r="KK49" s="516"/>
      <c r="KL49" s="516"/>
      <c r="KM49" s="516"/>
      <c r="KN49" s="516"/>
      <c r="KO49" s="516"/>
      <c r="KP49" s="516"/>
      <c r="KQ49" s="516"/>
      <c r="KR49" s="516"/>
      <c r="KS49" s="516"/>
      <c r="KT49" s="516"/>
      <c r="KU49" s="516"/>
      <c r="KV49" s="516"/>
      <c r="KW49" s="516"/>
      <c r="KX49" s="516"/>
      <c r="KY49" s="516"/>
      <c r="KZ49" s="516"/>
      <c r="LA49" s="516"/>
      <c r="LB49" s="516"/>
      <c r="LC49" s="516"/>
      <c r="LD49" s="516"/>
      <c r="LE49" s="516"/>
      <c r="LF49" s="516"/>
      <c r="LG49" s="516"/>
      <c r="LH49" s="516"/>
      <c r="LI49" s="516"/>
      <c r="LJ49" s="516"/>
      <c r="LK49" s="516"/>
      <c r="LL49" s="516"/>
      <c r="LM49" s="516"/>
      <c r="LN49" s="516"/>
      <c r="LO49" s="516"/>
      <c r="LP49" s="516"/>
      <c r="LQ49" s="516"/>
      <c r="LR49" s="516"/>
      <c r="LS49" s="516"/>
      <c r="LT49" s="516"/>
      <c r="LU49" s="516"/>
      <c r="LV49" s="516"/>
      <c r="LW49" s="516"/>
      <c r="LX49" s="516"/>
      <c r="LY49" s="516"/>
      <c r="LZ49" s="516"/>
      <c r="MA49" s="516"/>
      <c r="MB49" s="516"/>
      <c r="MC49" s="516"/>
      <c r="MD49" s="516"/>
      <c r="ME49" s="516"/>
      <c r="MF49" s="516"/>
      <c r="MG49" s="516"/>
      <c r="MH49" s="516"/>
      <c r="MI49" s="516"/>
      <c r="MJ49" s="516"/>
      <c r="MK49" s="516"/>
      <c r="ML49" s="516"/>
      <c r="MM49" s="516"/>
      <c r="MN49" s="516"/>
      <c r="MO49" s="516"/>
      <c r="MP49" s="516"/>
      <c r="MQ49" s="516"/>
      <c r="MR49" s="516"/>
      <c r="MS49" s="516"/>
      <c r="MT49" s="516"/>
      <c r="MU49" s="516"/>
      <c r="MV49" s="516"/>
      <c r="MW49" s="516"/>
      <c r="MX49" s="516"/>
      <c r="MY49" s="516"/>
      <c r="MZ49" s="516"/>
      <c r="NA49" s="516"/>
      <c r="NB49" s="516"/>
      <c r="NC49" s="516"/>
      <c r="ND49" s="516"/>
      <c r="NE49" s="516"/>
      <c r="NF49" s="516"/>
      <c r="NG49" s="516"/>
      <c r="NH49" s="516"/>
      <c r="NI49" s="516"/>
      <c r="NJ49" s="516"/>
      <c r="NK49" s="516"/>
      <c r="NL49" s="516"/>
      <c r="NM49" s="516"/>
      <c r="NN49" s="516"/>
      <c r="NO49" s="516"/>
      <c r="NP49" s="516"/>
      <c r="NQ49" s="516"/>
      <c r="NR49" s="516"/>
      <c r="NS49" s="516"/>
      <c r="NT49" s="516"/>
      <c r="NU49" s="516"/>
      <c r="NV49" s="516"/>
      <c r="NW49" s="516"/>
      <c r="NX49" s="516"/>
      <c r="NY49" s="516"/>
      <c r="NZ49" s="516"/>
      <c r="OA49" s="516"/>
      <c r="OB49" s="516"/>
      <c r="OC49" s="516"/>
      <c r="OD49" s="516"/>
      <c r="OE49" s="516"/>
      <c r="OF49" s="516"/>
      <c r="OG49" s="516"/>
      <c r="OH49" s="516"/>
      <c r="OI49" s="516"/>
      <c r="OJ49" s="516"/>
      <c r="OK49" s="516"/>
      <c r="OL49" s="516"/>
      <c r="OM49" s="516"/>
      <c r="ON49" s="516"/>
      <c r="OO49" s="516"/>
      <c r="OP49" s="516"/>
      <c r="OQ49" s="516"/>
      <c r="OR49" s="516"/>
      <c r="OS49" s="516"/>
      <c r="OT49" s="516"/>
      <c r="OU49" s="516"/>
      <c r="OV49" s="516"/>
      <c r="OW49" s="516"/>
      <c r="OX49" s="516"/>
      <c r="OY49" s="516"/>
      <c r="OZ49" s="516"/>
      <c r="PA49" s="516"/>
      <c r="PB49" s="516"/>
      <c r="PC49" s="516"/>
      <c r="PD49" s="516"/>
      <c r="PE49" s="516"/>
      <c r="PF49" s="516"/>
      <c r="PG49" s="516"/>
      <c r="PH49" s="516"/>
      <c r="PI49" s="516"/>
      <c r="PJ49" s="516"/>
      <c r="PK49" s="516"/>
      <c r="PL49" s="516"/>
      <c r="PM49" s="516"/>
      <c r="PN49" s="516"/>
      <c r="PO49" s="516"/>
      <c r="PP49" s="516"/>
      <c r="PQ49" s="516"/>
      <c r="PR49" s="516"/>
      <c r="PS49" s="516"/>
      <c r="PT49" s="516"/>
      <c r="PU49" s="516"/>
      <c r="PV49" s="516"/>
      <c r="PW49" s="516"/>
      <c r="PX49" s="516"/>
      <c r="PY49" s="516"/>
      <c r="PZ49" s="516"/>
      <c r="QA49" s="516"/>
      <c r="QB49" s="516"/>
      <c r="QC49" s="516"/>
      <c r="QD49" s="516"/>
      <c r="QE49" s="516"/>
      <c r="QF49" s="516"/>
      <c r="QG49" s="516"/>
      <c r="QH49" s="516"/>
      <c r="QI49" s="516"/>
      <c r="QJ49" s="516"/>
      <c r="QK49" s="516"/>
      <c r="QL49" s="516"/>
      <c r="QM49" s="516"/>
      <c r="QN49" s="516"/>
      <c r="QO49" s="516"/>
      <c r="QP49" s="516"/>
      <c r="QQ49" s="516"/>
      <c r="QR49" s="516"/>
      <c r="QS49" s="516"/>
      <c r="QT49" s="516"/>
      <c r="QU49" s="516"/>
      <c r="QV49" s="516"/>
      <c r="QW49" s="516"/>
      <c r="QX49" s="516"/>
      <c r="QY49" s="516"/>
      <c r="QZ49" s="516"/>
      <c r="RA49" s="516"/>
      <c r="RB49" s="516"/>
      <c r="RC49" s="516"/>
      <c r="RD49" s="516"/>
      <c r="RE49" s="516"/>
      <c r="RF49" s="516"/>
      <c r="RG49" s="516"/>
      <c r="RH49" s="516"/>
      <c r="RI49" s="516"/>
      <c r="RJ49" s="516"/>
      <c r="RK49" s="516"/>
      <c r="RL49" s="516"/>
      <c r="RM49" s="516"/>
      <c r="RN49" s="516"/>
      <c r="RO49" s="516"/>
      <c r="RP49" s="516"/>
      <c r="RQ49" s="516"/>
      <c r="RR49" s="516"/>
      <c r="RS49" s="516"/>
      <c r="RT49" s="516"/>
      <c r="RU49" s="516"/>
      <c r="RV49" s="516"/>
      <c r="RW49" s="516"/>
      <c r="RX49" s="516"/>
      <c r="RY49" s="516"/>
      <c r="RZ49" s="516"/>
      <c r="SA49" s="516"/>
      <c r="SB49" s="516"/>
      <c r="SC49" s="516"/>
      <c r="SD49" s="516"/>
      <c r="SE49" s="516"/>
      <c r="SF49" s="516"/>
      <c r="SG49" s="516"/>
      <c r="SH49" s="516"/>
      <c r="SI49" s="516"/>
      <c r="SJ49" s="516"/>
      <c r="SK49" s="516"/>
      <c r="SL49" s="516"/>
      <c r="SM49" s="516"/>
      <c r="SN49" s="516"/>
      <c r="SO49" s="516"/>
      <c r="SP49" s="516"/>
      <c r="SQ49" s="516"/>
      <c r="SR49" s="516"/>
      <c r="SS49" s="516"/>
    </row>
    <row r="50" spans="1:513" s="543" customFormat="1" ht="28.8" customHeight="1" x14ac:dyDescent="0.25">
      <c r="A50" s="564"/>
      <c r="B50" s="840" t="str">
        <f>'PEP Av. Fin.'!A20</f>
        <v>1.3.2 - Atualização do PDTI</v>
      </c>
      <c r="C50" s="841"/>
      <c r="D50" s="534"/>
      <c r="E50" s="557"/>
      <c r="F50" s="557"/>
      <c r="G50" s="536"/>
      <c r="H50" s="536"/>
      <c r="I50" s="536"/>
      <c r="J50" s="536"/>
      <c r="K50" s="536"/>
      <c r="L50" s="536"/>
      <c r="M50" s="536"/>
      <c r="N50" s="536"/>
      <c r="O50" s="536"/>
      <c r="P50" s="536"/>
      <c r="Q50" s="536"/>
      <c r="R50" s="536"/>
      <c r="S50" s="536"/>
      <c r="T50" s="536"/>
      <c r="U50" s="536"/>
      <c r="V50" s="536"/>
      <c r="W50" s="536"/>
      <c r="X50" s="536"/>
      <c r="Y50" s="536"/>
      <c r="Z50" s="536"/>
      <c r="AA50" s="536"/>
      <c r="AB50" s="536"/>
      <c r="AC50" s="536"/>
      <c r="AD50" s="536"/>
      <c r="AE50" s="536"/>
      <c r="AF50" s="536"/>
      <c r="AG50" s="536"/>
      <c r="AH50" s="537"/>
      <c r="AI50" s="538">
        <f>'PEP Av. Fin.'!H20</f>
        <v>16683.3</v>
      </c>
      <c r="AJ50" s="539">
        <f>'PEP Av. Fin.'!I20</f>
        <v>0</v>
      </c>
      <c r="AK50" s="570">
        <f>'PEP Av. Fin.'!J20</f>
        <v>16683.3</v>
      </c>
      <c r="AL50" s="540">
        <f>'PEP Av. Fin.'!K20</f>
        <v>8.8578472489241264E-3</v>
      </c>
      <c r="AM50" s="541"/>
      <c r="AN50" s="542"/>
      <c r="AO50" s="542"/>
      <c r="AP50" s="542"/>
      <c r="AQ50" s="542"/>
      <c r="AR50" s="542"/>
      <c r="AS50" s="542"/>
      <c r="AT50" s="542"/>
      <c r="AU50" s="542"/>
      <c r="AV50" s="542"/>
      <c r="AW50" s="542"/>
      <c r="AX50" s="542"/>
      <c r="AY50" s="542"/>
      <c r="AZ50" s="542"/>
      <c r="BA50" s="542"/>
      <c r="BB50" s="542"/>
      <c r="BC50" s="542"/>
      <c r="BD50" s="542"/>
      <c r="BE50" s="542"/>
      <c r="BF50" s="542"/>
      <c r="BG50" s="542"/>
      <c r="BH50" s="542"/>
      <c r="BI50" s="542"/>
      <c r="BJ50" s="542"/>
      <c r="BK50" s="542"/>
      <c r="BL50" s="542"/>
      <c r="BM50" s="542"/>
      <c r="BN50" s="542"/>
      <c r="BO50" s="542"/>
      <c r="BP50" s="542"/>
      <c r="BQ50" s="542"/>
      <c r="BR50" s="542"/>
      <c r="BS50" s="542"/>
      <c r="BT50" s="542"/>
      <c r="BU50" s="542"/>
      <c r="BV50" s="542"/>
      <c r="BW50" s="542"/>
      <c r="BX50" s="542"/>
      <c r="BY50" s="542"/>
      <c r="BZ50" s="542"/>
      <c r="CA50" s="542"/>
      <c r="CB50" s="542"/>
      <c r="CC50" s="542"/>
      <c r="CD50" s="542"/>
      <c r="CE50" s="542"/>
      <c r="CF50" s="542"/>
      <c r="CG50" s="542"/>
      <c r="CH50" s="542"/>
      <c r="CI50" s="542"/>
      <c r="CJ50" s="542"/>
      <c r="CK50" s="542"/>
      <c r="CL50" s="542"/>
      <c r="CM50" s="542"/>
      <c r="CN50" s="542"/>
      <c r="CO50" s="542"/>
      <c r="CP50" s="542"/>
      <c r="CQ50" s="542"/>
      <c r="CR50" s="542"/>
      <c r="CS50" s="542"/>
      <c r="CT50" s="542"/>
      <c r="CU50" s="542"/>
      <c r="CV50" s="542"/>
      <c r="CW50" s="542"/>
      <c r="CX50" s="542"/>
      <c r="CY50" s="542"/>
      <c r="CZ50" s="542"/>
      <c r="DA50" s="542"/>
      <c r="DB50" s="542"/>
      <c r="DC50" s="542"/>
      <c r="DD50" s="542"/>
      <c r="DE50" s="542"/>
      <c r="DF50" s="542"/>
      <c r="DG50" s="542"/>
      <c r="DH50" s="542"/>
      <c r="DI50" s="542"/>
      <c r="DJ50" s="542"/>
      <c r="DK50" s="542"/>
      <c r="DL50" s="542"/>
      <c r="DM50" s="542"/>
      <c r="DN50" s="542"/>
      <c r="DO50" s="542"/>
      <c r="DP50" s="542"/>
      <c r="DQ50" s="542"/>
      <c r="DR50" s="542"/>
      <c r="DS50" s="542"/>
      <c r="DT50" s="542"/>
      <c r="DU50" s="542"/>
      <c r="DV50" s="542"/>
      <c r="DW50" s="542"/>
      <c r="DX50" s="542"/>
      <c r="DY50" s="542"/>
      <c r="DZ50" s="542"/>
      <c r="EA50" s="542"/>
      <c r="EB50" s="542"/>
      <c r="EC50" s="542"/>
      <c r="ED50" s="542"/>
      <c r="EE50" s="542"/>
      <c r="EF50" s="542"/>
      <c r="EG50" s="542"/>
      <c r="EH50" s="542"/>
      <c r="EI50" s="542"/>
      <c r="EJ50" s="542"/>
      <c r="EK50" s="542"/>
      <c r="EL50" s="542"/>
      <c r="EM50" s="542"/>
      <c r="EN50" s="542"/>
      <c r="EO50" s="542"/>
      <c r="EP50" s="542"/>
      <c r="EQ50" s="542"/>
      <c r="ER50" s="542"/>
      <c r="ES50" s="542"/>
      <c r="ET50" s="542"/>
      <c r="EU50" s="542"/>
      <c r="EV50" s="542"/>
      <c r="EW50" s="542"/>
      <c r="EX50" s="542"/>
      <c r="EY50" s="542"/>
      <c r="EZ50" s="542"/>
      <c r="FA50" s="542"/>
      <c r="FB50" s="542"/>
      <c r="FC50" s="542"/>
      <c r="FD50" s="542"/>
      <c r="FE50" s="542"/>
      <c r="FF50" s="542"/>
      <c r="FG50" s="542"/>
      <c r="FH50" s="542"/>
      <c r="FI50" s="542"/>
      <c r="FJ50" s="542"/>
      <c r="FK50" s="542"/>
      <c r="FL50" s="542"/>
      <c r="FM50" s="542"/>
      <c r="FN50" s="542"/>
      <c r="FO50" s="542"/>
      <c r="FP50" s="542"/>
      <c r="FQ50" s="542"/>
      <c r="FR50" s="542"/>
      <c r="FS50" s="542"/>
      <c r="FT50" s="542"/>
      <c r="FU50" s="542"/>
      <c r="FV50" s="542"/>
      <c r="FW50" s="542"/>
      <c r="FX50" s="542"/>
      <c r="FY50" s="542"/>
      <c r="FZ50" s="542"/>
      <c r="GA50" s="542"/>
      <c r="GB50" s="542"/>
      <c r="GC50" s="542"/>
      <c r="GD50" s="542"/>
      <c r="GE50" s="542"/>
      <c r="GF50" s="542"/>
      <c r="GG50" s="542"/>
      <c r="GH50" s="542"/>
      <c r="GI50" s="542"/>
      <c r="GJ50" s="542"/>
      <c r="GK50" s="542"/>
      <c r="GL50" s="542"/>
      <c r="GM50" s="542"/>
      <c r="GN50" s="542"/>
      <c r="GO50" s="542"/>
      <c r="GP50" s="542"/>
      <c r="GQ50" s="542"/>
      <c r="GR50" s="542"/>
      <c r="GS50" s="542"/>
      <c r="GT50" s="542"/>
      <c r="GU50" s="542"/>
      <c r="GV50" s="542"/>
      <c r="GW50" s="542"/>
      <c r="GX50" s="542"/>
      <c r="GY50" s="542"/>
      <c r="GZ50" s="542"/>
      <c r="HA50" s="542"/>
      <c r="HB50" s="542"/>
      <c r="HC50" s="542"/>
      <c r="HD50" s="542"/>
      <c r="HE50" s="542"/>
      <c r="HF50" s="542"/>
      <c r="HG50" s="542"/>
      <c r="HH50" s="542"/>
      <c r="HI50" s="542"/>
      <c r="HJ50" s="542"/>
      <c r="HK50" s="542"/>
      <c r="HL50" s="542"/>
      <c r="HM50" s="542"/>
      <c r="HN50" s="542"/>
      <c r="HO50" s="542"/>
      <c r="HP50" s="542"/>
      <c r="HQ50" s="542"/>
      <c r="HR50" s="542"/>
      <c r="HS50" s="542"/>
      <c r="HT50" s="542"/>
      <c r="HU50" s="542"/>
      <c r="HV50" s="542"/>
      <c r="HW50" s="542"/>
      <c r="HX50" s="542"/>
      <c r="HY50" s="542"/>
      <c r="HZ50" s="542"/>
      <c r="IA50" s="542"/>
      <c r="IB50" s="542"/>
      <c r="IC50" s="542"/>
      <c r="ID50" s="542"/>
      <c r="IE50" s="542"/>
      <c r="IF50" s="542"/>
      <c r="IG50" s="542"/>
      <c r="IH50" s="542"/>
      <c r="II50" s="542"/>
      <c r="IJ50" s="542"/>
      <c r="IK50" s="542"/>
      <c r="IL50" s="542"/>
      <c r="IM50" s="542"/>
      <c r="IN50" s="542"/>
      <c r="IO50" s="542"/>
      <c r="IP50" s="542"/>
      <c r="IQ50" s="542"/>
      <c r="IR50" s="542"/>
      <c r="IS50" s="542"/>
      <c r="IT50" s="542"/>
      <c r="IU50" s="542"/>
      <c r="IV50" s="542"/>
      <c r="IW50" s="542"/>
      <c r="IX50" s="542"/>
      <c r="IY50" s="542"/>
      <c r="IZ50" s="542"/>
      <c r="JA50" s="542"/>
      <c r="JB50" s="542"/>
      <c r="JC50" s="542"/>
      <c r="JD50" s="542"/>
      <c r="JE50" s="542"/>
      <c r="JF50" s="542"/>
      <c r="JG50" s="542"/>
      <c r="JH50" s="542"/>
      <c r="JI50" s="542"/>
      <c r="JJ50" s="542"/>
      <c r="JK50" s="542"/>
      <c r="JL50" s="542"/>
      <c r="JM50" s="542"/>
      <c r="JN50" s="542"/>
      <c r="JO50" s="542"/>
      <c r="JP50" s="542"/>
      <c r="JQ50" s="542"/>
      <c r="JR50" s="542"/>
      <c r="JS50" s="542"/>
      <c r="JT50" s="542"/>
      <c r="JU50" s="542"/>
      <c r="JV50" s="542"/>
      <c r="JW50" s="542"/>
      <c r="JX50" s="542"/>
      <c r="JY50" s="542"/>
      <c r="JZ50" s="542"/>
      <c r="KA50" s="542"/>
      <c r="KB50" s="542"/>
      <c r="KC50" s="542"/>
      <c r="KD50" s="542"/>
      <c r="KE50" s="542"/>
      <c r="KF50" s="542"/>
      <c r="KG50" s="542"/>
      <c r="KH50" s="542"/>
      <c r="KI50" s="542"/>
      <c r="KJ50" s="542"/>
      <c r="KK50" s="542"/>
      <c r="KL50" s="542"/>
      <c r="KM50" s="542"/>
      <c r="KN50" s="542"/>
      <c r="KO50" s="542"/>
      <c r="KP50" s="542"/>
      <c r="KQ50" s="542"/>
      <c r="KR50" s="542"/>
      <c r="KS50" s="542"/>
      <c r="KT50" s="542"/>
      <c r="KU50" s="542"/>
      <c r="KV50" s="542"/>
      <c r="KW50" s="542"/>
      <c r="KX50" s="542"/>
      <c r="KY50" s="542"/>
      <c r="KZ50" s="542"/>
      <c r="LA50" s="542"/>
      <c r="LB50" s="542"/>
      <c r="LC50" s="542"/>
      <c r="LD50" s="542"/>
      <c r="LE50" s="542"/>
      <c r="LF50" s="542"/>
      <c r="LG50" s="542"/>
      <c r="LH50" s="542"/>
      <c r="LI50" s="542"/>
      <c r="LJ50" s="542"/>
      <c r="LK50" s="542"/>
      <c r="LL50" s="542"/>
      <c r="LM50" s="542"/>
      <c r="LN50" s="542"/>
      <c r="LO50" s="542"/>
      <c r="LP50" s="542"/>
      <c r="LQ50" s="542"/>
      <c r="LR50" s="542"/>
      <c r="LS50" s="542"/>
      <c r="LT50" s="542"/>
      <c r="LU50" s="542"/>
      <c r="LV50" s="542"/>
      <c r="LW50" s="542"/>
      <c r="LX50" s="542"/>
      <c r="LY50" s="542"/>
      <c r="LZ50" s="542"/>
      <c r="MA50" s="542"/>
      <c r="MB50" s="542"/>
      <c r="MC50" s="542"/>
      <c r="MD50" s="542"/>
      <c r="ME50" s="542"/>
      <c r="MF50" s="542"/>
      <c r="MG50" s="542"/>
      <c r="MH50" s="542"/>
      <c r="MI50" s="542"/>
      <c r="MJ50" s="542"/>
      <c r="MK50" s="542"/>
      <c r="ML50" s="542"/>
      <c r="MM50" s="542"/>
      <c r="MN50" s="542"/>
      <c r="MO50" s="542"/>
      <c r="MP50" s="542"/>
      <c r="MQ50" s="542"/>
      <c r="MR50" s="542"/>
      <c r="MS50" s="542"/>
      <c r="MT50" s="542"/>
      <c r="MU50" s="542"/>
      <c r="MV50" s="542"/>
      <c r="MW50" s="542"/>
      <c r="MX50" s="542"/>
      <c r="MY50" s="542"/>
      <c r="MZ50" s="542"/>
      <c r="NA50" s="542"/>
      <c r="NB50" s="542"/>
      <c r="NC50" s="542"/>
      <c r="ND50" s="542"/>
      <c r="NE50" s="542"/>
      <c r="NF50" s="542"/>
      <c r="NG50" s="542"/>
      <c r="NH50" s="542"/>
      <c r="NI50" s="542"/>
      <c r="NJ50" s="542"/>
      <c r="NK50" s="542"/>
      <c r="NL50" s="542"/>
      <c r="NM50" s="542"/>
      <c r="NN50" s="542"/>
      <c r="NO50" s="542"/>
      <c r="NP50" s="542"/>
      <c r="NQ50" s="542"/>
      <c r="NR50" s="542"/>
      <c r="NS50" s="542"/>
      <c r="NT50" s="542"/>
      <c r="NU50" s="542"/>
      <c r="NV50" s="542"/>
      <c r="NW50" s="542"/>
      <c r="NX50" s="542"/>
      <c r="NY50" s="542"/>
      <c r="NZ50" s="542"/>
      <c r="OA50" s="542"/>
      <c r="OB50" s="542"/>
      <c r="OC50" s="542"/>
      <c r="OD50" s="542"/>
      <c r="OE50" s="542"/>
      <c r="OF50" s="542"/>
      <c r="OG50" s="542"/>
      <c r="OH50" s="542"/>
      <c r="OI50" s="542"/>
      <c r="OJ50" s="542"/>
      <c r="OK50" s="542"/>
      <c r="OL50" s="542"/>
      <c r="OM50" s="542"/>
      <c r="ON50" s="542"/>
      <c r="OO50" s="542"/>
      <c r="OP50" s="542"/>
      <c r="OQ50" s="542"/>
      <c r="OR50" s="542"/>
      <c r="OS50" s="542"/>
      <c r="OT50" s="542"/>
      <c r="OU50" s="542"/>
      <c r="OV50" s="542"/>
      <c r="OW50" s="542"/>
      <c r="OX50" s="542"/>
      <c r="OY50" s="542"/>
      <c r="OZ50" s="542"/>
      <c r="PA50" s="542"/>
      <c r="PB50" s="542"/>
      <c r="PC50" s="542"/>
      <c r="PD50" s="542"/>
      <c r="PE50" s="542"/>
      <c r="PF50" s="542"/>
      <c r="PG50" s="542"/>
      <c r="PH50" s="542"/>
      <c r="PI50" s="542"/>
      <c r="PJ50" s="542"/>
      <c r="PK50" s="542"/>
      <c r="PL50" s="542"/>
      <c r="PM50" s="542"/>
      <c r="PN50" s="542"/>
      <c r="PO50" s="542"/>
      <c r="PP50" s="542"/>
      <c r="PQ50" s="542"/>
      <c r="PR50" s="542"/>
      <c r="PS50" s="542"/>
      <c r="PT50" s="542"/>
      <c r="PU50" s="542"/>
      <c r="PV50" s="542"/>
      <c r="PW50" s="542"/>
      <c r="PX50" s="542"/>
      <c r="PY50" s="542"/>
      <c r="PZ50" s="542"/>
      <c r="QA50" s="542"/>
      <c r="QB50" s="542"/>
      <c r="QC50" s="542"/>
      <c r="QD50" s="542"/>
      <c r="QE50" s="542"/>
      <c r="QF50" s="542"/>
      <c r="QG50" s="542"/>
      <c r="QH50" s="542"/>
      <c r="QI50" s="542"/>
      <c r="QJ50" s="542"/>
      <c r="QK50" s="542"/>
      <c r="QL50" s="542"/>
      <c r="QM50" s="542"/>
      <c r="QN50" s="542"/>
      <c r="QO50" s="542"/>
      <c r="QP50" s="542"/>
      <c r="QQ50" s="542"/>
      <c r="QR50" s="542"/>
      <c r="QS50" s="542"/>
      <c r="QT50" s="542"/>
      <c r="QU50" s="542"/>
      <c r="QV50" s="542"/>
      <c r="QW50" s="542"/>
      <c r="QX50" s="542"/>
      <c r="QY50" s="542"/>
      <c r="QZ50" s="542"/>
      <c r="RA50" s="542"/>
      <c r="RB50" s="542"/>
      <c r="RC50" s="542"/>
      <c r="RD50" s="542"/>
      <c r="RE50" s="542"/>
      <c r="RF50" s="542"/>
      <c r="RG50" s="542"/>
      <c r="RH50" s="542"/>
      <c r="RI50" s="542"/>
      <c r="RJ50" s="542"/>
      <c r="RK50" s="542"/>
      <c r="RL50" s="542"/>
      <c r="RM50" s="542"/>
      <c r="RN50" s="542"/>
      <c r="RO50" s="542"/>
      <c r="RP50" s="542"/>
      <c r="RQ50" s="542"/>
      <c r="RR50" s="542"/>
      <c r="RS50" s="542"/>
      <c r="RT50" s="542"/>
      <c r="RU50" s="542"/>
      <c r="RV50" s="542"/>
      <c r="RW50" s="542"/>
      <c r="RX50" s="542"/>
      <c r="RY50" s="542"/>
      <c r="RZ50" s="542"/>
      <c r="SA50" s="542"/>
      <c r="SB50" s="542"/>
      <c r="SC50" s="542"/>
      <c r="SD50" s="542"/>
      <c r="SE50" s="542"/>
      <c r="SF50" s="542"/>
      <c r="SG50" s="542"/>
      <c r="SH50" s="542"/>
      <c r="SI50" s="542"/>
      <c r="SJ50" s="542"/>
      <c r="SK50" s="542"/>
      <c r="SL50" s="542"/>
      <c r="SM50" s="542"/>
      <c r="SN50" s="542"/>
      <c r="SO50" s="542"/>
      <c r="SP50" s="542"/>
      <c r="SQ50" s="542"/>
      <c r="SR50" s="542"/>
      <c r="SS50" s="542"/>
    </row>
    <row r="51" spans="1:513" s="517" customFormat="1" ht="28.8" customHeight="1" x14ac:dyDescent="0.25">
      <c r="A51" s="553"/>
      <c r="B51" s="554"/>
      <c r="C51" s="555" t="s">
        <v>340</v>
      </c>
      <c r="D51" s="556">
        <v>1430</v>
      </c>
      <c r="E51" s="557">
        <f>350/AO1</f>
        <v>116.66666666666667</v>
      </c>
      <c r="F51" s="557">
        <f>D51*E51</f>
        <v>166833.33333333334</v>
      </c>
      <c r="G51" s="558" t="s">
        <v>151</v>
      </c>
      <c r="H51" s="558" t="s">
        <v>184</v>
      </c>
      <c r="I51" s="558"/>
      <c r="J51" s="558"/>
      <c r="K51" s="558"/>
      <c r="L51" s="558"/>
      <c r="M51" s="558"/>
      <c r="N51" s="558"/>
      <c r="O51" s="558"/>
      <c r="P51" s="558"/>
      <c r="Q51" s="558"/>
      <c r="R51" s="558"/>
      <c r="S51" s="558"/>
      <c r="T51" s="558"/>
      <c r="U51" s="558"/>
      <c r="V51" s="558"/>
      <c r="W51" s="558"/>
      <c r="X51" s="558"/>
      <c r="Y51" s="558"/>
      <c r="Z51" s="558"/>
      <c r="AA51" s="558"/>
      <c r="AB51" s="558"/>
      <c r="AC51" s="558"/>
      <c r="AD51" s="558"/>
      <c r="AE51" s="558"/>
      <c r="AF51" s="558"/>
      <c r="AG51" s="558"/>
      <c r="AH51" s="560"/>
      <c r="AI51" s="538">
        <f>SUM(K51+M51+O51+Q51+S51+U51+W51+Y51+AA51+AC51+AE51+AG51)</f>
        <v>0</v>
      </c>
      <c r="AJ51" s="539">
        <f>SUM(L51+N51+P51+R51+T51+V51+X51+Z51+AB51+AD51+AF51+AH51)</f>
        <v>0</v>
      </c>
      <c r="AK51" s="539">
        <f>AI51+AJ51</f>
        <v>0</v>
      </c>
      <c r="AL51" s="561"/>
      <c r="AM51" s="562"/>
      <c r="AN51" s="516"/>
      <c r="AO51" s="516"/>
      <c r="AP51" s="516"/>
      <c r="AQ51" s="516"/>
      <c r="AR51" s="516"/>
      <c r="AS51" s="516"/>
      <c r="AT51" s="516"/>
      <c r="AU51" s="516"/>
      <c r="AV51" s="516"/>
      <c r="AW51" s="516"/>
      <c r="AX51" s="516"/>
      <c r="AY51" s="516"/>
      <c r="AZ51" s="516"/>
      <c r="BA51" s="516"/>
      <c r="BB51" s="516"/>
      <c r="BC51" s="516"/>
      <c r="BD51" s="516"/>
      <c r="BE51" s="516"/>
      <c r="BF51" s="516"/>
      <c r="BG51" s="516"/>
      <c r="BH51" s="516"/>
      <c r="BI51" s="516"/>
      <c r="BJ51" s="516"/>
      <c r="BK51" s="516"/>
      <c r="BL51" s="516"/>
      <c r="BM51" s="516"/>
      <c r="BN51" s="516"/>
      <c r="BO51" s="516"/>
      <c r="BP51" s="516"/>
      <c r="BQ51" s="516"/>
      <c r="BR51" s="516"/>
      <c r="BS51" s="516"/>
      <c r="BT51" s="516"/>
      <c r="BU51" s="516"/>
      <c r="BV51" s="516"/>
      <c r="BW51" s="516"/>
      <c r="BX51" s="516"/>
      <c r="BY51" s="516"/>
      <c r="BZ51" s="516"/>
      <c r="CA51" s="516"/>
      <c r="CB51" s="516"/>
      <c r="CC51" s="516"/>
      <c r="CD51" s="516"/>
      <c r="CE51" s="516"/>
      <c r="CF51" s="516"/>
      <c r="CG51" s="516"/>
      <c r="CH51" s="516"/>
      <c r="CI51" s="516"/>
      <c r="CJ51" s="516"/>
      <c r="CK51" s="516"/>
      <c r="CL51" s="516"/>
      <c r="CM51" s="516"/>
      <c r="CN51" s="516"/>
      <c r="CO51" s="516"/>
      <c r="CP51" s="516"/>
      <c r="CQ51" s="516"/>
      <c r="CR51" s="516"/>
      <c r="CS51" s="516"/>
      <c r="CT51" s="516"/>
      <c r="CU51" s="516"/>
      <c r="CV51" s="516"/>
      <c r="CW51" s="516"/>
      <c r="CX51" s="516"/>
      <c r="CY51" s="516"/>
      <c r="CZ51" s="516"/>
      <c r="DA51" s="516"/>
      <c r="DB51" s="516"/>
      <c r="DC51" s="516"/>
      <c r="DD51" s="516"/>
      <c r="DE51" s="516"/>
      <c r="DF51" s="516"/>
      <c r="DG51" s="516"/>
      <c r="DH51" s="516"/>
      <c r="DI51" s="516"/>
      <c r="DJ51" s="516"/>
      <c r="DK51" s="516"/>
      <c r="DL51" s="516"/>
      <c r="DM51" s="516"/>
      <c r="DN51" s="516"/>
      <c r="DO51" s="516"/>
      <c r="DP51" s="516"/>
      <c r="DQ51" s="516"/>
      <c r="DR51" s="516"/>
      <c r="DS51" s="516"/>
      <c r="DT51" s="516"/>
      <c r="DU51" s="516"/>
      <c r="DV51" s="516"/>
      <c r="DW51" s="516"/>
      <c r="DX51" s="516"/>
      <c r="DY51" s="516"/>
      <c r="DZ51" s="516"/>
      <c r="EA51" s="516"/>
      <c r="EB51" s="516"/>
      <c r="EC51" s="516"/>
      <c r="ED51" s="516"/>
      <c r="EE51" s="516"/>
      <c r="EF51" s="516"/>
      <c r="EG51" s="516"/>
      <c r="EH51" s="516"/>
      <c r="EI51" s="516"/>
      <c r="EJ51" s="516"/>
      <c r="EK51" s="516"/>
      <c r="EL51" s="516"/>
      <c r="EM51" s="516"/>
      <c r="EN51" s="516"/>
      <c r="EO51" s="516"/>
      <c r="EP51" s="516"/>
      <c r="EQ51" s="516"/>
      <c r="ER51" s="516"/>
      <c r="ES51" s="516"/>
      <c r="ET51" s="516"/>
      <c r="EU51" s="516"/>
      <c r="EV51" s="516"/>
      <c r="EW51" s="516"/>
      <c r="EX51" s="516"/>
      <c r="EY51" s="516"/>
      <c r="EZ51" s="516"/>
      <c r="FA51" s="516"/>
      <c r="FB51" s="516"/>
      <c r="FC51" s="516"/>
      <c r="FD51" s="516"/>
      <c r="FE51" s="516"/>
      <c r="FF51" s="516"/>
      <c r="FG51" s="516"/>
      <c r="FH51" s="516"/>
      <c r="FI51" s="516"/>
      <c r="FJ51" s="516"/>
      <c r="FK51" s="516"/>
      <c r="FL51" s="516"/>
      <c r="FM51" s="516"/>
      <c r="FN51" s="516"/>
      <c r="FO51" s="516"/>
      <c r="FP51" s="516"/>
      <c r="FQ51" s="516"/>
      <c r="FR51" s="516"/>
      <c r="FS51" s="516"/>
      <c r="FT51" s="516"/>
      <c r="FU51" s="516"/>
      <c r="FV51" s="516"/>
      <c r="FW51" s="516"/>
      <c r="FX51" s="516"/>
      <c r="FY51" s="516"/>
      <c r="FZ51" s="516"/>
      <c r="GA51" s="516"/>
      <c r="GB51" s="516"/>
      <c r="GC51" s="516"/>
      <c r="GD51" s="516"/>
      <c r="GE51" s="516"/>
      <c r="GF51" s="516"/>
      <c r="GG51" s="516"/>
      <c r="GH51" s="516"/>
      <c r="GI51" s="516"/>
      <c r="GJ51" s="516"/>
      <c r="GK51" s="516"/>
      <c r="GL51" s="516"/>
      <c r="GM51" s="516"/>
      <c r="GN51" s="516"/>
      <c r="GO51" s="516"/>
      <c r="GP51" s="516"/>
      <c r="GQ51" s="516"/>
      <c r="GR51" s="516"/>
      <c r="GS51" s="516"/>
      <c r="GT51" s="516"/>
      <c r="GU51" s="516"/>
      <c r="GV51" s="516"/>
      <c r="GW51" s="516"/>
      <c r="GX51" s="516"/>
      <c r="GY51" s="516"/>
      <c r="GZ51" s="516"/>
      <c r="HA51" s="516"/>
      <c r="HB51" s="516"/>
      <c r="HC51" s="516"/>
      <c r="HD51" s="516"/>
      <c r="HE51" s="516"/>
      <c r="HF51" s="516"/>
      <c r="HG51" s="516"/>
      <c r="HH51" s="516"/>
      <c r="HI51" s="516"/>
      <c r="HJ51" s="516"/>
      <c r="HK51" s="516"/>
      <c r="HL51" s="516"/>
      <c r="HM51" s="516"/>
      <c r="HN51" s="516"/>
      <c r="HO51" s="516"/>
      <c r="HP51" s="516"/>
      <c r="HQ51" s="516"/>
      <c r="HR51" s="516"/>
      <c r="HS51" s="516"/>
      <c r="HT51" s="516"/>
      <c r="HU51" s="516"/>
      <c r="HV51" s="516"/>
      <c r="HW51" s="516"/>
      <c r="HX51" s="516"/>
      <c r="HY51" s="516"/>
      <c r="HZ51" s="516"/>
      <c r="IA51" s="516"/>
      <c r="IB51" s="516"/>
      <c r="IC51" s="516"/>
      <c r="ID51" s="516"/>
      <c r="IE51" s="516"/>
      <c r="IF51" s="516"/>
      <c r="IG51" s="516"/>
      <c r="IH51" s="516"/>
      <c r="II51" s="516"/>
      <c r="IJ51" s="516"/>
      <c r="IK51" s="516"/>
      <c r="IL51" s="516"/>
      <c r="IM51" s="516"/>
      <c r="IN51" s="516"/>
      <c r="IO51" s="516"/>
      <c r="IP51" s="516"/>
      <c r="IQ51" s="516"/>
      <c r="IR51" s="516"/>
      <c r="IS51" s="516"/>
      <c r="IT51" s="516"/>
      <c r="IU51" s="516"/>
      <c r="IV51" s="516"/>
      <c r="IW51" s="516"/>
      <c r="IX51" s="516"/>
      <c r="IY51" s="516"/>
      <c r="IZ51" s="516"/>
      <c r="JA51" s="516"/>
      <c r="JB51" s="516"/>
      <c r="JC51" s="516"/>
      <c r="JD51" s="516"/>
      <c r="JE51" s="516"/>
      <c r="JF51" s="516"/>
      <c r="JG51" s="516"/>
      <c r="JH51" s="516"/>
      <c r="JI51" s="516"/>
      <c r="JJ51" s="516"/>
      <c r="JK51" s="516"/>
      <c r="JL51" s="516"/>
      <c r="JM51" s="516"/>
      <c r="JN51" s="516"/>
      <c r="JO51" s="516"/>
      <c r="JP51" s="516"/>
      <c r="JQ51" s="516"/>
      <c r="JR51" s="516"/>
      <c r="JS51" s="516"/>
      <c r="JT51" s="516"/>
      <c r="JU51" s="516"/>
      <c r="JV51" s="516"/>
      <c r="JW51" s="516"/>
      <c r="JX51" s="516"/>
      <c r="JY51" s="516"/>
      <c r="JZ51" s="516"/>
      <c r="KA51" s="516"/>
      <c r="KB51" s="516"/>
      <c r="KC51" s="516"/>
      <c r="KD51" s="516"/>
      <c r="KE51" s="516"/>
      <c r="KF51" s="516"/>
      <c r="KG51" s="516"/>
      <c r="KH51" s="516"/>
      <c r="KI51" s="516"/>
      <c r="KJ51" s="516"/>
      <c r="KK51" s="516"/>
      <c r="KL51" s="516"/>
      <c r="KM51" s="516"/>
      <c r="KN51" s="516"/>
      <c r="KO51" s="516"/>
      <c r="KP51" s="516"/>
      <c r="KQ51" s="516"/>
      <c r="KR51" s="516"/>
      <c r="KS51" s="516"/>
      <c r="KT51" s="516"/>
      <c r="KU51" s="516"/>
      <c r="KV51" s="516"/>
      <c r="KW51" s="516"/>
      <c r="KX51" s="516"/>
      <c r="KY51" s="516"/>
      <c r="KZ51" s="516"/>
      <c r="LA51" s="516"/>
      <c r="LB51" s="516"/>
      <c r="LC51" s="516"/>
      <c r="LD51" s="516"/>
      <c r="LE51" s="516"/>
      <c r="LF51" s="516"/>
      <c r="LG51" s="516"/>
      <c r="LH51" s="516"/>
      <c r="LI51" s="516"/>
      <c r="LJ51" s="516"/>
      <c r="LK51" s="516"/>
      <c r="LL51" s="516"/>
      <c r="LM51" s="516"/>
      <c r="LN51" s="516"/>
      <c r="LO51" s="516"/>
      <c r="LP51" s="516"/>
      <c r="LQ51" s="516"/>
      <c r="LR51" s="516"/>
      <c r="LS51" s="516"/>
      <c r="LT51" s="516"/>
      <c r="LU51" s="516"/>
      <c r="LV51" s="516"/>
      <c r="LW51" s="516"/>
      <c r="LX51" s="516"/>
      <c r="LY51" s="516"/>
      <c r="LZ51" s="516"/>
      <c r="MA51" s="516"/>
      <c r="MB51" s="516"/>
      <c r="MC51" s="516"/>
      <c r="MD51" s="516"/>
      <c r="ME51" s="516"/>
      <c r="MF51" s="516"/>
      <c r="MG51" s="516"/>
      <c r="MH51" s="516"/>
      <c r="MI51" s="516"/>
      <c r="MJ51" s="516"/>
      <c r="MK51" s="516"/>
      <c r="ML51" s="516"/>
      <c r="MM51" s="516"/>
      <c r="MN51" s="516"/>
      <c r="MO51" s="516"/>
      <c r="MP51" s="516"/>
      <c r="MQ51" s="516"/>
      <c r="MR51" s="516"/>
      <c r="MS51" s="516"/>
      <c r="MT51" s="516"/>
      <c r="MU51" s="516"/>
      <c r="MV51" s="516"/>
      <c r="MW51" s="516"/>
      <c r="MX51" s="516"/>
      <c r="MY51" s="516"/>
      <c r="MZ51" s="516"/>
      <c r="NA51" s="516"/>
      <c r="NB51" s="516"/>
      <c r="NC51" s="516"/>
      <c r="ND51" s="516"/>
      <c r="NE51" s="516"/>
      <c r="NF51" s="516"/>
      <c r="NG51" s="516"/>
      <c r="NH51" s="516"/>
      <c r="NI51" s="516"/>
      <c r="NJ51" s="516"/>
      <c r="NK51" s="516"/>
      <c r="NL51" s="516"/>
      <c r="NM51" s="516"/>
      <c r="NN51" s="516"/>
      <c r="NO51" s="516"/>
      <c r="NP51" s="516"/>
      <c r="NQ51" s="516"/>
      <c r="NR51" s="516"/>
      <c r="NS51" s="516"/>
      <c r="NT51" s="516"/>
      <c r="NU51" s="516"/>
      <c r="NV51" s="516"/>
      <c r="NW51" s="516"/>
      <c r="NX51" s="516"/>
      <c r="NY51" s="516"/>
      <c r="NZ51" s="516"/>
      <c r="OA51" s="516"/>
      <c r="OB51" s="516"/>
      <c r="OC51" s="516"/>
      <c r="OD51" s="516"/>
      <c r="OE51" s="516"/>
      <c r="OF51" s="516"/>
      <c r="OG51" s="516"/>
      <c r="OH51" s="516"/>
      <c r="OI51" s="516"/>
      <c r="OJ51" s="516"/>
      <c r="OK51" s="516"/>
      <c r="OL51" s="516"/>
      <c r="OM51" s="516"/>
      <c r="ON51" s="516"/>
      <c r="OO51" s="516"/>
      <c r="OP51" s="516"/>
      <c r="OQ51" s="516"/>
      <c r="OR51" s="516"/>
      <c r="OS51" s="516"/>
      <c r="OT51" s="516"/>
      <c r="OU51" s="516"/>
      <c r="OV51" s="516"/>
      <c r="OW51" s="516"/>
      <c r="OX51" s="516"/>
      <c r="OY51" s="516"/>
      <c r="OZ51" s="516"/>
      <c r="PA51" s="516"/>
      <c r="PB51" s="516"/>
      <c r="PC51" s="516"/>
      <c r="PD51" s="516"/>
      <c r="PE51" s="516"/>
      <c r="PF51" s="516"/>
      <c r="PG51" s="516"/>
      <c r="PH51" s="516"/>
      <c r="PI51" s="516"/>
      <c r="PJ51" s="516"/>
      <c r="PK51" s="516"/>
      <c r="PL51" s="516"/>
      <c r="PM51" s="516"/>
      <c r="PN51" s="516"/>
      <c r="PO51" s="516"/>
      <c r="PP51" s="516"/>
      <c r="PQ51" s="516"/>
      <c r="PR51" s="516"/>
      <c r="PS51" s="516"/>
      <c r="PT51" s="516"/>
      <c r="PU51" s="516"/>
      <c r="PV51" s="516"/>
      <c r="PW51" s="516"/>
      <c r="PX51" s="516"/>
      <c r="PY51" s="516"/>
      <c r="PZ51" s="516"/>
      <c r="QA51" s="516"/>
      <c r="QB51" s="516"/>
      <c r="QC51" s="516"/>
      <c r="QD51" s="516"/>
      <c r="QE51" s="516"/>
      <c r="QF51" s="516"/>
      <c r="QG51" s="516"/>
      <c r="QH51" s="516"/>
      <c r="QI51" s="516"/>
      <c r="QJ51" s="516"/>
      <c r="QK51" s="516"/>
      <c r="QL51" s="516"/>
      <c r="QM51" s="516"/>
      <c r="QN51" s="516"/>
      <c r="QO51" s="516"/>
      <c r="QP51" s="516"/>
      <c r="QQ51" s="516"/>
      <c r="QR51" s="516"/>
      <c r="QS51" s="516"/>
      <c r="QT51" s="516"/>
      <c r="QU51" s="516"/>
      <c r="QV51" s="516"/>
      <c r="QW51" s="516"/>
      <c r="QX51" s="516"/>
      <c r="QY51" s="516"/>
      <c r="QZ51" s="516"/>
      <c r="RA51" s="516"/>
      <c r="RB51" s="516"/>
      <c r="RC51" s="516"/>
      <c r="RD51" s="516"/>
      <c r="RE51" s="516"/>
      <c r="RF51" s="516"/>
      <c r="RG51" s="516"/>
      <c r="RH51" s="516"/>
      <c r="RI51" s="516"/>
      <c r="RJ51" s="516"/>
      <c r="RK51" s="516"/>
      <c r="RL51" s="516"/>
      <c r="RM51" s="516"/>
      <c r="RN51" s="516"/>
      <c r="RO51" s="516"/>
      <c r="RP51" s="516"/>
      <c r="RQ51" s="516"/>
      <c r="RR51" s="516"/>
      <c r="RS51" s="516"/>
      <c r="RT51" s="516"/>
      <c r="RU51" s="516"/>
      <c r="RV51" s="516"/>
      <c r="RW51" s="516"/>
      <c r="RX51" s="516"/>
      <c r="RY51" s="516"/>
      <c r="RZ51" s="516"/>
      <c r="SA51" s="516"/>
      <c r="SB51" s="516"/>
      <c r="SC51" s="516"/>
      <c r="SD51" s="516"/>
      <c r="SE51" s="516"/>
      <c r="SF51" s="516"/>
      <c r="SG51" s="516"/>
      <c r="SH51" s="516"/>
      <c r="SI51" s="516"/>
      <c r="SJ51" s="516"/>
      <c r="SK51" s="516"/>
      <c r="SL51" s="516"/>
      <c r="SM51" s="516"/>
      <c r="SN51" s="516"/>
      <c r="SO51" s="516"/>
      <c r="SP51" s="516"/>
      <c r="SQ51" s="516"/>
      <c r="SR51" s="516"/>
      <c r="SS51" s="516"/>
    </row>
    <row r="52" spans="1:513" s="543" customFormat="1" ht="28.8" customHeight="1" x14ac:dyDescent="0.25">
      <c r="A52" s="564"/>
      <c r="B52" s="840" t="str">
        <f>'PEP Av. Fin.'!A21</f>
        <v>1.3.3 - Atualização da Infraestrutura tecnológica e física</v>
      </c>
      <c r="C52" s="841"/>
      <c r="D52" s="534"/>
      <c r="E52" s="557"/>
      <c r="F52" s="557"/>
      <c r="G52" s="536"/>
      <c r="H52" s="536"/>
      <c r="I52" s="536"/>
      <c r="J52" s="536"/>
      <c r="K52" s="536"/>
      <c r="L52" s="536"/>
      <c r="M52" s="536"/>
      <c r="N52" s="536"/>
      <c r="O52" s="536"/>
      <c r="P52" s="536"/>
      <c r="Q52" s="536"/>
      <c r="R52" s="536"/>
      <c r="S52" s="536"/>
      <c r="T52" s="536"/>
      <c r="U52" s="536"/>
      <c r="V52" s="536"/>
      <c r="W52" s="536"/>
      <c r="X52" s="536"/>
      <c r="Y52" s="536"/>
      <c r="Z52" s="536"/>
      <c r="AA52" s="536"/>
      <c r="AB52" s="536"/>
      <c r="AC52" s="536"/>
      <c r="AD52" s="536"/>
      <c r="AE52" s="536"/>
      <c r="AF52" s="536"/>
      <c r="AG52" s="536"/>
      <c r="AH52" s="537"/>
      <c r="AI52" s="538">
        <f>'PEP Av. Fin.'!H21</f>
        <v>1249265.3</v>
      </c>
      <c r="AJ52" s="539">
        <f>'PEP Av. Fin.'!I21</f>
        <v>117500</v>
      </c>
      <c r="AK52" s="570">
        <f>'PEP Av. Fin.'!J21</f>
        <v>1366765.3</v>
      </c>
      <c r="AL52" s="540">
        <f>'PEP Av. Fin.'!K21</f>
        <v>0.72567167482032691</v>
      </c>
      <c r="AM52" s="541"/>
      <c r="AN52" s="542"/>
      <c r="AO52" s="542"/>
      <c r="AP52" s="542"/>
      <c r="AQ52" s="542"/>
      <c r="AR52" s="542"/>
      <c r="AS52" s="542"/>
      <c r="AT52" s="542"/>
      <c r="AU52" s="542"/>
      <c r="AV52" s="542"/>
      <c r="AW52" s="542"/>
      <c r="AX52" s="542"/>
      <c r="AY52" s="542"/>
      <c r="AZ52" s="542"/>
      <c r="BA52" s="542"/>
      <c r="BB52" s="542"/>
      <c r="BC52" s="542"/>
      <c r="BD52" s="542"/>
      <c r="BE52" s="542"/>
      <c r="BF52" s="542"/>
      <c r="BG52" s="542"/>
      <c r="BH52" s="542"/>
      <c r="BI52" s="542"/>
      <c r="BJ52" s="542"/>
      <c r="BK52" s="542"/>
      <c r="BL52" s="542"/>
      <c r="BM52" s="542"/>
      <c r="BN52" s="542"/>
      <c r="BO52" s="542"/>
      <c r="BP52" s="542"/>
      <c r="BQ52" s="542"/>
      <c r="BR52" s="542"/>
      <c r="BS52" s="542"/>
      <c r="BT52" s="542"/>
      <c r="BU52" s="542"/>
      <c r="BV52" s="542"/>
      <c r="BW52" s="542"/>
      <c r="BX52" s="542"/>
      <c r="BY52" s="542"/>
      <c r="BZ52" s="542"/>
      <c r="CA52" s="542"/>
      <c r="CB52" s="542"/>
      <c r="CC52" s="542"/>
      <c r="CD52" s="542"/>
      <c r="CE52" s="542"/>
      <c r="CF52" s="542"/>
      <c r="CG52" s="542"/>
      <c r="CH52" s="542"/>
      <c r="CI52" s="542"/>
      <c r="CJ52" s="542"/>
      <c r="CK52" s="542"/>
      <c r="CL52" s="542"/>
      <c r="CM52" s="542"/>
      <c r="CN52" s="542"/>
      <c r="CO52" s="542"/>
      <c r="CP52" s="542"/>
      <c r="CQ52" s="542"/>
      <c r="CR52" s="542"/>
      <c r="CS52" s="542"/>
      <c r="CT52" s="542"/>
      <c r="CU52" s="542"/>
      <c r="CV52" s="542"/>
      <c r="CW52" s="542"/>
      <c r="CX52" s="542"/>
      <c r="CY52" s="542"/>
      <c r="CZ52" s="542"/>
      <c r="DA52" s="542"/>
      <c r="DB52" s="542"/>
      <c r="DC52" s="542"/>
      <c r="DD52" s="542"/>
      <c r="DE52" s="542"/>
      <c r="DF52" s="542"/>
      <c r="DG52" s="542"/>
      <c r="DH52" s="542"/>
      <c r="DI52" s="542"/>
      <c r="DJ52" s="542"/>
      <c r="DK52" s="542"/>
      <c r="DL52" s="542"/>
      <c r="DM52" s="542"/>
      <c r="DN52" s="542"/>
      <c r="DO52" s="542"/>
      <c r="DP52" s="542"/>
      <c r="DQ52" s="542"/>
      <c r="DR52" s="542"/>
      <c r="DS52" s="542"/>
      <c r="DT52" s="542"/>
      <c r="DU52" s="542"/>
      <c r="DV52" s="542"/>
      <c r="DW52" s="542"/>
      <c r="DX52" s="542"/>
      <c r="DY52" s="542"/>
      <c r="DZ52" s="542"/>
      <c r="EA52" s="542"/>
      <c r="EB52" s="542"/>
      <c r="EC52" s="542"/>
      <c r="ED52" s="542"/>
      <c r="EE52" s="542"/>
      <c r="EF52" s="542"/>
      <c r="EG52" s="542"/>
      <c r="EH52" s="542"/>
      <c r="EI52" s="542"/>
      <c r="EJ52" s="542"/>
      <c r="EK52" s="542"/>
      <c r="EL52" s="542"/>
      <c r="EM52" s="542"/>
      <c r="EN52" s="542"/>
      <c r="EO52" s="542"/>
      <c r="EP52" s="542"/>
      <c r="EQ52" s="542"/>
      <c r="ER52" s="542"/>
      <c r="ES52" s="542"/>
      <c r="ET52" s="542"/>
      <c r="EU52" s="542"/>
      <c r="EV52" s="542"/>
      <c r="EW52" s="542"/>
      <c r="EX52" s="542"/>
      <c r="EY52" s="542"/>
      <c r="EZ52" s="542"/>
      <c r="FA52" s="542"/>
      <c r="FB52" s="542"/>
      <c r="FC52" s="542"/>
      <c r="FD52" s="542"/>
      <c r="FE52" s="542"/>
      <c r="FF52" s="542"/>
      <c r="FG52" s="542"/>
      <c r="FH52" s="542"/>
      <c r="FI52" s="542"/>
      <c r="FJ52" s="542"/>
      <c r="FK52" s="542"/>
      <c r="FL52" s="542"/>
      <c r="FM52" s="542"/>
      <c r="FN52" s="542"/>
      <c r="FO52" s="542"/>
      <c r="FP52" s="542"/>
      <c r="FQ52" s="542"/>
      <c r="FR52" s="542"/>
      <c r="FS52" s="542"/>
      <c r="FT52" s="542"/>
      <c r="FU52" s="542"/>
      <c r="FV52" s="542"/>
      <c r="FW52" s="542"/>
      <c r="FX52" s="542"/>
      <c r="FY52" s="542"/>
      <c r="FZ52" s="542"/>
      <c r="GA52" s="542"/>
      <c r="GB52" s="542"/>
      <c r="GC52" s="542"/>
      <c r="GD52" s="542"/>
      <c r="GE52" s="542"/>
      <c r="GF52" s="542"/>
      <c r="GG52" s="542"/>
      <c r="GH52" s="542"/>
      <c r="GI52" s="542"/>
      <c r="GJ52" s="542"/>
      <c r="GK52" s="542"/>
      <c r="GL52" s="542"/>
      <c r="GM52" s="542"/>
      <c r="GN52" s="542"/>
      <c r="GO52" s="542"/>
      <c r="GP52" s="542"/>
      <c r="GQ52" s="542"/>
      <c r="GR52" s="542"/>
      <c r="GS52" s="542"/>
      <c r="GT52" s="542"/>
      <c r="GU52" s="542"/>
      <c r="GV52" s="542"/>
      <c r="GW52" s="542"/>
      <c r="GX52" s="542"/>
      <c r="GY52" s="542"/>
      <c r="GZ52" s="542"/>
      <c r="HA52" s="542"/>
      <c r="HB52" s="542"/>
      <c r="HC52" s="542"/>
      <c r="HD52" s="542"/>
      <c r="HE52" s="542"/>
      <c r="HF52" s="542"/>
      <c r="HG52" s="542"/>
      <c r="HH52" s="542"/>
      <c r="HI52" s="542"/>
      <c r="HJ52" s="542"/>
      <c r="HK52" s="542"/>
      <c r="HL52" s="542"/>
      <c r="HM52" s="542"/>
      <c r="HN52" s="542"/>
      <c r="HO52" s="542"/>
      <c r="HP52" s="542"/>
      <c r="HQ52" s="542"/>
      <c r="HR52" s="542"/>
      <c r="HS52" s="542"/>
      <c r="HT52" s="542"/>
      <c r="HU52" s="542"/>
      <c r="HV52" s="542"/>
      <c r="HW52" s="542"/>
      <c r="HX52" s="542"/>
      <c r="HY52" s="542"/>
      <c r="HZ52" s="542"/>
      <c r="IA52" s="542"/>
      <c r="IB52" s="542"/>
      <c r="IC52" s="542"/>
      <c r="ID52" s="542"/>
      <c r="IE52" s="542"/>
      <c r="IF52" s="542"/>
      <c r="IG52" s="542"/>
      <c r="IH52" s="542"/>
      <c r="II52" s="542"/>
      <c r="IJ52" s="542"/>
      <c r="IK52" s="542"/>
      <c r="IL52" s="542"/>
      <c r="IM52" s="542"/>
      <c r="IN52" s="542"/>
      <c r="IO52" s="542"/>
      <c r="IP52" s="542"/>
      <c r="IQ52" s="542"/>
      <c r="IR52" s="542"/>
      <c r="IS52" s="542"/>
      <c r="IT52" s="542"/>
      <c r="IU52" s="542"/>
      <c r="IV52" s="542"/>
      <c r="IW52" s="542"/>
      <c r="IX52" s="542"/>
      <c r="IY52" s="542"/>
      <c r="IZ52" s="542"/>
      <c r="JA52" s="542"/>
      <c r="JB52" s="542"/>
      <c r="JC52" s="542"/>
      <c r="JD52" s="542"/>
      <c r="JE52" s="542"/>
      <c r="JF52" s="542"/>
      <c r="JG52" s="542"/>
      <c r="JH52" s="542"/>
      <c r="JI52" s="542"/>
      <c r="JJ52" s="542"/>
      <c r="JK52" s="542"/>
      <c r="JL52" s="542"/>
      <c r="JM52" s="542"/>
      <c r="JN52" s="542"/>
      <c r="JO52" s="542"/>
      <c r="JP52" s="542"/>
      <c r="JQ52" s="542"/>
      <c r="JR52" s="542"/>
      <c r="JS52" s="542"/>
      <c r="JT52" s="542"/>
      <c r="JU52" s="542"/>
      <c r="JV52" s="542"/>
      <c r="JW52" s="542"/>
      <c r="JX52" s="542"/>
      <c r="JY52" s="542"/>
      <c r="JZ52" s="542"/>
      <c r="KA52" s="542"/>
      <c r="KB52" s="542"/>
      <c r="KC52" s="542"/>
      <c r="KD52" s="542"/>
      <c r="KE52" s="542"/>
      <c r="KF52" s="542"/>
      <c r="KG52" s="542"/>
      <c r="KH52" s="542"/>
      <c r="KI52" s="542"/>
      <c r="KJ52" s="542"/>
      <c r="KK52" s="542"/>
      <c r="KL52" s="542"/>
      <c r="KM52" s="542"/>
      <c r="KN52" s="542"/>
      <c r="KO52" s="542"/>
      <c r="KP52" s="542"/>
      <c r="KQ52" s="542"/>
      <c r="KR52" s="542"/>
      <c r="KS52" s="542"/>
      <c r="KT52" s="542"/>
      <c r="KU52" s="542"/>
      <c r="KV52" s="542"/>
      <c r="KW52" s="542"/>
      <c r="KX52" s="542"/>
      <c r="KY52" s="542"/>
      <c r="KZ52" s="542"/>
      <c r="LA52" s="542"/>
      <c r="LB52" s="542"/>
      <c r="LC52" s="542"/>
      <c r="LD52" s="542"/>
      <c r="LE52" s="542"/>
      <c r="LF52" s="542"/>
      <c r="LG52" s="542"/>
      <c r="LH52" s="542"/>
      <c r="LI52" s="542"/>
      <c r="LJ52" s="542"/>
      <c r="LK52" s="542"/>
      <c r="LL52" s="542"/>
      <c r="LM52" s="542"/>
      <c r="LN52" s="542"/>
      <c r="LO52" s="542"/>
      <c r="LP52" s="542"/>
      <c r="LQ52" s="542"/>
      <c r="LR52" s="542"/>
      <c r="LS52" s="542"/>
      <c r="LT52" s="542"/>
      <c r="LU52" s="542"/>
      <c r="LV52" s="542"/>
      <c r="LW52" s="542"/>
      <c r="LX52" s="542"/>
      <c r="LY52" s="542"/>
      <c r="LZ52" s="542"/>
      <c r="MA52" s="542"/>
      <c r="MB52" s="542"/>
      <c r="MC52" s="542"/>
      <c r="MD52" s="542"/>
      <c r="ME52" s="542"/>
      <c r="MF52" s="542"/>
      <c r="MG52" s="542"/>
      <c r="MH52" s="542"/>
      <c r="MI52" s="542"/>
      <c r="MJ52" s="542"/>
      <c r="MK52" s="542"/>
      <c r="ML52" s="542"/>
      <c r="MM52" s="542"/>
      <c r="MN52" s="542"/>
      <c r="MO52" s="542"/>
      <c r="MP52" s="542"/>
      <c r="MQ52" s="542"/>
      <c r="MR52" s="542"/>
      <c r="MS52" s="542"/>
      <c r="MT52" s="542"/>
      <c r="MU52" s="542"/>
      <c r="MV52" s="542"/>
      <c r="MW52" s="542"/>
      <c r="MX52" s="542"/>
      <c r="MY52" s="542"/>
      <c r="MZ52" s="542"/>
      <c r="NA52" s="542"/>
      <c r="NB52" s="542"/>
      <c r="NC52" s="542"/>
      <c r="ND52" s="542"/>
      <c r="NE52" s="542"/>
      <c r="NF52" s="542"/>
      <c r="NG52" s="542"/>
      <c r="NH52" s="542"/>
      <c r="NI52" s="542"/>
      <c r="NJ52" s="542"/>
      <c r="NK52" s="542"/>
      <c r="NL52" s="542"/>
      <c r="NM52" s="542"/>
      <c r="NN52" s="542"/>
      <c r="NO52" s="542"/>
      <c r="NP52" s="542"/>
      <c r="NQ52" s="542"/>
      <c r="NR52" s="542"/>
      <c r="NS52" s="542"/>
      <c r="NT52" s="542"/>
      <c r="NU52" s="542"/>
      <c r="NV52" s="542"/>
      <c r="NW52" s="542"/>
      <c r="NX52" s="542"/>
      <c r="NY52" s="542"/>
      <c r="NZ52" s="542"/>
      <c r="OA52" s="542"/>
      <c r="OB52" s="542"/>
      <c r="OC52" s="542"/>
      <c r="OD52" s="542"/>
      <c r="OE52" s="542"/>
      <c r="OF52" s="542"/>
      <c r="OG52" s="542"/>
      <c r="OH52" s="542"/>
      <c r="OI52" s="542"/>
      <c r="OJ52" s="542"/>
      <c r="OK52" s="542"/>
      <c r="OL52" s="542"/>
      <c r="OM52" s="542"/>
      <c r="ON52" s="542"/>
      <c r="OO52" s="542"/>
      <c r="OP52" s="542"/>
      <c r="OQ52" s="542"/>
      <c r="OR52" s="542"/>
      <c r="OS52" s="542"/>
      <c r="OT52" s="542"/>
      <c r="OU52" s="542"/>
      <c r="OV52" s="542"/>
      <c r="OW52" s="542"/>
      <c r="OX52" s="542"/>
      <c r="OY52" s="542"/>
      <c r="OZ52" s="542"/>
      <c r="PA52" s="542"/>
      <c r="PB52" s="542"/>
      <c r="PC52" s="542"/>
      <c r="PD52" s="542"/>
      <c r="PE52" s="542"/>
      <c r="PF52" s="542"/>
      <c r="PG52" s="542"/>
      <c r="PH52" s="542"/>
      <c r="PI52" s="542"/>
      <c r="PJ52" s="542"/>
      <c r="PK52" s="542"/>
      <c r="PL52" s="542"/>
      <c r="PM52" s="542"/>
      <c r="PN52" s="542"/>
      <c r="PO52" s="542"/>
      <c r="PP52" s="542"/>
      <c r="PQ52" s="542"/>
      <c r="PR52" s="542"/>
      <c r="PS52" s="542"/>
      <c r="PT52" s="542"/>
      <c r="PU52" s="542"/>
      <c r="PV52" s="542"/>
      <c r="PW52" s="542"/>
      <c r="PX52" s="542"/>
      <c r="PY52" s="542"/>
      <c r="PZ52" s="542"/>
      <c r="QA52" s="542"/>
      <c r="QB52" s="542"/>
      <c r="QC52" s="542"/>
      <c r="QD52" s="542"/>
      <c r="QE52" s="542"/>
      <c r="QF52" s="542"/>
      <c r="QG52" s="542"/>
      <c r="QH52" s="542"/>
      <c r="QI52" s="542"/>
      <c r="QJ52" s="542"/>
      <c r="QK52" s="542"/>
      <c r="QL52" s="542"/>
      <c r="QM52" s="542"/>
      <c r="QN52" s="542"/>
      <c r="QO52" s="542"/>
      <c r="QP52" s="542"/>
      <c r="QQ52" s="542"/>
      <c r="QR52" s="542"/>
      <c r="QS52" s="542"/>
      <c r="QT52" s="542"/>
      <c r="QU52" s="542"/>
      <c r="QV52" s="542"/>
      <c r="QW52" s="542"/>
      <c r="QX52" s="542"/>
      <c r="QY52" s="542"/>
      <c r="QZ52" s="542"/>
      <c r="RA52" s="542"/>
      <c r="RB52" s="542"/>
      <c r="RC52" s="542"/>
      <c r="RD52" s="542"/>
      <c r="RE52" s="542"/>
      <c r="RF52" s="542"/>
      <c r="RG52" s="542"/>
      <c r="RH52" s="542"/>
      <c r="RI52" s="542"/>
      <c r="RJ52" s="542"/>
      <c r="RK52" s="542"/>
      <c r="RL52" s="542"/>
      <c r="RM52" s="542"/>
      <c r="RN52" s="542"/>
      <c r="RO52" s="542"/>
      <c r="RP52" s="542"/>
      <c r="RQ52" s="542"/>
      <c r="RR52" s="542"/>
      <c r="RS52" s="542"/>
      <c r="RT52" s="542"/>
      <c r="RU52" s="542"/>
      <c r="RV52" s="542"/>
      <c r="RW52" s="542"/>
      <c r="RX52" s="542"/>
      <c r="RY52" s="542"/>
      <c r="RZ52" s="542"/>
      <c r="SA52" s="542"/>
      <c r="SB52" s="542"/>
      <c r="SC52" s="542"/>
      <c r="SD52" s="542"/>
      <c r="SE52" s="542"/>
      <c r="SF52" s="542"/>
      <c r="SG52" s="542"/>
      <c r="SH52" s="542"/>
      <c r="SI52" s="542"/>
      <c r="SJ52" s="542"/>
      <c r="SK52" s="542"/>
      <c r="SL52" s="542"/>
      <c r="SM52" s="542"/>
      <c r="SN52" s="542"/>
      <c r="SO52" s="542"/>
      <c r="SP52" s="542"/>
      <c r="SQ52" s="542"/>
      <c r="SR52" s="542"/>
      <c r="SS52" s="542"/>
    </row>
    <row r="53" spans="1:513" s="517" customFormat="1" ht="39" customHeight="1" x14ac:dyDescent="0.25">
      <c r="A53" s="553"/>
      <c r="B53" s="575"/>
      <c r="C53" s="555" t="s">
        <v>178</v>
      </c>
      <c r="D53" s="556">
        <v>2353</v>
      </c>
      <c r="E53" s="557">
        <v>5268</v>
      </c>
      <c r="F53" s="557">
        <f>D53*E53</f>
        <v>12395604</v>
      </c>
      <c r="G53" s="558" t="s">
        <v>58</v>
      </c>
      <c r="H53" s="558" t="s">
        <v>184</v>
      </c>
      <c r="I53" s="558"/>
      <c r="J53" s="558"/>
      <c r="K53" s="558"/>
      <c r="L53" s="558"/>
      <c r="M53" s="558"/>
      <c r="N53" s="558"/>
      <c r="O53" s="558"/>
      <c r="P53" s="558"/>
      <c r="Q53" s="558"/>
      <c r="R53" s="558"/>
      <c r="S53" s="558"/>
      <c r="T53" s="558"/>
      <c r="U53" s="558"/>
      <c r="V53" s="558"/>
      <c r="W53" s="558"/>
      <c r="X53" s="558"/>
      <c r="Y53" s="558"/>
      <c r="Z53" s="558"/>
      <c r="AA53" s="558"/>
      <c r="AB53" s="558"/>
      <c r="AC53" s="558"/>
      <c r="AD53" s="558"/>
      <c r="AE53" s="558"/>
      <c r="AF53" s="558"/>
      <c r="AG53" s="558"/>
      <c r="AH53" s="560"/>
      <c r="AI53" s="538">
        <f t="shared" ref="AI53:AJ55" si="4">SUM(K53+M53+O53+Q53+S53+U53+W53+Y53+AA53+AC53+AE53+AG53)</f>
        <v>0</v>
      </c>
      <c r="AJ53" s="539">
        <f t="shared" si="4"/>
        <v>0</v>
      </c>
      <c r="AK53" s="539">
        <f>AI53+AJ53</f>
        <v>0</v>
      </c>
      <c r="AL53" s="561"/>
      <c r="AM53" s="562"/>
      <c r="AN53" s="516"/>
      <c r="AO53" s="516"/>
      <c r="AP53" s="516"/>
      <c r="AQ53" s="516"/>
      <c r="AR53" s="516"/>
      <c r="AS53" s="516"/>
      <c r="AT53" s="516"/>
      <c r="AU53" s="516"/>
      <c r="AV53" s="516"/>
      <c r="AW53" s="516"/>
      <c r="AX53" s="516"/>
      <c r="AY53" s="516"/>
      <c r="AZ53" s="516"/>
      <c r="BA53" s="516"/>
      <c r="BB53" s="516"/>
      <c r="BC53" s="516"/>
      <c r="BD53" s="516"/>
      <c r="BE53" s="516"/>
      <c r="BF53" s="516"/>
      <c r="BG53" s="516"/>
      <c r="BH53" s="516"/>
      <c r="BI53" s="516"/>
      <c r="BJ53" s="516"/>
      <c r="BK53" s="516"/>
      <c r="BL53" s="516"/>
      <c r="BM53" s="516"/>
      <c r="BN53" s="516"/>
      <c r="BO53" s="516"/>
      <c r="BP53" s="516"/>
      <c r="BQ53" s="516"/>
      <c r="BR53" s="516"/>
      <c r="BS53" s="516"/>
      <c r="BT53" s="516"/>
      <c r="BU53" s="516"/>
      <c r="BV53" s="516"/>
      <c r="BW53" s="516"/>
      <c r="BX53" s="516"/>
      <c r="BY53" s="516"/>
      <c r="BZ53" s="516"/>
      <c r="CA53" s="516"/>
      <c r="CB53" s="516"/>
      <c r="CC53" s="516"/>
      <c r="CD53" s="516"/>
      <c r="CE53" s="516"/>
      <c r="CF53" s="516"/>
      <c r="CG53" s="516"/>
      <c r="CH53" s="516"/>
      <c r="CI53" s="516"/>
      <c r="CJ53" s="516"/>
      <c r="CK53" s="516"/>
      <c r="CL53" s="516"/>
      <c r="CM53" s="516"/>
      <c r="CN53" s="516"/>
      <c r="CO53" s="516"/>
      <c r="CP53" s="516"/>
      <c r="CQ53" s="516"/>
      <c r="CR53" s="516"/>
      <c r="CS53" s="516"/>
      <c r="CT53" s="516"/>
      <c r="CU53" s="516"/>
      <c r="CV53" s="516"/>
      <c r="CW53" s="516"/>
      <c r="CX53" s="516"/>
      <c r="CY53" s="516"/>
      <c r="CZ53" s="516"/>
      <c r="DA53" s="516"/>
      <c r="DB53" s="516"/>
      <c r="DC53" s="516"/>
      <c r="DD53" s="516"/>
      <c r="DE53" s="516"/>
      <c r="DF53" s="516"/>
      <c r="DG53" s="516"/>
      <c r="DH53" s="516"/>
      <c r="DI53" s="516"/>
      <c r="DJ53" s="516"/>
      <c r="DK53" s="516"/>
      <c r="DL53" s="516"/>
      <c r="DM53" s="516"/>
      <c r="DN53" s="516"/>
      <c r="DO53" s="516"/>
      <c r="DP53" s="516"/>
      <c r="DQ53" s="516"/>
      <c r="DR53" s="516"/>
      <c r="DS53" s="516"/>
      <c r="DT53" s="516"/>
      <c r="DU53" s="516"/>
      <c r="DV53" s="516"/>
      <c r="DW53" s="516"/>
      <c r="DX53" s="516"/>
      <c r="DY53" s="516"/>
      <c r="DZ53" s="516"/>
      <c r="EA53" s="516"/>
      <c r="EB53" s="516"/>
      <c r="EC53" s="516"/>
      <c r="ED53" s="516"/>
      <c r="EE53" s="516"/>
      <c r="EF53" s="516"/>
      <c r="EG53" s="516"/>
      <c r="EH53" s="516"/>
      <c r="EI53" s="516"/>
      <c r="EJ53" s="516"/>
      <c r="EK53" s="516"/>
      <c r="EL53" s="516"/>
      <c r="EM53" s="516"/>
      <c r="EN53" s="516"/>
      <c r="EO53" s="516"/>
      <c r="EP53" s="516"/>
      <c r="EQ53" s="516"/>
      <c r="ER53" s="516"/>
      <c r="ES53" s="516"/>
      <c r="ET53" s="516"/>
      <c r="EU53" s="516"/>
      <c r="EV53" s="516"/>
      <c r="EW53" s="516"/>
      <c r="EX53" s="516"/>
      <c r="EY53" s="516"/>
      <c r="EZ53" s="516"/>
      <c r="FA53" s="516"/>
      <c r="FB53" s="516"/>
      <c r="FC53" s="516"/>
      <c r="FD53" s="516"/>
      <c r="FE53" s="516"/>
      <c r="FF53" s="516"/>
      <c r="FG53" s="516"/>
      <c r="FH53" s="516"/>
      <c r="FI53" s="516"/>
      <c r="FJ53" s="516"/>
      <c r="FK53" s="516"/>
      <c r="FL53" s="516"/>
      <c r="FM53" s="516"/>
      <c r="FN53" s="516"/>
      <c r="FO53" s="516"/>
      <c r="FP53" s="516"/>
      <c r="FQ53" s="516"/>
      <c r="FR53" s="516"/>
      <c r="FS53" s="516"/>
      <c r="FT53" s="516"/>
      <c r="FU53" s="516"/>
      <c r="FV53" s="516"/>
      <c r="FW53" s="516"/>
      <c r="FX53" s="516"/>
      <c r="FY53" s="516"/>
      <c r="FZ53" s="516"/>
      <c r="GA53" s="516"/>
      <c r="GB53" s="516"/>
      <c r="GC53" s="516"/>
      <c r="GD53" s="516"/>
      <c r="GE53" s="516"/>
      <c r="GF53" s="516"/>
      <c r="GG53" s="516"/>
      <c r="GH53" s="516"/>
      <c r="GI53" s="516"/>
      <c r="GJ53" s="516"/>
      <c r="GK53" s="516"/>
      <c r="GL53" s="516"/>
      <c r="GM53" s="516"/>
      <c r="GN53" s="516"/>
      <c r="GO53" s="516"/>
      <c r="GP53" s="516"/>
      <c r="GQ53" s="516"/>
      <c r="GR53" s="516"/>
      <c r="GS53" s="516"/>
      <c r="GT53" s="516"/>
      <c r="GU53" s="516"/>
      <c r="GV53" s="516"/>
      <c r="GW53" s="516"/>
      <c r="GX53" s="516"/>
      <c r="GY53" s="516"/>
      <c r="GZ53" s="516"/>
      <c r="HA53" s="516"/>
      <c r="HB53" s="516"/>
      <c r="HC53" s="516"/>
      <c r="HD53" s="516"/>
      <c r="HE53" s="516"/>
      <c r="HF53" s="516"/>
      <c r="HG53" s="516"/>
      <c r="HH53" s="516"/>
      <c r="HI53" s="516"/>
      <c r="HJ53" s="516"/>
      <c r="HK53" s="516"/>
      <c r="HL53" s="516"/>
      <c r="HM53" s="516"/>
      <c r="HN53" s="516"/>
      <c r="HO53" s="516"/>
      <c r="HP53" s="516"/>
      <c r="HQ53" s="516"/>
      <c r="HR53" s="516"/>
      <c r="HS53" s="516"/>
      <c r="HT53" s="516"/>
      <c r="HU53" s="516"/>
      <c r="HV53" s="516"/>
      <c r="HW53" s="516"/>
      <c r="HX53" s="516"/>
      <c r="HY53" s="516"/>
      <c r="HZ53" s="516"/>
      <c r="IA53" s="516"/>
      <c r="IB53" s="516"/>
      <c r="IC53" s="516"/>
      <c r="ID53" s="516"/>
      <c r="IE53" s="516"/>
      <c r="IF53" s="516"/>
      <c r="IG53" s="516"/>
      <c r="IH53" s="516"/>
      <c r="II53" s="516"/>
      <c r="IJ53" s="516"/>
      <c r="IK53" s="516"/>
      <c r="IL53" s="516"/>
      <c r="IM53" s="516"/>
      <c r="IN53" s="516"/>
      <c r="IO53" s="516"/>
      <c r="IP53" s="516"/>
      <c r="IQ53" s="516"/>
      <c r="IR53" s="516"/>
      <c r="IS53" s="516"/>
      <c r="IT53" s="516"/>
      <c r="IU53" s="516"/>
      <c r="IV53" s="516"/>
      <c r="IW53" s="516"/>
      <c r="IX53" s="516"/>
      <c r="IY53" s="516"/>
      <c r="IZ53" s="516"/>
      <c r="JA53" s="516"/>
      <c r="JB53" s="516"/>
      <c r="JC53" s="516"/>
      <c r="JD53" s="516"/>
      <c r="JE53" s="516"/>
      <c r="JF53" s="516"/>
      <c r="JG53" s="516"/>
      <c r="JH53" s="516"/>
      <c r="JI53" s="516"/>
      <c r="JJ53" s="516"/>
      <c r="JK53" s="516"/>
      <c r="JL53" s="516"/>
      <c r="JM53" s="516"/>
      <c r="JN53" s="516"/>
      <c r="JO53" s="516"/>
      <c r="JP53" s="516"/>
      <c r="JQ53" s="516"/>
      <c r="JR53" s="516"/>
      <c r="JS53" s="516"/>
      <c r="JT53" s="516"/>
      <c r="JU53" s="516"/>
      <c r="JV53" s="516"/>
      <c r="JW53" s="516"/>
      <c r="JX53" s="516"/>
      <c r="JY53" s="516"/>
      <c r="JZ53" s="516"/>
      <c r="KA53" s="516"/>
      <c r="KB53" s="516"/>
      <c r="KC53" s="516"/>
      <c r="KD53" s="516"/>
      <c r="KE53" s="516"/>
      <c r="KF53" s="516"/>
      <c r="KG53" s="516"/>
      <c r="KH53" s="516"/>
      <c r="KI53" s="516"/>
      <c r="KJ53" s="516"/>
      <c r="KK53" s="516"/>
      <c r="KL53" s="516"/>
      <c r="KM53" s="516"/>
      <c r="KN53" s="516"/>
      <c r="KO53" s="516"/>
      <c r="KP53" s="516"/>
      <c r="KQ53" s="516"/>
      <c r="KR53" s="516"/>
      <c r="KS53" s="516"/>
      <c r="KT53" s="516"/>
      <c r="KU53" s="516"/>
      <c r="KV53" s="516"/>
      <c r="KW53" s="516"/>
      <c r="KX53" s="516"/>
      <c r="KY53" s="516"/>
      <c r="KZ53" s="516"/>
      <c r="LA53" s="516"/>
      <c r="LB53" s="516"/>
      <c r="LC53" s="516"/>
      <c r="LD53" s="516"/>
      <c r="LE53" s="516"/>
      <c r="LF53" s="516"/>
      <c r="LG53" s="516"/>
      <c r="LH53" s="516"/>
      <c r="LI53" s="516"/>
      <c r="LJ53" s="516"/>
      <c r="LK53" s="516"/>
      <c r="LL53" s="516"/>
      <c r="LM53" s="516"/>
      <c r="LN53" s="516"/>
      <c r="LO53" s="516"/>
      <c r="LP53" s="516"/>
      <c r="LQ53" s="516"/>
      <c r="LR53" s="516"/>
      <c r="LS53" s="516"/>
      <c r="LT53" s="516"/>
      <c r="LU53" s="516"/>
      <c r="LV53" s="516"/>
      <c r="LW53" s="516"/>
      <c r="LX53" s="516"/>
      <c r="LY53" s="516"/>
      <c r="LZ53" s="516"/>
      <c r="MA53" s="516"/>
      <c r="MB53" s="516"/>
      <c r="MC53" s="516"/>
      <c r="MD53" s="516"/>
      <c r="ME53" s="516"/>
      <c r="MF53" s="516"/>
      <c r="MG53" s="516"/>
      <c r="MH53" s="516"/>
      <c r="MI53" s="516"/>
      <c r="MJ53" s="516"/>
      <c r="MK53" s="516"/>
      <c r="ML53" s="516"/>
      <c r="MM53" s="516"/>
      <c r="MN53" s="516"/>
      <c r="MO53" s="516"/>
      <c r="MP53" s="516"/>
      <c r="MQ53" s="516"/>
      <c r="MR53" s="516"/>
      <c r="MS53" s="516"/>
      <c r="MT53" s="516"/>
      <c r="MU53" s="516"/>
      <c r="MV53" s="516"/>
      <c r="MW53" s="516"/>
      <c r="MX53" s="516"/>
      <c r="MY53" s="516"/>
      <c r="MZ53" s="516"/>
      <c r="NA53" s="516"/>
      <c r="NB53" s="516"/>
      <c r="NC53" s="516"/>
      <c r="ND53" s="516"/>
      <c r="NE53" s="516"/>
      <c r="NF53" s="516"/>
      <c r="NG53" s="516"/>
      <c r="NH53" s="516"/>
      <c r="NI53" s="516"/>
      <c r="NJ53" s="516"/>
      <c r="NK53" s="516"/>
      <c r="NL53" s="516"/>
      <c r="NM53" s="516"/>
      <c r="NN53" s="516"/>
      <c r="NO53" s="516"/>
      <c r="NP53" s="516"/>
      <c r="NQ53" s="516"/>
      <c r="NR53" s="516"/>
      <c r="NS53" s="516"/>
      <c r="NT53" s="516"/>
      <c r="NU53" s="516"/>
      <c r="NV53" s="516"/>
      <c r="NW53" s="516"/>
      <c r="NX53" s="516"/>
      <c r="NY53" s="516"/>
      <c r="NZ53" s="516"/>
      <c r="OA53" s="516"/>
      <c r="OB53" s="516"/>
      <c r="OC53" s="516"/>
      <c r="OD53" s="516"/>
      <c r="OE53" s="516"/>
      <c r="OF53" s="516"/>
      <c r="OG53" s="516"/>
      <c r="OH53" s="516"/>
      <c r="OI53" s="516"/>
      <c r="OJ53" s="516"/>
      <c r="OK53" s="516"/>
      <c r="OL53" s="516"/>
      <c r="OM53" s="516"/>
      <c r="ON53" s="516"/>
      <c r="OO53" s="516"/>
      <c r="OP53" s="516"/>
      <c r="OQ53" s="516"/>
      <c r="OR53" s="516"/>
      <c r="OS53" s="516"/>
      <c r="OT53" s="516"/>
      <c r="OU53" s="516"/>
      <c r="OV53" s="516"/>
      <c r="OW53" s="516"/>
      <c r="OX53" s="516"/>
      <c r="OY53" s="516"/>
      <c r="OZ53" s="516"/>
      <c r="PA53" s="516"/>
      <c r="PB53" s="516"/>
      <c r="PC53" s="516"/>
      <c r="PD53" s="516"/>
      <c r="PE53" s="516"/>
      <c r="PF53" s="516"/>
      <c r="PG53" s="516"/>
      <c r="PH53" s="516"/>
      <c r="PI53" s="516"/>
      <c r="PJ53" s="516"/>
      <c r="PK53" s="516"/>
      <c r="PL53" s="516"/>
      <c r="PM53" s="516"/>
      <c r="PN53" s="516"/>
      <c r="PO53" s="516"/>
      <c r="PP53" s="516"/>
      <c r="PQ53" s="516"/>
      <c r="PR53" s="516"/>
      <c r="PS53" s="516"/>
      <c r="PT53" s="516"/>
      <c r="PU53" s="516"/>
      <c r="PV53" s="516"/>
      <c r="PW53" s="516"/>
      <c r="PX53" s="516"/>
      <c r="PY53" s="516"/>
      <c r="PZ53" s="516"/>
      <c r="QA53" s="516"/>
      <c r="QB53" s="516"/>
      <c r="QC53" s="516"/>
      <c r="QD53" s="516"/>
      <c r="QE53" s="516"/>
      <c r="QF53" s="516"/>
      <c r="QG53" s="516"/>
      <c r="QH53" s="516"/>
      <c r="QI53" s="516"/>
      <c r="QJ53" s="516"/>
      <c r="QK53" s="516"/>
      <c r="QL53" s="516"/>
      <c r="QM53" s="516"/>
      <c r="QN53" s="516"/>
      <c r="QO53" s="516"/>
      <c r="QP53" s="516"/>
      <c r="QQ53" s="516"/>
      <c r="QR53" s="516"/>
      <c r="QS53" s="516"/>
      <c r="QT53" s="516"/>
      <c r="QU53" s="516"/>
      <c r="QV53" s="516"/>
      <c r="QW53" s="516"/>
      <c r="QX53" s="516"/>
      <c r="QY53" s="516"/>
      <c r="QZ53" s="516"/>
      <c r="RA53" s="516"/>
      <c r="RB53" s="516"/>
      <c r="RC53" s="516"/>
      <c r="RD53" s="516"/>
      <c r="RE53" s="516"/>
      <c r="RF53" s="516"/>
      <c r="RG53" s="516"/>
      <c r="RH53" s="516"/>
      <c r="RI53" s="516"/>
      <c r="RJ53" s="516"/>
      <c r="RK53" s="516"/>
      <c r="RL53" s="516"/>
      <c r="RM53" s="516"/>
      <c r="RN53" s="516"/>
      <c r="RO53" s="516"/>
      <c r="RP53" s="516"/>
      <c r="RQ53" s="516"/>
      <c r="RR53" s="516"/>
      <c r="RS53" s="516"/>
      <c r="RT53" s="516"/>
      <c r="RU53" s="516"/>
      <c r="RV53" s="516"/>
      <c r="RW53" s="516"/>
      <c r="RX53" s="516"/>
      <c r="RY53" s="516"/>
      <c r="RZ53" s="516"/>
      <c r="SA53" s="516"/>
      <c r="SB53" s="516"/>
      <c r="SC53" s="516"/>
      <c r="SD53" s="516"/>
      <c r="SE53" s="516"/>
      <c r="SF53" s="516"/>
      <c r="SG53" s="516"/>
      <c r="SH53" s="516"/>
      <c r="SI53" s="516"/>
      <c r="SJ53" s="516"/>
      <c r="SK53" s="516"/>
      <c r="SL53" s="516"/>
      <c r="SM53" s="516"/>
      <c r="SN53" s="516"/>
      <c r="SO53" s="516"/>
      <c r="SP53" s="516"/>
      <c r="SQ53" s="516"/>
      <c r="SR53" s="516"/>
      <c r="SS53" s="516"/>
    </row>
    <row r="54" spans="1:513" s="517" customFormat="1" ht="28.8" customHeight="1" x14ac:dyDescent="0.25">
      <c r="A54" s="553"/>
      <c r="B54" s="575"/>
      <c r="C54" s="555" t="s">
        <v>179</v>
      </c>
      <c r="D54" s="556">
        <v>1</v>
      </c>
      <c r="E54" s="557">
        <f>3300000/AO1</f>
        <v>1100000</v>
      </c>
      <c r="F54" s="557">
        <f>E54*D54</f>
        <v>1100000</v>
      </c>
      <c r="G54" s="558" t="s">
        <v>60</v>
      </c>
      <c r="H54" s="558" t="s">
        <v>184</v>
      </c>
      <c r="I54" s="558"/>
      <c r="J54" s="558"/>
      <c r="K54" s="558"/>
      <c r="L54" s="558"/>
      <c r="M54" s="558"/>
      <c r="N54" s="558"/>
      <c r="O54" s="558"/>
      <c r="P54" s="558"/>
      <c r="Q54" s="558"/>
      <c r="R54" s="558"/>
      <c r="S54" s="558"/>
      <c r="T54" s="558"/>
      <c r="U54" s="558"/>
      <c r="V54" s="558"/>
      <c r="W54" s="558"/>
      <c r="X54" s="558"/>
      <c r="Y54" s="558"/>
      <c r="Z54" s="558"/>
      <c r="AA54" s="558"/>
      <c r="AB54" s="558"/>
      <c r="AC54" s="558"/>
      <c r="AD54" s="558"/>
      <c r="AE54" s="558"/>
      <c r="AF54" s="558"/>
      <c r="AG54" s="558"/>
      <c r="AH54" s="560"/>
      <c r="AI54" s="538">
        <f t="shared" si="4"/>
        <v>0</v>
      </c>
      <c r="AJ54" s="539">
        <f t="shared" si="4"/>
        <v>0</v>
      </c>
      <c r="AK54" s="539">
        <f>AI54+AJ54</f>
        <v>0</v>
      </c>
      <c r="AL54" s="561"/>
      <c r="AM54" s="562" t="s">
        <v>175</v>
      </c>
      <c r="AN54" s="516"/>
      <c r="AO54" s="516"/>
      <c r="AP54" s="516"/>
      <c r="AQ54" s="516"/>
      <c r="AR54" s="516"/>
      <c r="AS54" s="516"/>
      <c r="AT54" s="516"/>
      <c r="AU54" s="516"/>
      <c r="AV54" s="516"/>
      <c r="AW54" s="516"/>
      <c r="AX54" s="516"/>
      <c r="AY54" s="516"/>
      <c r="AZ54" s="516"/>
      <c r="BA54" s="516"/>
      <c r="BB54" s="516"/>
      <c r="BC54" s="516"/>
      <c r="BD54" s="516"/>
      <c r="BE54" s="516"/>
      <c r="BF54" s="516"/>
      <c r="BG54" s="516"/>
      <c r="BH54" s="516"/>
      <c r="BI54" s="516"/>
      <c r="BJ54" s="516"/>
      <c r="BK54" s="516"/>
      <c r="BL54" s="516"/>
      <c r="BM54" s="516"/>
      <c r="BN54" s="516"/>
      <c r="BO54" s="516"/>
      <c r="BP54" s="516"/>
      <c r="BQ54" s="516"/>
      <c r="BR54" s="516"/>
      <c r="BS54" s="516"/>
      <c r="BT54" s="516"/>
      <c r="BU54" s="516"/>
      <c r="BV54" s="516"/>
      <c r="BW54" s="516"/>
      <c r="BX54" s="516"/>
      <c r="BY54" s="516"/>
      <c r="BZ54" s="516"/>
      <c r="CA54" s="516"/>
      <c r="CB54" s="516"/>
      <c r="CC54" s="516"/>
      <c r="CD54" s="516"/>
      <c r="CE54" s="516"/>
      <c r="CF54" s="516"/>
      <c r="CG54" s="516"/>
      <c r="CH54" s="516"/>
      <c r="CI54" s="516"/>
      <c r="CJ54" s="516"/>
      <c r="CK54" s="516"/>
      <c r="CL54" s="516"/>
      <c r="CM54" s="516"/>
      <c r="CN54" s="516"/>
      <c r="CO54" s="516"/>
      <c r="CP54" s="516"/>
      <c r="CQ54" s="516"/>
      <c r="CR54" s="516"/>
      <c r="CS54" s="516"/>
      <c r="CT54" s="516"/>
      <c r="CU54" s="516"/>
      <c r="CV54" s="516"/>
      <c r="CW54" s="516"/>
      <c r="CX54" s="516"/>
      <c r="CY54" s="516"/>
      <c r="CZ54" s="516"/>
      <c r="DA54" s="516"/>
      <c r="DB54" s="516"/>
      <c r="DC54" s="516"/>
      <c r="DD54" s="516"/>
      <c r="DE54" s="516"/>
      <c r="DF54" s="516"/>
      <c r="DG54" s="516"/>
      <c r="DH54" s="516"/>
      <c r="DI54" s="516"/>
      <c r="DJ54" s="516"/>
      <c r="DK54" s="516"/>
      <c r="DL54" s="516"/>
      <c r="DM54" s="516"/>
      <c r="DN54" s="516"/>
      <c r="DO54" s="516"/>
      <c r="DP54" s="516"/>
      <c r="DQ54" s="516"/>
      <c r="DR54" s="516"/>
      <c r="DS54" s="516"/>
      <c r="DT54" s="516"/>
      <c r="DU54" s="516"/>
      <c r="DV54" s="516"/>
      <c r="DW54" s="516"/>
      <c r="DX54" s="516"/>
      <c r="DY54" s="516"/>
      <c r="DZ54" s="516"/>
      <c r="EA54" s="516"/>
      <c r="EB54" s="516"/>
      <c r="EC54" s="516"/>
      <c r="ED54" s="516"/>
      <c r="EE54" s="516"/>
      <c r="EF54" s="516"/>
      <c r="EG54" s="516"/>
      <c r="EH54" s="516"/>
      <c r="EI54" s="516"/>
      <c r="EJ54" s="516"/>
      <c r="EK54" s="516"/>
      <c r="EL54" s="516"/>
      <c r="EM54" s="516"/>
      <c r="EN54" s="516"/>
      <c r="EO54" s="516"/>
      <c r="EP54" s="516"/>
      <c r="EQ54" s="516"/>
      <c r="ER54" s="516"/>
      <c r="ES54" s="516"/>
      <c r="ET54" s="516"/>
      <c r="EU54" s="516"/>
      <c r="EV54" s="516"/>
      <c r="EW54" s="516"/>
      <c r="EX54" s="516"/>
      <c r="EY54" s="516"/>
      <c r="EZ54" s="516"/>
      <c r="FA54" s="516"/>
      <c r="FB54" s="516"/>
      <c r="FC54" s="516"/>
      <c r="FD54" s="516"/>
      <c r="FE54" s="516"/>
      <c r="FF54" s="516"/>
      <c r="FG54" s="516"/>
      <c r="FH54" s="516"/>
      <c r="FI54" s="516"/>
      <c r="FJ54" s="516"/>
      <c r="FK54" s="516"/>
      <c r="FL54" s="516"/>
      <c r="FM54" s="516"/>
      <c r="FN54" s="516"/>
      <c r="FO54" s="516"/>
      <c r="FP54" s="516"/>
      <c r="FQ54" s="516"/>
      <c r="FR54" s="516"/>
      <c r="FS54" s="516"/>
      <c r="FT54" s="516"/>
      <c r="FU54" s="516"/>
      <c r="FV54" s="516"/>
      <c r="FW54" s="516"/>
      <c r="FX54" s="516"/>
      <c r="FY54" s="516"/>
      <c r="FZ54" s="516"/>
      <c r="GA54" s="516"/>
      <c r="GB54" s="516"/>
      <c r="GC54" s="516"/>
      <c r="GD54" s="516"/>
      <c r="GE54" s="516"/>
      <c r="GF54" s="516"/>
      <c r="GG54" s="516"/>
      <c r="GH54" s="516"/>
      <c r="GI54" s="516"/>
      <c r="GJ54" s="516"/>
      <c r="GK54" s="516"/>
      <c r="GL54" s="516"/>
      <c r="GM54" s="516"/>
      <c r="GN54" s="516"/>
      <c r="GO54" s="516"/>
      <c r="GP54" s="516"/>
      <c r="GQ54" s="516"/>
      <c r="GR54" s="516"/>
      <c r="GS54" s="516"/>
      <c r="GT54" s="516"/>
      <c r="GU54" s="516"/>
      <c r="GV54" s="516"/>
      <c r="GW54" s="516"/>
      <c r="GX54" s="516"/>
      <c r="GY54" s="516"/>
      <c r="GZ54" s="516"/>
      <c r="HA54" s="516"/>
      <c r="HB54" s="516"/>
      <c r="HC54" s="516"/>
      <c r="HD54" s="516"/>
      <c r="HE54" s="516"/>
      <c r="HF54" s="516"/>
      <c r="HG54" s="516"/>
      <c r="HH54" s="516"/>
      <c r="HI54" s="516"/>
      <c r="HJ54" s="516"/>
      <c r="HK54" s="516"/>
      <c r="HL54" s="516"/>
      <c r="HM54" s="516"/>
      <c r="HN54" s="516"/>
      <c r="HO54" s="516"/>
      <c r="HP54" s="516"/>
      <c r="HQ54" s="516"/>
      <c r="HR54" s="516"/>
      <c r="HS54" s="516"/>
      <c r="HT54" s="516"/>
      <c r="HU54" s="516"/>
      <c r="HV54" s="516"/>
      <c r="HW54" s="516"/>
      <c r="HX54" s="516"/>
      <c r="HY54" s="516"/>
      <c r="HZ54" s="516"/>
      <c r="IA54" s="516"/>
      <c r="IB54" s="516"/>
      <c r="IC54" s="516"/>
      <c r="ID54" s="516"/>
      <c r="IE54" s="516"/>
      <c r="IF54" s="516"/>
      <c r="IG54" s="516"/>
      <c r="IH54" s="516"/>
      <c r="II54" s="516"/>
      <c r="IJ54" s="516"/>
      <c r="IK54" s="516"/>
      <c r="IL54" s="516"/>
      <c r="IM54" s="516"/>
      <c r="IN54" s="516"/>
      <c r="IO54" s="516"/>
      <c r="IP54" s="516"/>
      <c r="IQ54" s="516"/>
      <c r="IR54" s="516"/>
      <c r="IS54" s="516"/>
      <c r="IT54" s="516"/>
      <c r="IU54" s="516"/>
      <c r="IV54" s="516"/>
      <c r="IW54" s="516"/>
      <c r="IX54" s="516"/>
      <c r="IY54" s="516"/>
      <c r="IZ54" s="516"/>
      <c r="JA54" s="516"/>
      <c r="JB54" s="516"/>
      <c r="JC54" s="516"/>
      <c r="JD54" s="516"/>
      <c r="JE54" s="516"/>
      <c r="JF54" s="516"/>
      <c r="JG54" s="516"/>
      <c r="JH54" s="516"/>
      <c r="JI54" s="516"/>
      <c r="JJ54" s="516"/>
      <c r="JK54" s="516"/>
      <c r="JL54" s="516"/>
      <c r="JM54" s="516"/>
      <c r="JN54" s="516"/>
      <c r="JO54" s="516"/>
      <c r="JP54" s="516"/>
      <c r="JQ54" s="516"/>
      <c r="JR54" s="516"/>
      <c r="JS54" s="516"/>
      <c r="JT54" s="516"/>
      <c r="JU54" s="516"/>
      <c r="JV54" s="516"/>
      <c r="JW54" s="516"/>
      <c r="JX54" s="516"/>
      <c r="JY54" s="516"/>
      <c r="JZ54" s="516"/>
      <c r="KA54" s="516"/>
      <c r="KB54" s="516"/>
      <c r="KC54" s="516"/>
      <c r="KD54" s="516"/>
      <c r="KE54" s="516"/>
      <c r="KF54" s="516"/>
      <c r="KG54" s="516"/>
      <c r="KH54" s="516"/>
      <c r="KI54" s="516"/>
      <c r="KJ54" s="516"/>
      <c r="KK54" s="516"/>
      <c r="KL54" s="516"/>
      <c r="KM54" s="516"/>
      <c r="KN54" s="516"/>
      <c r="KO54" s="516"/>
      <c r="KP54" s="516"/>
      <c r="KQ54" s="516"/>
      <c r="KR54" s="516"/>
      <c r="KS54" s="516"/>
      <c r="KT54" s="516"/>
      <c r="KU54" s="516"/>
      <c r="KV54" s="516"/>
      <c r="KW54" s="516"/>
      <c r="KX54" s="516"/>
      <c r="KY54" s="516"/>
      <c r="KZ54" s="516"/>
      <c r="LA54" s="516"/>
      <c r="LB54" s="516"/>
      <c r="LC54" s="516"/>
      <c r="LD54" s="516"/>
      <c r="LE54" s="516"/>
      <c r="LF54" s="516"/>
      <c r="LG54" s="516"/>
      <c r="LH54" s="516"/>
      <c r="LI54" s="516"/>
      <c r="LJ54" s="516"/>
      <c r="LK54" s="516"/>
      <c r="LL54" s="516"/>
      <c r="LM54" s="516"/>
      <c r="LN54" s="516"/>
      <c r="LO54" s="516"/>
      <c r="LP54" s="516"/>
      <c r="LQ54" s="516"/>
      <c r="LR54" s="516"/>
      <c r="LS54" s="516"/>
      <c r="LT54" s="516"/>
      <c r="LU54" s="516"/>
      <c r="LV54" s="516"/>
      <c r="LW54" s="516"/>
      <c r="LX54" s="516"/>
      <c r="LY54" s="516"/>
      <c r="LZ54" s="516"/>
      <c r="MA54" s="516"/>
      <c r="MB54" s="516"/>
      <c r="MC54" s="516"/>
      <c r="MD54" s="516"/>
      <c r="ME54" s="516"/>
      <c r="MF54" s="516"/>
      <c r="MG54" s="516"/>
      <c r="MH54" s="516"/>
      <c r="MI54" s="516"/>
      <c r="MJ54" s="516"/>
      <c r="MK54" s="516"/>
      <c r="ML54" s="516"/>
      <c r="MM54" s="516"/>
      <c r="MN54" s="516"/>
      <c r="MO54" s="516"/>
      <c r="MP54" s="516"/>
      <c r="MQ54" s="516"/>
      <c r="MR54" s="516"/>
      <c r="MS54" s="516"/>
      <c r="MT54" s="516"/>
      <c r="MU54" s="516"/>
      <c r="MV54" s="516"/>
      <c r="MW54" s="516"/>
      <c r="MX54" s="516"/>
      <c r="MY54" s="516"/>
      <c r="MZ54" s="516"/>
      <c r="NA54" s="516"/>
      <c r="NB54" s="516"/>
      <c r="NC54" s="516"/>
      <c r="ND54" s="516"/>
      <c r="NE54" s="516"/>
      <c r="NF54" s="516"/>
      <c r="NG54" s="516"/>
      <c r="NH54" s="516"/>
      <c r="NI54" s="516"/>
      <c r="NJ54" s="516"/>
      <c r="NK54" s="516"/>
      <c r="NL54" s="516"/>
      <c r="NM54" s="516"/>
      <c r="NN54" s="516"/>
      <c r="NO54" s="516"/>
      <c r="NP54" s="516"/>
      <c r="NQ54" s="516"/>
      <c r="NR54" s="516"/>
      <c r="NS54" s="516"/>
      <c r="NT54" s="516"/>
      <c r="NU54" s="516"/>
      <c r="NV54" s="516"/>
      <c r="NW54" s="516"/>
      <c r="NX54" s="516"/>
      <c r="NY54" s="516"/>
      <c r="NZ54" s="516"/>
      <c r="OA54" s="516"/>
      <c r="OB54" s="516"/>
      <c r="OC54" s="516"/>
      <c r="OD54" s="516"/>
      <c r="OE54" s="516"/>
      <c r="OF54" s="516"/>
      <c r="OG54" s="516"/>
      <c r="OH54" s="516"/>
      <c r="OI54" s="516"/>
      <c r="OJ54" s="516"/>
      <c r="OK54" s="516"/>
      <c r="OL54" s="516"/>
      <c r="OM54" s="516"/>
      <c r="ON54" s="516"/>
      <c r="OO54" s="516"/>
      <c r="OP54" s="516"/>
      <c r="OQ54" s="516"/>
      <c r="OR54" s="516"/>
      <c r="OS54" s="516"/>
      <c r="OT54" s="516"/>
      <c r="OU54" s="516"/>
      <c r="OV54" s="516"/>
      <c r="OW54" s="516"/>
      <c r="OX54" s="516"/>
      <c r="OY54" s="516"/>
      <c r="OZ54" s="516"/>
      <c r="PA54" s="516"/>
      <c r="PB54" s="516"/>
      <c r="PC54" s="516"/>
      <c r="PD54" s="516"/>
      <c r="PE54" s="516"/>
      <c r="PF54" s="516"/>
      <c r="PG54" s="516"/>
      <c r="PH54" s="516"/>
      <c r="PI54" s="516"/>
      <c r="PJ54" s="516"/>
      <c r="PK54" s="516"/>
      <c r="PL54" s="516"/>
      <c r="PM54" s="516"/>
      <c r="PN54" s="516"/>
      <c r="PO54" s="516"/>
      <c r="PP54" s="516"/>
      <c r="PQ54" s="516"/>
      <c r="PR54" s="516"/>
      <c r="PS54" s="516"/>
      <c r="PT54" s="516"/>
      <c r="PU54" s="516"/>
      <c r="PV54" s="516"/>
      <c r="PW54" s="516"/>
      <c r="PX54" s="516"/>
      <c r="PY54" s="516"/>
      <c r="PZ54" s="516"/>
      <c r="QA54" s="516"/>
      <c r="QB54" s="516"/>
      <c r="QC54" s="516"/>
      <c r="QD54" s="516"/>
      <c r="QE54" s="516"/>
      <c r="QF54" s="516"/>
      <c r="QG54" s="516"/>
      <c r="QH54" s="516"/>
      <c r="QI54" s="516"/>
      <c r="QJ54" s="516"/>
      <c r="QK54" s="516"/>
      <c r="QL54" s="516"/>
      <c r="QM54" s="516"/>
      <c r="QN54" s="516"/>
      <c r="QO54" s="516"/>
      <c r="QP54" s="516"/>
      <c r="QQ54" s="516"/>
      <c r="QR54" s="516"/>
      <c r="QS54" s="516"/>
      <c r="QT54" s="516"/>
      <c r="QU54" s="516"/>
      <c r="QV54" s="516"/>
      <c r="QW54" s="516"/>
      <c r="QX54" s="516"/>
      <c r="QY54" s="516"/>
      <c r="QZ54" s="516"/>
      <c r="RA54" s="516"/>
      <c r="RB54" s="516"/>
      <c r="RC54" s="516"/>
      <c r="RD54" s="516"/>
      <c r="RE54" s="516"/>
      <c r="RF54" s="516"/>
      <c r="RG54" s="516"/>
      <c r="RH54" s="516"/>
      <c r="RI54" s="516"/>
      <c r="RJ54" s="516"/>
      <c r="RK54" s="516"/>
      <c r="RL54" s="516"/>
      <c r="RM54" s="516"/>
      <c r="RN54" s="516"/>
      <c r="RO54" s="516"/>
      <c r="RP54" s="516"/>
      <c r="RQ54" s="516"/>
      <c r="RR54" s="516"/>
      <c r="RS54" s="516"/>
      <c r="RT54" s="516"/>
      <c r="RU54" s="516"/>
      <c r="RV54" s="516"/>
      <c r="RW54" s="516"/>
      <c r="RX54" s="516"/>
      <c r="RY54" s="516"/>
      <c r="RZ54" s="516"/>
      <c r="SA54" s="516"/>
      <c r="SB54" s="516"/>
      <c r="SC54" s="516"/>
      <c r="SD54" s="516"/>
      <c r="SE54" s="516"/>
      <c r="SF54" s="516"/>
      <c r="SG54" s="516"/>
      <c r="SH54" s="516"/>
      <c r="SI54" s="516"/>
      <c r="SJ54" s="516"/>
      <c r="SK54" s="516"/>
      <c r="SL54" s="516"/>
      <c r="SM54" s="516"/>
      <c r="SN54" s="516"/>
      <c r="SO54" s="516"/>
      <c r="SP54" s="516"/>
      <c r="SQ54" s="516"/>
      <c r="SR54" s="516"/>
      <c r="SS54" s="516"/>
    </row>
    <row r="55" spans="1:513" s="517" customFormat="1" ht="28.8" customHeight="1" x14ac:dyDescent="0.25">
      <c r="A55" s="553"/>
      <c r="B55" s="575"/>
      <c r="C55" s="555" t="s">
        <v>152</v>
      </c>
      <c r="D55" s="556">
        <v>50</v>
      </c>
      <c r="E55" s="557">
        <f>4500/AO1</f>
        <v>1500</v>
      </c>
      <c r="F55" s="557">
        <f>D55*E55</f>
        <v>75000</v>
      </c>
      <c r="G55" s="558" t="s">
        <v>58</v>
      </c>
      <c r="H55" s="558" t="s">
        <v>184</v>
      </c>
      <c r="I55" s="558"/>
      <c r="J55" s="558"/>
      <c r="K55" s="558"/>
      <c r="L55" s="558"/>
      <c r="M55" s="558"/>
      <c r="N55" s="558"/>
      <c r="O55" s="558"/>
      <c r="P55" s="558"/>
      <c r="Q55" s="558"/>
      <c r="R55" s="558"/>
      <c r="S55" s="558"/>
      <c r="T55" s="558"/>
      <c r="U55" s="558"/>
      <c r="V55" s="558"/>
      <c r="W55" s="558"/>
      <c r="X55" s="558"/>
      <c r="Y55" s="558"/>
      <c r="Z55" s="558"/>
      <c r="AA55" s="558"/>
      <c r="AB55" s="558"/>
      <c r="AC55" s="558"/>
      <c r="AD55" s="558"/>
      <c r="AE55" s="558"/>
      <c r="AF55" s="558"/>
      <c r="AG55" s="558"/>
      <c r="AH55" s="560"/>
      <c r="AI55" s="538">
        <f t="shared" si="4"/>
        <v>0</v>
      </c>
      <c r="AJ55" s="539">
        <f t="shared" si="4"/>
        <v>0</v>
      </c>
      <c r="AK55" s="539">
        <f>AI55+AJ55</f>
        <v>0</v>
      </c>
      <c r="AL55" s="561"/>
      <c r="AM55" s="562"/>
      <c r="AN55" s="516"/>
      <c r="AO55" s="516"/>
      <c r="AP55" s="516"/>
      <c r="AQ55" s="516"/>
      <c r="AR55" s="516"/>
      <c r="AS55" s="516"/>
      <c r="AT55" s="516"/>
      <c r="AU55" s="516"/>
      <c r="AV55" s="516"/>
      <c r="AW55" s="516"/>
      <c r="AX55" s="516"/>
      <c r="AY55" s="516"/>
      <c r="AZ55" s="516"/>
      <c r="BA55" s="516"/>
      <c r="BB55" s="516"/>
      <c r="BC55" s="516"/>
      <c r="BD55" s="516"/>
      <c r="BE55" s="516"/>
      <c r="BF55" s="516"/>
      <c r="BG55" s="516"/>
      <c r="BH55" s="516"/>
      <c r="BI55" s="516"/>
      <c r="BJ55" s="516"/>
      <c r="BK55" s="516"/>
      <c r="BL55" s="516"/>
      <c r="BM55" s="516"/>
      <c r="BN55" s="516"/>
      <c r="BO55" s="516"/>
      <c r="BP55" s="516"/>
      <c r="BQ55" s="516"/>
      <c r="BR55" s="516"/>
      <c r="BS55" s="516"/>
      <c r="BT55" s="516"/>
      <c r="BU55" s="516"/>
      <c r="BV55" s="516"/>
      <c r="BW55" s="516"/>
      <c r="BX55" s="516"/>
      <c r="BY55" s="516"/>
      <c r="BZ55" s="516"/>
      <c r="CA55" s="516"/>
      <c r="CB55" s="516"/>
      <c r="CC55" s="516"/>
      <c r="CD55" s="516"/>
      <c r="CE55" s="516"/>
      <c r="CF55" s="516"/>
      <c r="CG55" s="516"/>
      <c r="CH55" s="516"/>
      <c r="CI55" s="516"/>
      <c r="CJ55" s="516"/>
      <c r="CK55" s="516"/>
      <c r="CL55" s="516"/>
      <c r="CM55" s="516"/>
      <c r="CN55" s="516"/>
      <c r="CO55" s="516"/>
      <c r="CP55" s="516"/>
      <c r="CQ55" s="516"/>
      <c r="CR55" s="516"/>
      <c r="CS55" s="516"/>
      <c r="CT55" s="516"/>
      <c r="CU55" s="516"/>
      <c r="CV55" s="516"/>
      <c r="CW55" s="516"/>
      <c r="CX55" s="516"/>
      <c r="CY55" s="516"/>
      <c r="CZ55" s="516"/>
      <c r="DA55" s="516"/>
      <c r="DB55" s="516"/>
      <c r="DC55" s="516"/>
      <c r="DD55" s="516"/>
      <c r="DE55" s="516"/>
      <c r="DF55" s="516"/>
      <c r="DG55" s="516"/>
      <c r="DH55" s="516"/>
      <c r="DI55" s="516"/>
      <c r="DJ55" s="516"/>
      <c r="DK55" s="516"/>
      <c r="DL55" s="516"/>
      <c r="DM55" s="516"/>
      <c r="DN55" s="516"/>
      <c r="DO55" s="516"/>
      <c r="DP55" s="516"/>
      <c r="DQ55" s="516"/>
      <c r="DR55" s="516"/>
      <c r="DS55" s="516"/>
      <c r="DT55" s="516"/>
      <c r="DU55" s="516"/>
      <c r="DV55" s="516"/>
      <c r="DW55" s="516"/>
      <c r="DX55" s="516"/>
      <c r="DY55" s="516"/>
      <c r="DZ55" s="516"/>
      <c r="EA55" s="516"/>
      <c r="EB55" s="516"/>
      <c r="EC55" s="516"/>
      <c r="ED55" s="516"/>
      <c r="EE55" s="516"/>
      <c r="EF55" s="516"/>
      <c r="EG55" s="516"/>
      <c r="EH55" s="516"/>
      <c r="EI55" s="516"/>
      <c r="EJ55" s="516"/>
      <c r="EK55" s="516"/>
      <c r="EL55" s="516"/>
      <c r="EM55" s="516"/>
      <c r="EN55" s="516"/>
      <c r="EO55" s="516"/>
      <c r="EP55" s="516"/>
      <c r="EQ55" s="516"/>
      <c r="ER55" s="516"/>
      <c r="ES55" s="516"/>
      <c r="ET55" s="516"/>
      <c r="EU55" s="516"/>
      <c r="EV55" s="516"/>
      <c r="EW55" s="516"/>
      <c r="EX55" s="516"/>
      <c r="EY55" s="516"/>
      <c r="EZ55" s="516"/>
      <c r="FA55" s="516"/>
      <c r="FB55" s="516"/>
      <c r="FC55" s="516"/>
      <c r="FD55" s="516"/>
      <c r="FE55" s="516"/>
      <c r="FF55" s="516"/>
      <c r="FG55" s="516"/>
      <c r="FH55" s="516"/>
      <c r="FI55" s="516"/>
      <c r="FJ55" s="516"/>
      <c r="FK55" s="516"/>
      <c r="FL55" s="516"/>
      <c r="FM55" s="516"/>
      <c r="FN55" s="516"/>
      <c r="FO55" s="516"/>
      <c r="FP55" s="516"/>
      <c r="FQ55" s="516"/>
      <c r="FR55" s="516"/>
      <c r="FS55" s="516"/>
      <c r="FT55" s="516"/>
      <c r="FU55" s="516"/>
      <c r="FV55" s="516"/>
      <c r="FW55" s="516"/>
      <c r="FX55" s="516"/>
      <c r="FY55" s="516"/>
      <c r="FZ55" s="516"/>
      <c r="GA55" s="516"/>
      <c r="GB55" s="516"/>
      <c r="GC55" s="516"/>
      <c r="GD55" s="516"/>
      <c r="GE55" s="516"/>
      <c r="GF55" s="516"/>
      <c r="GG55" s="516"/>
      <c r="GH55" s="516"/>
      <c r="GI55" s="516"/>
      <c r="GJ55" s="516"/>
      <c r="GK55" s="516"/>
      <c r="GL55" s="516"/>
      <c r="GM55" s="516"/>
      <c r="GN55" s="516"/>
      <c r="GO55" s="516"/>
      <c r="GP55" s="516"/>
      <c r="GQ55" s="516"/>
      <c r="GR55" s="516"/>
      <c r="GS55" s="516"/>
      <c r="GT55" s="516"/>
      <c r="GU55" s="516"/>
      <c r="GV55" s="516"/>
      <c r="GW55" s="516"/>
      <c r="GX55" s="516"/>
      <c r="GY55" s="516"/>
      <c r="GZ55" s="516"/>
      <c r="HA55" s="516"/>
      <c r="HB55" s="516"/>
      <c r="HC55" s="516"/>
      <c r="HD55" s="516"/>
      <c r="HE55" s="516"/>
      <c r="HF55" s="516"/>
      <c r="HG55" s="516"/>
      <c r="HH55" s="516"/>
      <c r="HI55" s="516"/>
      <c r="HJ55" s="516"/>
      <c r="HK55" s="516"/>
      <c r="HL55" s="516"/>
      <c r="HM55" s="516"/>
      <c r="HN55" s="516"/>
      <c r="HO55" s="516"/>
      <c r="HP55" s="516"/>
      <c r="HQ55" s="516"/>
      <c r="HR55" s="516"/>
      <c r="HS55" s="516"/>
      <c r="HT55" s="516"/>
      <c r="HU55" s="516"/>
      <c r="HV55" s="516"/>
      <c r="HW55" s="516"/>
      <c r="HX55" s="516"/>
      <c r="HY55" s="516"/>
      <c r="HZ55" s="516"/>
      <c r="IA55" s="516"/>
      <c r="IB55" s="516"/>
      <c r="IC55" s="516"/>
      <c r="ID55" s="516"/>
      <c r="IE55" s="516"/>
      <c r="IF55" s="516"/>
      <c r="IG55" s="516"/>
      <c r="IH55" s="516"/>
      <c r="II55" s="516"/>
      <c r="IJ55" s="516"/>
      <c r="IK55" s="516"/>
      <c r="IL55" s="516"/>
      <c r="IM55" s="516"/>
      <c r="IN55" s="516"/>
      <c r="IO55" s="516"/>
      <c r="IP55" s="516"/>
      <c r="IQ55" s="516"/>
      <c r="IR55" s="516"/>
      <c r="IS55" s="516"/>
      <c r="IT55" s="516"/>
      <c r="IU55" s="516"/>
      <c r="IV55" s="516"/>
      <c r="IW55" s="516"/>
      <c r="IX55" s="516"/>
      <c r="IY55" s="516"/>
      <c r="IZ55" s="516"/>
      <c r="JA55" s="516"/>
      <c r="JB55" s="516"/>
      <c r="JC55" s="516"/>
      <c r="JD55" s="516"/>
      <c r="JE55" s="516"/>
      <c r="JF55" s="516"/>
      <c r="JG55" s="516"/>
      <c r="JH55" s="516"/>
      <c r="JI55" s="516"/>
      <c r="JJ55" s="516"/>
      <c r="JK55" s="516"/>
      <c r="JL55" s="516"/>
      <c r="JM55" s="516"/>
      <c r="JN55" s="516"/>
      <c r="JO55" s="516"/>
      <c r="JP55" s="516"/>
      <c r="JQ55" s="516"/>
      <c r="JR55" s="516"/>
      <c r="JS55" s="516"/>
      <c r="JT55" s="516"/>
      <c r="JU55" s="516"/>
      <c r="JV55" s="516"/>
      <c r="JW55" s="516"/>
      <c r="JX55" s="516"/>
      <c r="JY55" s="516"/>
      <c r="JZ55" s="516"/>
      <c r="KA55" s="516"/>
      <c r="KB55" s="516"/>
      <c r="KC55" s="516"/>
      <c r="KD55" s="516"/>
      <c r="KE55" s="516"/>
      <c r="KF55" s="516"/>
      <c r="KG55" s="516"/>
      <c r="KH55" s="516"/>
      <c r="KI55" s="516"/>
      <c r="KJ55" s="516"/>
      <c r="KK55" s="516"/>
      <c r="KL55" s="516"/>
      <c r="KM55" s="516"/>
      <c r="KN55" s="516"/>
      <c r="KO55" s="516"/>
      <c r="KP55" s="516"/>
      <c r="KQ55" s="516"/>
      <c r="KR55" s="516"/>
      <c r="KS55" s="516"/>
      <c r="KT55" s="516"/>
      <c r="KU55" s="516"/>
      <c r="KV55" s="516"/>
      <c r="KW55" s="516"/>
      <c r="KX55" s="516"/>
      <c r="KY55" s="516"/>
      <c r="KZ55" s="516"/>
      <c r="LA55" s="516"/>
      <c r="LB55" s="516"/>
      <c r="LC55" s="516"/>
      <c r="LD55" s="516"/>
      <c r="LE55" s="516"/>
      <c r="LF55" s="516"/>
      <c r="LG55" s="516"/>
      <c r="LH55" s="516"/>
      <c r="LI55" s="516"/>
      <c r="LJ55" s="516"/>
      <c r="LK55" s="516"/>
      <c r="LL55" s="516"/>
      <c r="LM55" s="516"/>
      <c r="LN55" s="516"/>
      <c r="LO55" s="516"/>
      <c r="LP55" s="516"/>
      <c r="LQ55" s="516"/>
      <c r="LR55" s="516"/>
      <c r="LS55" s="516"/>
      <c r="LT55" s="516"/>
      <c r="LU55" s="516"/>
      <c r="LV55" s="516"/>
      <c r="LW55" s="516"/>
      <c r="LX55" s="516"/>
      <c r="LY55" s="516"/>
      <c r="LZ55" s="516"/>
      <c r="MA55" s="516"/>
      <c r="MB55" s="516"/>
      <c r="MC55" s="516"/>
      <c r="MD55" s="516"/>
      <c r="ME55" s="516"/>
      <c r="MF55" s="516"/>
      <c r="MG55" s="516"/>
      <c r="MH55" s="516"/>
      <c r="MI55" s="516"/>
      <c r="MJ55" s="516"/>
      <c r="MK55" s="516"/>
      <c r="ML55" s="516"/>
      <c r="MM55" s="516"/>
      <c r="MN55" s="516"/>
      <c r="MO55" s="516"/>
      <c r="MP55" s="516"/>
      <c r="MQ55" s="516"/>
      <c r="MR55" s="516"/>
      <c r="MS55" s="516"/>
      <c r="MT55" s="516"/>
      <c r="MU55" s="516"/>
      <c r="MV55" s="516"/>
      <c r="MW55" s="516"/>
      <c r="MX55" s="516"/>
      <c r="MY55" s="516"/>
      <c r="MZ55" s="516"/>
      <c r="NA55" s="516"/>
      <c r="NB55" s="516"/>
      <c r="NC55" s="516"/>
      <c r="ND55" s="516"/>
      <c r="NE55" s="516"/>
      <c r="NF55" s="516"/>
      <c r="NG55" s="516"/>
      <c r="NH55" s="516"/>
      <c r="NI55" s="516"/>
      <c r="NJ55" s="516"/>
      <c r="NK55" s="516"/>
      <c r="NL55" s="516"/>
      <c r="NM55" s="516"/>
      <c r="NN55" s="516"/>
      <c r="NO55" s="516"/>
      <c r="NP55" s="516"/>
      <c r="NQ55" s="516"/>
      <c r="NR55" s="516"/>
      <c r="NS55" s="516"/>
      <c r="NT55" s="516"/>
      <c r="NU55" s="516"/>
      <c r="NV55" s="516"/>
      <c r="NW55" s="516"/>
      <c r="NX55" s="516"/>
      <c r="NY55" s="516"/>
      <c r="NZ55" s="516"/>
      <c r="OA55" s="516"/>
      <c r="OB55" s="516"/>
      <c r="OC55" s="516"/>
      <c r="OD55" s="516"/>
      <c r="OE55" s="516"/>
      <c r="OF55" s="516"/>
      <c r="OG55" s="516"/>
      <c r="OH55" s="516"/>
      <c r="OI55" s="516"/>
      <c r="OJ55" s="516"/>
      <c r="OK55" s="516"/>
      <c r="OL55" s="516"/>
      <c r="OM55" s="516"/>
      <c r="ON55" s="516"/>
      <c r="OO55" s="516"/>
      <c r="OP55" s="516"/>
      <c r="OQ55" s="516"/>
      <c r="OR55" s="516"/>
      <c r="OS55" s="516"/>
      <c r="OT55" s="516"/>
      <c r="OU55" s="516"/>
      <c r="OV55" s="516"/>
      <c r="OW55" s="516"/>
      <c r="OX55" s="516"/>
      <c r="OY55" s="516"/>
      <c r="OZ55" s="516"/>
      <c r="PA55" s="516"/>
      <c r="PB55" s="516"/>
      <c r="PC55" s="516"/>
      <c r="PD55" s="516"/>
      <c r="PE55" s="516"/>
      <c r="PF55" s="516"/>
      <c r="PG55" s="516"/>
      <c r="PH55" s="516"/>
      <c r="PI55" s="516"/>
      <c r="PJ55" s="516"/>
      <c r="PK55" s="516"/>
      <c r="PL55" s="516"/>
      <c r="PM55" s="516"/>
      <c r="PN55" s="516"/>
      <c r="PO55" s="516"/>
      <c r="PP55" s="516"/>
      <c r="PQ55" s="516"/>
      <c r="PR55" s="516"/>
      <c r="PS55" s="516"/>
      <c r="PT55" s="516"/>
      <c r="PU55" s="516"/>
      <c r="PV55" s="516"/>
      <c r="PW55" s="516"/>
      <c r="PX55" s="516"/>
      <c r="PY55" s="516"/>
      <c r="PZ55" s="516"/>
      <c r="QA55" s="516"/>
      <c r="QB55" s="516"/>
      <c r="QC55" s="516"/>
      <c r="QD55" s="516"/>
      <c r="QE55" s="516"/>
      <c r="QF55" s="516"/>
      <c r="QG55" s="516"/>
      <c r="QH55" s="516"/>
      <c r="QI55" s="516"/>
      <c r="QJ55" s="516"/>
      <c r="QK55" s="516"/>
      <c r="QL55" s="516"/>
      <c r="QM55" s="516"/>
      <c r="QN55" s="516"/>
      <c r="QO55" s="516"/>
      <c r="QP55" s="516"/>
      <c r="QQ55" s="516"/>
      <c r="QR55" s="516"/>
      <c r="QS55" s="516"/>
      <c r="QT55" s="516"/>
      <c r="QU55" s="516"/>
      <c r="QV55" s="516"/>
      <c r="QW55" s="516"/>
      <c r="QX55" s="516"/>
      <c r="QY55" s="516"/>
      <c r="QZ55" s="516"/>
      <c r="RA55" s="516"/>
      <c r="RB55" s="516"/>
      <c r="RC55" s="516"/>
      <c r="RD55" s="516"/>
      <c r="RE55" s="516"/>
      <c r="RF55" s="516"/>
      <c r="RG55" s="516"/>
      <c r="RH55" s="516"/>
      <c r="RI55" s="516"/>
      <c r="RJ55" s="516"/>
      <c r="RK55" s="516"/>
      <c r="RL55" s="516"/>
      <c r="RM55" s="516"/>
      <c r="RN55" s="516"/>
      <c r="RO55" s="516"/>
      <c r="RP55" s="516"/>
      <c r="RQ55" s="516"/>
      <c r="RR55" s="516"/>
      <c r="RS55" s="516"/>
      <c r="RT55" s="516"/>
      <c r="RU55" s="516"/>
      <c r="RV55" s="516"/>
      <c r="RW55" s="516"/>
      <c r="RX55" s="516"/>
      <c r="RY55" s="516"/>
      <c r="RZ55" s="516"/>
      <c r="SA55" s="516"/>
      <c r="SB55" s="516"/>
      <c r="SC55" s="516"/>
      <c r="SD55" s="516"/>
      <c r="SE55" s="516"/>
      <c r="SF55" s="516"/>
      <c r="SG55" s="516"/>
      <c r="SH55" s="516"/>
      <c r="SI55" s="516"/>
      <c r="SJ55" s="516"/>
      <c r="SK55" s="516"/>
      <c r="SL55" s="516"/>
      <c r="SM55" s="516"/>
      <c r="SN55" s="516"/>
      <c r="SO55" s="516"/>
      <c r="SP55" s="516"/>
      <c r="SQ55" s="516"/>
      <c r="SR55" s="516"/>
      <c r="SS55" s="516"/>
    </row>
    <row r="56" spans="1:513" s="521" customFormat="1" ht="28.8" customHeight="1" x14ac:dyDescent="0.25">
      <c r="A56" s="818" t="str">
        <f>'PEP Av. Fin.'!A22</f>
        <v>1.4 Sistema de gestión de la comunicación ciudadana ampliado  </v>
      </c>
      <c r="B56" s="819"/>
      <c r="C56" s="820"/>
      <c r="D56" s="556"/>
      <c r="E56" s="557"/>
      <c r="F56" s="557"/>
      <c r="G56" s="571"/>
      <c r="H56" s="571"/>
      <c r="I56" s="571"/>
      <c r="J56" s="571"/>
      <c r="K56" s="571"/>
      <c r="L56" s="571"/>
      <c r="M56" s="571"/>
      <c r="N56" s="571"/>
      <c r="O56" s="571"/>
      <c r="P56" s="571"/>
      <c r="Q56" s="571"/>
      <c r="R56" s="571"/>
      <c r="S56" s="571"/>
      <c r="T56" s="571"/>
      <c r="U56" s="571"/>
      <c r="V56" s="571"/>
      <c r="W56" s="571"/>
      <c r="X56" s="571"/>
      <c r="Y56" s="571"/>
      <c r="Z56" s="571"/>
      <c r="AA56" s="571"/>
      <c r="AB56" s="571"/>
      <c r="AC56" s="571"/>
      <c r="AD56" s="571"/>
      <c r="AE56" s="571"/>
      <c r="AF56" s="571"/>
      <c r="AG56" s="571"/>
      <c r="AH56" s="572"/>
      <c r="AI56" s="538">
        <f>'PEP Av. Fin.'!H22</f>
        <v>42286.3</v>
      </c>
      <c r="AJ56" s="539">
        <f>'PEP Av. Fin.'!I22</f>
        <v>350</v>
      </c>
      <c r="AK56" s="570">
        <f>'PEP Av. Fin.'!J22</f>
        <v>42636.3</v>
      </c>
      <c r="AL56" s="574">
        <f>'PEP Av. Fin.'!K22</f>
        <v>0.1</v>
      </c>
      <c r="AM56" s="519"/>
      <c r="AN56" s="520"/>
      <c r="AO56" s="520"/>
      <c r="AP56" s="520"/>
      <c r="AQ56" s="520"/>
      <c r="AR56" s="520"/>
      <c r="AS56" s="520"/>
      <c r="AT56" s="520"/>
      <c r="AU56" s="520"/>
      <c r="AV56" s="520"/>
      <c r="AW56" s="520"/>
      <c r="AX56" s="520"/>
      <c r="AY56" s="520"/>
      <c r="AZ56" s="520"/>
      <c r="BA56" s="520"/>
      <c r="BB56" s="520"/>
      <c r="BC56" s="520"/>
      <c r="BD56" s="520"/>
      <c r="BE56" s="520"/>
      <c r="BF56" s="520"/>
      <c r="BG56" s="520"/>
      <c r="BH56" s="520"/>
      <c r="BI56" s="520"/>
      <c r="BJ56" s="520"/>
      <c r="BK56" s="520"/>
      <c r="BL56" s="520"/>
      <c r="BM56" s="520"/>
      <c r="BN56" s="520"/>
      <c r="BO56" s="520"/>
      <c r="BP56" s="520"/>
      <c r="BQ56" s="520"/>
      <c r="BR56" s="520"/>
      <c r="BS56" s="520"/>
      <c r="BT56" s="520"/>
      <c r="BU56" s="520"/>
      <c r="BV56" s="520"/>
      <c r="BW56" s="520"/>
      <c r="BX56" s="520"/>
      <c r="BY56" s="520"/>
      <c r="BZ56" s="520"/>
      <c r="CA56" s="520"/>
      <c r="CB56" s="520"/>
      <c r="CC56" s="520"/>
      <c r="CD56" s="520"/>
      <c r="CE56" s="520"/>
      <c r="CF56" s="520"/>
      <c r="CG56" s="520"/>
      <c r="CH56" s="520"/>
      <c r="CI56" s="520"/>
      <c r="CJ56" s="520"/>
      <c r="CK56" s="520"/>
      <c r="CL56" s="520"/>
      <c r="CM56" s="520"/>
      <c r="CN56" s="520"/>
      <c r="CO56" s="520"/>
      <c r="CP56" s="520"/>
      <c r="CQ56" s="520"/>
      <c r="CR56" s="520"/>
      <c r="CS56" s="520"/>
      <c r="CT56" s="520"/>
      <c r="CU56" s="520"/>
      <c r="CV56" s="520"/>
      <c r="CW56" s="520"/>
      <c r="CX56" s="520"/>
      <c r="CY56" s="520"/>
      <c r="CZ56" s="520"/>
      <c r="DA56" s="520"/>
      <c r="DB56" s="520"/>
      <c r="DC56" s="520"/>
      <c r="DD56" s="520"/>
      <c r="DE56" s="520"/>
      <c r="DF56" s="520"/>
      <c r="DG56" s="520"/>
      <c r="DH56" s="520"/>
      <c r="DI56" s="520"/>
      <c r="DJ56" s="520"/>
      <c r="DK56" s="520"/>
      <c r="DL56" s="520"/>
      <c r="DM56" s="520"/>
      <c r="DN56" s="520"/>
      <c r="DO56" s="520"/>
      <c r="DP56" s="520"/>
      <c r="DQ56" s="520"/>
      <c r="DR56" s="520"/>
      <c r="DS56" s="520"/>
      <c r="DT56" s="520"/>
      <c r="DU56" s="520"/>
      <c r="DV56" s="520"/>
      <c r="DW56" s="520"/>
      <c r="DX56" s="520"/>
      <c r="DY56" s="520"/>
      <c r="DZ56" s="520"/>
      <c r="EA56" s="520"/>
      <c r="EB56" s="520"/>
      <c r="EC56" s="520"/>
      <c r="ED56" s="520"/>
      <c r="EE56" s="520"/>
      <c r="EF56" s="520"/>
      <c r="EG56" s="520"/>
      <c r="EH56" s="520"/>
      <c r="EI56" s="520"/>
      <c r="EJ56" s="520"/>
      <c r="EK56" s="520"/>
      <c r="EL56" s="520"/>
      <c r="EM56" s="520"/>
      <c r="EN56" s="520"/>
      <c r="EO56" s="520"/>
      <c r="EP56" s="520"/>
      <c r="EQ56" s="520"/>
      <c r="ER56" s="520"/>
      <c r="ES56" s="520"/>
      <c r="ET56" s="520"/>
      <c r="EU56" s="520"/>
      <c r="EV56" s="520"/>
      <c r="EW56" s="520"/>
      <c r="EX56" s="520"/>
      <c r="EY56" s="520"/>
      <c r="EZ56" s="520"/>
      <c r="FA56" s="520"/>
      <c r="FB56" s="520"/>
      <c r="FC56" s="520"/>
      <c r="FD56" s="520"/>
      <c r="FE56" s="520"/>
      <c r="FF56" s="520"/>
      <c r="FG56" s="520"/>
      <c r="FH56" s="520"/>
      <c r="FI56" s="520"/>
      <c r="FJ56" s="520"/>
      <c r="FK56" s="520"/>
      <c r="FL56" s="520"/>
      <c r="FM56" s="520"/>
      <c r="FN56" s="520"/>
      <c r="FO56" s="520"/>
      <c r="FP56" s="520"/>
      <c r="FQ56" s="520"/>
      <c r="FR56" s="520"/>
      <c r="FS56" s="520"/>
      <c r="FT56" s="520"/>
      <c r="FU56" s="520"/>
      <c r="FV56" s="520"/>
      <c r="FW56" s="520"/>
      <c r="FX56" s="520"/>
      <c r="FY56" s="520"/>
      <c r="FZ56" s="520"/>
      <c r="GA56" s="520"/>
      <c r="GB56" s="520"/>
      <c r="GC56" s="520"/>
      <c r="GD56" s="520"/>
      <c r="GE56" s="520"/>
      <c r="GF56" s="520"/>
      <c r="GG56" s="520"/>
      <c r="GH56" s="520"/>
      <c r="GI56" s="520"/>
      <c r="GJ56" s="520"/>
      <c r="GK56" s="520"/>
      <c r="GL56" s="520"/>
      <c r="GM56" s="520"/>
      <c r="GN56" s="520"/>
      <c r="GO56" s="520"/>
      <c r="GP56" s="520"/>
      <c r="GQ56" s="520"/>
      <c r="GR56" s="520"/>
      <c r="GS56" s="520"/>
      <c r="GT56" s="520"/>
      <c r="GU56" s="520"/>
      <c r="GV56" s="520"/>
      <c r="GW56" s="520"/>
      <c r="GX56" s="520"/>
      <c r="GY56" s="520"/>
      <c r="GZ56" s="520"/>
      <c r="HA56" s="520"/>
      <c r="HB56" s="520"/>
      <c r="HC56" s="520"/>
      <c r="HD56" s="520"/>
      <c r="HE56" s="520"/>
      <c r="HF56" s="520"/>
      <c r="HG56" s="520"/>
      <c r="HH56" s="520"/>
      <c r="HI56" s="520"/>
      <c r="HJ56" s="520"/>
      <c r="HK56" s="520"/>
      <c r="HL56" s="520"/>
      <c r="HM56" s="520"/>
      <c r="HN56" s="520"/>
      <c r="HO56" s="520"/>
      <c r="HP56" s="520"/>
      <c r="HQ56" s="520"/>
      <c r="HR56" s="520"/>
      <c r="HS56" s="520"/>
      <c r="HT56" s="520"/>
      <c r="HU56" s="520"/>
      <c r="HV56" s="520"/>
      <c r="HW56" s="520"/>
      <c r="HX56" s="520"/>
      <c r="HY56" s="520"/>
      <c r="HZ56" s="520"/>
      <c r="IA56" s="520"/>
      <c r="IB56" s="520"/>
      <c r="IC56" s="520"/>
      <c r="ID56" s="520"/>
      <c r="IE56" s="520"/>
      <c r="IF56" s="520"/>
      <c r="IG56" s="520"/>
      <c r="IH56" s="520"/>
      <c r="II56" s="520"/>
      <c r="IJ56" s="520"/>
      <c r="IK56" s="520"/>
      <c r="IL56" s="520"/>
      <c r="IM56" s="520"/>
      <c r="IN56" s="520"/>
      <c r="IO56" s="520"/>
      <c r="IP56" s="520"/>
      <c r="IQ56" s="520"/>
      <c r="IR56" s="520"/>
      <c r="IS56" s="520"/>
      <c r="IT56" s="520"/>
      <c r="IU56" s="520"/>
      <c r="IV56" s="520"/>
      <c r="IW56" s="520"/>
      <c r="IX56" s="520"/>
      <c r="IY56" s="520"/>
      <c r="IZ56" s="520"/>
      <c r="JA56" s="520"/>
      <c r="JB56" s="520"/>
      <c r="JC56" s="520"/>
      <c r="JD56" s="520"/>
      <c r="JE56" s="520"/>
      <c r="JF56" s="520"/>
      <c r="JG56" s="520"/>
      <c r="JH56" s="520"/>
      <c r="JI56" s="520"/>
      <c r="JJ56" s="520"/>
      <c r="JK56" s="520"/>
      <c r="JL56" s="520"/>
      <c r="JM56" s="520"/>
      <c r="JN56" s="520"/>
      <c r="JO56" s="520"/>
      <c r="JP56" s="520"/>
      <c r="JQ56" s="520"/>
      <c r="JR56" s="520"/>
      <c r="JS56" s="520"/>
      <c r="JT56" s="520"/>
      <c r="JU56" s="520"/>
      <c r="JV56" s="520"/>
      <c r="JW56" s="520"/>
      <c r="JX56" s="520"/>
      <c r="JY56" s="520"/>
      <c r="JZ56" s="520"/>
      <c r="KA56" s="520"/>
      <c r="KB56" s="520"/>
      <c r="KC56" s="520"/>
      <c r="KD56" s="520"/>
      <c r="KE56" s="520"/>
      <c r="KF56" s="520"/>
      <c r="KG56" s="520"/>
      <c r="KH56" s="520"/>
      <c r="KI56" s="520"/>
      <c r="KJ56" s="520"/>
      <c r="KK56" s="520"/>
      <c r="KL56" s="520"/>
      <c r="KM56" s="520"/>
      <c r="KN56" s="520"/>
      <c r="KO56" s="520"/>
      <c r="KP56" s="520"/>
      <c r="KQ56" s="520"/>
      <c r="KR56" s="520"/>
      <c r="KS56" s="520"/>
      <c r="KT56" s="520"/>
      <c r="KU56" s="520"/>
      <c r="KV56" s="520"/>
      <c r="KW56" s="520"/>
      <c r="KX56" s="520"/>
      <c r="KY56" s="520"/>
      <c r="KZ56" s="520"/>
      <c r="LA56" s="520"/>
      <c r="LB56" s="520"/>
      <c r="LC56" s="520"/>
      <c r="LD56" s="520"/>
      <c r="LE56" s="520"/>
      <c r="LF56" s="520"/>
      <c r="LG56" s="520"/>
      <c r="LH56" s="520"/>
      <c r="LI56" s="520"/>
      <c r="LJ56" s="520"/>
      <c r="LK56" s="520"/>
      <c r="LL56" s="520"/>
      <c r="LM56" s="520"/>
      <c r="LN56" s="520"/>
      <c r="LO56" s="520"/>
      <c r="LP56" s="520"/>
      <c r="LQ56" s="520"/>
      <c r="LR56" s="520"/>
      <c r="LS56" s="520"/>
      <c r="LT56" s="520"/>
      <c r="LU56" s="520"/>
      <c r="LV56" s="520"/>
      <c r="LW56" s="520"/>
      <c r="LX56" s="520"/>
      <c r="LY56" s="520"/>
      <c r="LZ56" s="520"/>
      <c r="MA56" s="520"/>
      <c r="MB56" s="520"/>
      <c r="MC56" s="520"/>
      <c r="MD56" s="520"/>
      <c r="ME56" s="520"/>
      <c r="MF56" s="520"/>
      <c r="MG56" s="520"/>
      <c r="MH56" s="520"/>
      <c r="MI56" s="520"/>
      <c r="MJ56" s="520"/>
      <c r="MK56" s="520"/>
      <c r="ML56" s="520"/>
      <c r="MM56" s="520"/>
      <c r="MN56" s="520"/>
      <c r="MO56" s="520"/>
      <c r="MP56" s="520"/>
      <c r="MQ56" s="520"/>
      <c r="MR56" s="520"/>
      <c r="MS56" s="520"/>
      <c r="MT56" s="520"/>
      <c r="MU56" s="520"/>
      <c r="MV56" s="520"/>
      <c r="MW56" s="520"/>
      <c r="MX56" s="520"/>
      <c r="MY56" s="520"/>
      <c r="MZ56" s="520"/>
      <c r="NA56" s="520"/>
      <c r="NB56" s="520"/>
      <c r="NC56" s="520"/>
      <c r="ND56" s="520"/>
      <c r="NE56" s="520"/>
      <c r="NF56" s="520"/>
      <c r="NG56" s="520"/>
      <c r="NH56" s="520"/>
      <c r="NI56" s="520"/>
      <c r="NJ56" s="520"/>
      <c r="NK56" s="520"/>
      <c r="NL56" s="520"/>
      <c r="NM56" s="520"/>
      <c r="NN56" s="520"/>
      <c r="NO56" s="520"/>
      <c r="NP56" s="520"/>
      <c r="NQ56" s="520"/>
      <c r="NR56" s="520"/>
      <c r="NS56" s="520"/>
      <c r="NT56" s="520"/>
      <c r="NU56" s="520"/>
      <c r="NV56" s="520"/>
      <c r="NW56" s="520"/>
      <c r="NX56" s="520"/>
      <c r="NY56" s="520"/>
      <c r="NZ56" s="520"/>
      <c r="OA56" s="520"/>
      <c r="OB56" s="520"/>
      <c r="OC56" s="520"/>
      <c r="OD56" s="520"/>
      <c r="OE56" s="520"/>
      <c r="OF56" s="520"/>
      <c r="OG56" s="520"/>
      <c r="OH56" s="520"/>
      <c r="OI56" s="520"/>
      <c r="OJ56" s="520"/>
      <c r="OK56" s="520"/>
      <c r="OL56" s="520"/>
      <c r="OM56" s="520"/>
      <c r="ON56" s="520"/>
      <c r="OO56" s="520"/>
      <c r="OP56" s="520"/>
      <c r="OQ56" s="520"/>
      <c r="OR56" s="520"/>
      <c r="OS56" s="520"/>
      <c r="OT56" s="520"/>
      <c r="OU56" s="520"/>
      <c r="OV56" s="520"/>
      <c r="OW56" s="520"/>
      <c r="OX56" s="520"/>
      <c r="OY56" s="520"/>
      <c r="OZ56" s="520"/>
      <c r="PA56" s="520"/>
      <c r="PB56" s="520"/>
      <c r="PC56" s="520"/>
      <c r="PD56" s="520"/>
      <c r="PE56" s="520"/>
      <c r="PF56" s="520"/>
      <c r="PG56" s="520"/>
      <c r="PH56" s="520"/>
      <c r="PI56" s="520"/>
      <c r="PJ56" s="520"/>
      <c r="PK56" s="520"/>
      <c r="PL56" s="520"/>
      <c r="PM56" s="520"/>
      <c r="PN56" s="520"/>
      <c r="PO56" s="520"/>
      <c r="PP56" s="520"/>
      <c r="PQ56" s="520"/>
      <c r="PR56" s="520"/>
      <c r="PS56" s="520"/>
      <c r="PT56" s="520"/>
      <c r="PU56" s="520"/>
      <c r="PV56" s="520"/>
      <c r="PW56" s="520"/>
      <c r="PX56" s="520"/>
      <c r="PY56" s="520"/>
      <c r="PZ56" s="520"/>
      <c r="QA56" s="520"/>
      <c r="QB56" s="520"/>
      <c r="QC56" s="520"/>
      <c r="QD56" s="520"/>
      <c r="QE56" s="520"/>
      <c r="QF56" s="520"/>
      <c r="QG56" s="520"/>
      <c r="QH56" s="520"/>
      <c r="QI56" s="520"/>
      <c r="QJ56" s="520"/>
      <c r="QK56" s="520"/>
      <c r="QL56" s="520"/>
      <c r="QM56" s="520"/>
      <c r="QN56" s="520"/>
      <c r="QO56" s="520"/>
      <c r="QP56" s="520"/>
      <c r="QQ56" s="520"/>
      <c r="QR56" s="520"/>
      <c r="QS56" s="520"/>
      <c r="QT56" s="520"/>
      <c r="QU56" s="520"/>
      <c r="QV56" s="520"/>
      <c r="QW56" s="520"/>
      <c r="QX56" s="520"/>
      <c r="QY56" s="520"/>
      <c r="QZ56" s="520"/>
      <c r="RA56" s="520"/>
      <c r="RB56" s="520"/>
      <c r="RC56" s="520"/>
      <c r="RD56" s="520"/>
      <c r="RE56" s="520"/>
      <c r="RF56" s="520"/>
      <c r="RG56" s="520"/>
      <c r="RH56" s="520"/>
      <c r="RI56" s="520"/>
      <c r="RJ56" s="520"/>
      <c r="RK56" s="520"/>
      <c r="RL56" s="520"/>
      <c r="RM56" s="520"/>
      <c r="RN56" s="520"/>
      <c r="RO56" s="520"/>
      <c r="RP56" s="520"/>
      <c r="RQ56" s="520"/>
      <c r="RR56" s="520"/>
      <c r="RS56" s="520"/>
      <c r="RT56" s="520"/>
      <c r="RU56" s="520"/>
      <c r="RV56" s="520"/>
      <c r="RW56" s="520"/>
      <c r="RX56" s="520"/>
      <c r="RY56" s="520"/>
      <c r="RZ56" s="520"/>
      <c r="SA56" s="520"/>
      <c r="SB56" s="520"/>
      <c r="SC56" s="520"/>
      <c r="SD56" s="520"/>
      <c r="SE56" s="520"/>
      <c r="SF56" s="520"/>
      <c r="SG56" s="520"/>
      <c r="SH56" s="520"/>
      <c r="SI56" s="520"/>
      <c r="SJ56" s="520"/>
      <c r="SK56" s="520"/>
      <c r="SL56" s="520"/>
      <c r="SM56" s="520"/>
      <c r="SN56" s="520"/>
      <c r="SO56" s="520"/>
      <c r="SP56" s="520"/>
      <c r="SQ56" s="520"/>
      <c r="SR56" s="520"/>
      <c r="SS56" s="520"/>
    </row>
    <row r="57" spans="1:513" s="517" customFormat="1" ht="28.8" customHeight="1" x14ac:dyDescent="0.25">
      <c r="A57" s="553"/>
      <c r="B57" s="823" t="str">
        <f>'PEP Av. Fin.'!A23</f>
        <v>1.4.1 - Redesenho dos procedimentos de comunicação com a sociedade</v>
      </c>
      <c r="C57" s="824"/>
      <c r="D57" s="556"/>
      <c r="E57" s="557"/>
      <c r="F57" s="557"/>
      <c r="G57" s="558"/>
      <c r="H57" s="558"/>
      <c r="I57" s="558"/>
      <c r="J57" s="558"/>
      <c r="K57" s="558"/>
      <c r="L57" s="558"/>
      <c r="M57" s="558"/>
      <c r="N57" s="558"/>
      <c r="O57" s="558"/>
      <c r="P57" s="558"/>
      <c r="Q57" s="558"/>
      <c r="R57" s="558"/>
      <c r="S57" s="558"/>
      <c r="T57" s="558"/>
      <c r="U57" s="558"/>
      <c r="V57" s="558"/>
      <c r="W57" s="558"/>
      <c r="X57" s="558"/>
      <c r="Y57" s="558"/>
      <c r="Z57" s="558"/>
      <c r="AA57" s="558"/>
      <c r="AB57" s="558"/>
      <c r="AC57" s="558"/>
      <c r="AD57" s="558"/>
      <c r="AE57" s="558"/>
      <c r="AF57" s="558"/>
      <c r="AG57" s="558"/>
      <c r="AH57" s="560"/>
      <c r="AI57" s="538">
        <f>'PEP Av. Fin.'!H23</f>
        <v>22303</v>
      </c>
      <c r="AJ57" s="539">
        <f>'PEP Av. Fin.'!I23</f>
        <v>350</v>
      </c>
      <c r="AK57" s="570">
        <f>'PEP Av. Fin.'!J23</f>
        <v>22653</v>
      </c>
      <c r="AL57" s="561">
        <f>'PEP Av. Fin.'!K23</f>
        <v>0.53130782924409481</v>
      </c>
      <c r="AM57" s="562"/>
      <c r="AN57" s="516"/>
      <c r="AO57" s="516"/>
      <c r="AP57" s="516"/>
      <c r="AQ57" s="516"/>
      <c r="AR57" s="516"/>
      <c r="AS57" s="516"/>
      <c r="AT57" s="516"/>
      <c r="AU57" s="516"/>
      <c r="AV57" s="516"/>
      <c r="AW57" s="516"/>
      <c r="AX57" s="516"/>
      <c r="AY57" s="516"/>
      <c r="AZ57" s="516"/>
      <c r="BA57" s="516"/>
      <c r="BB57" s="516"/>
      <c r="BC57" s="516"/>
      <c r="BD57" s="516"/>
      <c r="BE57" s="516"/>
      <c r="BF57" s="516"/>
      <c r="BG57" s="516"/>
      <c r="BH57" s="516"/>
      <c r="BI57" s="516"/>
      <c r="BJ57" s="516"/>
      <c r="BK57" s="516"/>
      <c r="BL57" s="516"/>
      <c r="BM57" s="516"/>
      <c r="BN57" s="516"/>
      <c r="BO57" s="516"/>
      <c r="BP57" s="516"/>
      <c r="BQ57" s="516"/>
      <c r="BR57" s="516"/>
      <c r="BS57" s="516"/>
      <c r="BT57" s="516"/>
      <c r="BU57" s="516"/>
      <c r="BV57" s="516"/>
      <c r="BW57" s="516"/>
      <c r="BX57" s="516"/>
      <c r="BY57" s="516"/>
      <c r="BZ57" s="516"/>
      <c r="CA57" s="516"/>
      <c r="CB57" s="516"/>
      <c r="CC57" s="516"/>
      <c r="CD57" s="516"/>
      <c r="CE57" s="516"/>
      <c r="CF57" s="516"/>
      <c r="CG57" s="516"/>
      <c r="CH57" s="516"/>
      <c r="CI57" s="516"/>
      <c r="CJ57" s="516"/>
      <c r="CK57" s="516"/>
      <c r="CL57" s="516"/>
      <c r="CM57" s="516"/>
      <c r="CN57" s="516"/>
      <c r="CO57" s="516"/>
      <c r="CP57" s="516"/>
      <c r="CQ57" s="516"/>
      <c r="CR57" s="516"/>
      <c r="CS57" s="516"/>
      <c r="CT57" s="516"/>
      <c r="CU57" s="516"/>
      <c r="CV57" s="516"/>
      <c r="CW57" s="516"/>
      <c r="CX57" s="516"/>
      <c r="CY57" s="516"/>
      <c r="CZ57" s="516"/>
      <c r="DA57" s="516"/>
      <c r="DB57" s="516"/>
      <c r="DC57" s="516"/>
      <c r="DD57" s="516"/>
      <c r="DE57" s="516"/>
      <c r="DF57" s="516"/>
      <c r="DG57" s="516"/>
      <c r="DH57" s="516"/>
      <c r="DI57" s="516"/>
      <c r="DJ57" s="516"/>
      <c r="DK57" s="516"/>
      <c r="DL57" s="516"/>
      <c r="DM57" s="516"/>
      <c r="DN57" s="516"/>
      <c r="DO57" s="516"/>
      <c r="DP57" s="516"/>
      <c r="DQ57" s="516"/>
      <c r="DR57" s="516"/>
      <c r="DS57" s="516"/>
      <c r="DT57" s="516"/>
      <c r="DU57" s="516"/>
      <c r="DV57" s="516"/>
      <c r="DW57" s="516"/>
      <c r="DX57" s="516"/>
      <c r="DY57" s="516"/>
      <c r="DZ57" s="516"/>
      <c r="EA57" s="516"/>
      <c r="EB57" s="516"/>
      <c r="EC57" s="516"/>
      <c r="ED57" s="516"/>
      <c r="EE57" s="516"/>
      <c r="EF57" s="516"/>
      <c r="EG57" s="516"/>
      <c r="EH57" s="516"/>
      <c r="EI57" s="516"/>
      <c r="EJ57" s="516"/>
      <c r="EK57" s="516"/>
      <c r="EL57" s="516"/>
      <c r="EM57" s="516"/>
      <c r="EN57" s="516"/>
      <c r="EO57" s="516"/>
      <c r="EP57" s="516"/>
      <c r="EQ57" s="516"/>
      <c r="ER57" s="516"/>
      <c r="ES57" s="516"/>
      <c r="ET57" s="516"/>
      <c r="EU57" s="516"/>
      <c r="EV57" s="516"/>
      <c r="EW57" s="516"/>
      <c r="EX57" s="516"/>
      <c r="EY57" s="516"/>
      <c r="EZ57" s="516"/>
      <c r="FA57" s="516"/>
      <c r="FB57" s="516"/>
      <c r="FC57" s="516"/>
      <c r="FD57" s="516"/>
      <c r="FE57" s="516"/>
      <c r="FF57" s="516"/>
      <c r="FG57" s="516"/>
      <c r="FH57" s="516"/>
      <c r="FI57" s="516"/>
      <c r="FJ57" s="516"/>
      <c r="FK57" s="516"/>
      <c r="FL57" s="516"/>
      <c r="FM57" s="516"/>
      <c r="FN57" s="516"/>
      <c r="FO57" s="516"/>
      <c r="FP57" s="516"/>
      <c r="FQ57" s="516"/>
      <c r="FR57" s="516"/>
      <c r="FS57" s="516"/>
      <c r="FT57" s="516"/>
      <c r="FU57" s="516"/>
      <c r="FV57" s="516"/>
      <c r="FW57" s="516"/>
      <c r="FX57" s="516"/>
      <c r="FY57" s="516"/>
      <c r="FZ57" s="516"/>
      <c r="GA57" s="516"/>
      <c r="GB57" s="516"/>
      <c r="GC57" s="516"/>
      <c r="GD57" s="516"/>
      <c r="GE57" s="516"/>
      <c r="GF57" s="516"/>
      <c r="GG57" s="516"/>
      <c r="GH57" s="516"/>
      <c r="GI57" s="516"/>
      <c r="GJ57" s="516"/>
      <c r="GK57" s="516"/>
      <c r="GL57" s="516"/>
      <c r="GM57" s="516"/>
      <c r="GN57" s="516"/>
      <c r="GO57" s="516"/>
      <c r="GP57" s="516"/>
      <c r="GQ57" s="516"/>
      <c r="GR57" s="516"/>
      <c r="GS57" s="516"/>
      <c r="GT57" s="516"/>
      <c r="GU57" s="516"/>
      <c r="GV57" s="516"/>
      <c r="GW57" s="516"/>
      <c r="GX57" s="516"/>
      <c r="GY57" s="516"/>
      <c r="GZ57" s="516"/>
      <c r="HA57" s="516"/>
      <c r="HB57" s="516"/>
      <c r="HC57" s="516"/>
      <c r="HD57" s="516"/>
      <c r="HE57" s="516"/>
      <c r="HF57" s="516"/>
      <c r="HG57" s="516"/>
      <c r="HH57" s="516"/>
      <c r="HI57" s="516"/>
      <c r="HJ57" s="516"/>
      <c r="HK57" s="516"/>
      <c r="HL57" s="516"/>
      <c r="HM57" s="516"/>
      <c r="HN57" s="516"/>
      <c r="HO57" s="516"/>
      <c r="HP57" s="516"/>
      <c r="HQ57" s="516"/>
      <c r="HR57" s="516"/>
      <c r="HS57" s="516"/>
      <c r="HT57" s="516"/>
      <c r="HU57" s="516"/>
      <c r="HV57" s="516"/>
      <c r="HW57" s="516"/>
      <c r="HX57" s="516"/>
      <c r="HY57" s="516"/>
      <c r="HZ57" s="516"/>
      <c r="IA57" s="516"/>
      <c r="IB57" s="516"/>
      <c r="IC57" s="516"/>
      <c r="ID57" s="516"/>
      <c r="IE57" s="516"/>
      <c r="IF57" s="516"/>
      <c r="IG57" s="516"/>
      <c r="IH57" s="516"/>
      <c r="II57" s="516"/>
      <c r="IJ57" s="516"/>
      <c r="IK57" s="516"/>
      <c r="IL57" s="516"/>
      <c r="IM57" s="516"/>
      <c r="IN57" s="516"/>
      <c r="IO57" s="516"/>
      <c r="IP57" s="516"/>
      <c r="IQ57" s="516"/>
      <c r="IR57" s="516"/>
      <c r="IS57" s="516"/>
      <c r="IT57" s="516"/>
      <c r="IU57" s="516"/>
      <c r="IV57" s="516"/>
      <c r="IW57" s="516"/>
      <c r="IX57" s="516"/>
      <c r="IY57" s="516"/>
      <c r="IZ57" s="516"/>
      <c r="JA57" s="516"/>
      <c r="JB57" s="516"/>
      <c r="JC57" s="516"/>
      <c r="JD57" s="516"/>
      <c r="JE57" s="516"/>
      <c r="JF57" s="516"/>
      <c r="JG57" s="516"/>
      <c r="JH57" s="516"/>
      <c r="JI57" s="516"/>
      <c r="JJ57" s="516"/>
      <c r="JK57" s="516"/>
      <c r="JL57" s="516"/>
      <c r="JM57" s="516"/>
      <c r="JN57" s="516"/>
      <c r="JO57" s="516"/>
      <c r="JP57" s="516"/>
      <c r="JQ57" s="516"/>
      <c r="JR57" s="516"/>
      <c r="JS57" s="516"/>
      <c r="JT57" s="516"/>
      <c r="JU57" s="516"/>
      <c r="JV57" s="516"/>
      <c r="JW57" s="516"/>
      <c r="JX57" s="516"/>
      <c r="JY57" s="516"/>
      <c r="JZ57" s="516"/>
      <c r="KA57" s="516"/>
      <c r="KB57" s="516"/>
      <c r="KC57" s="516"/>
      <c r="KD57" s="516"/>
      <c r="KE57" s="516"/>
      <c r="KF57" s="516"/>
      <c r="KG57" s="516"/>
      <c r="KH57" s="516"/>
      <c r="KI57" s="516"/>
      <c r="KJ57" s="516"/>
      <c r="KK57" s="516"/>
      <c r="KL57" s="516"/>
      <c r="KM57" s="516"/>
      <c r="KN57" s="516"/>
      <c r="KO57" s="516"/>
      <c r="KP57" s="516"/>
      <c r="KQ57" s="516"/>
      <c r="KR57" s="516"/>
      <c r="KS57" s="516"/>
      <c r="KT57" s="516"/>
      <c r="KU57" s="516"/>
      <c r="KV57" s="516"/>
      <c r="KW57" s="516"/>
      <c r="KX57" s="516"/>
      <c r="KY57" s="516"/>
      <c r="KZ57" s="516"/>
      <c r="LA57" s="516"/>
      <c r="LB57" s="516"/>
      <c r="LC57" s="516"/>
      <c r="LD57" s="516"/>
      <c r="LE57" s="516"/>
      <c r="LF57" s="516"/>
      <c r="LG57" s="516"/>
      <c r="LH57" s="516"/>
      <c r="LI57" s="516"/>
      <c r="LJ57" s="516"/>
      <c r="LK57" s="516"/>
      <c r="LL57" s="516"/>
      <c r="LM57" s="516"/>
      <c r="LN57" s="516"/>
      <c r="LO57" s="516"/>
      <c r="LP57" s="516"/>
      <c r="LQ57" s="516"/>
      <c r="LR57" s="516"/>
      <c r="LS57" s="516"/>
      <c r="LT57" s="516"/>
      <c r="LU57" s="516"/>
      <c r="LV57" s="516"/>
      <c r="LW57" s="516"/>
      <c r="LX57" s="516"/>
      <c r="LY57" s="516"/>
      <c r="LZ57" s="516"/>
      <c r="MA57" s="516"/>
      <c r="MB57" s="516"/>
      <c r="MC57" s="516"/>
      <c r="MD57" s="516"/>
      <c r="ME57" s="516"/>
      <c r="MF57" s="516"/>
      <c r="MG57" s="516"/>
      <c r="MH57" s="516"/>
      <c r="MI57" s="516"/>
      <c r="MJ57" s="516"/>
      <c r="MK57" s="516"/>
      <c r="ML57" s="516"/>
      <c r="MM57" s="516"/>
      <c r="MN57" s="516"/>
      <c r="MO57" s="516"/>
      <c r="MP57" s="516"/>
      <c r="MQ57" s="516"/>
      <c r="MR57" s="516"/>
      <c r="MS57" s="516"/>
      <c r="MT57" s="516"/>
      <c r="MU57" s="516"/>
      <c r="MV57" s="516"/>
      <c r="MW57" s="516"/>
      <c r="MX57" s="516"/>
      <c r="MY57" s="516"/>
      <c r="MZ57" s="516"/>
      <c r="NA57" s="516"/>
      <c r="NB57" s="516"/>
      <c r="NC57" s="516"/>
      <c r="ND57" s="516"/>
      <c r="NE57" s="516"/>
      <c r="NF57" s="516"/>
      <c r="NG57" s="516"/>
      <c r="NH57" s="516"/>
      <c r="NI57" s="516"/>
      <c r="NJ57" s="516"/>
      <c r="NK57" s="516"/>
      <c r="NL57" s="516"/>
      <c r="NM57" s="516"/>
      <c r="NN57" s="516"/>
      <c r="NO57" s="516"/>
      <c r="NP57" s="516"/>
      <c r="NQ57" s="516"/>
      <c r="NR57" s="516"/>
      <c r="NS57" s="516"/>
      <c r="NT57" s="516"/>
      <c r="NU57" s="516"/>
      <c r="NV57" s="516"/>
      <c r="NW57" s="516"/>
      <c r="NX57" s="516"/>
      <c r="NY57" s="516"/>
      <c r="NZ57" s="516"/>
      <c r="OA57" s="516"/>
      <c r="OB57" s="516"/>
      <c r="OC57" s="516"/>
      <c r="OD57" s="516"/>
      <c r="OE57" s="516"/>
      <c r="OF57" s="516"/>
      <c r="OG57" s="516"/>
      <c r="OH57" s="516"/>
      <c r="OI57" s="516"/>
      <c r="OJ57" s="516"/>
      <c r="OK57" s="516"/>
      <c r="OL57" s="516"/>
      <c r="OM57" s="516"/>
      <c r="ON57" s="516"/>
      <c r="OO57" s="516"/>
      <c r="OP57" s="516"/>
      <c r="OQ57" s="516"/>
      <c r="OR57" s="516"/>
      <c r="OS57" s="516"/>
      <c r="OT57" s="516"/>
      <c r="OU57" s="516"/>
      <c r="OV57" s="516"/>
      <c r="OW57" s="516"/>
      <c r="OX57" s="516"/>
      <c r="OY57" s="516"/>
      <c r="OZ57" s="516"/>
      <c r="PA57" s="516"/>
      <c r="PB57" s="516"/>
      <c r="PC57" s="516"/>
      <c r="PD57" s="516"/>
      <c r="PE57" s="516"/>
      <c r="PF57" s="516"/>
      <c r="PG57" s="516"/>
      <c r="PH57" s="516"/>
      <c r="PI57" s="516"/>
      <c r="PJ57" s="516"/>
      <c r="PK57" s="516"/>
      <c r="PL57" s="516"/>
      <c r="PM57" s="516"/>
      <c r="PN57" s="516"/>
      <c r="PO57" s="516"/>
      <c r="PP57" s="516"/>
      <c r="PQ57" s="516"/>
      <c r="PR57" s="516"/>
      <c r="PS57" s="516"/>
      <c r="PT57" s="516"/>
      <c r="PU57" s="516"/>
      <c r="PV57" s="516"/>
      <c r="PW57" s="516"/>
      <c r="PX57" s="516"/>
      <c r="PY57" s="516"/>
      <c r="PZ57" s="516"/>
      <c r="QA57" s="516"/>
      <c r="QB57" s="516"/>
      <c r="QC57" s="516"/>
      <c r="QD57" s="516"/>
      <c r="QE57" s="516"/>
      <c r="QF57" s="516"/>
      <c r="QG57" s="516"/>
      <c r="QH57" s="516"/>
      <c r="QI57" s="516"/>
      <c r="QJ57" s="516"/>
      <c r="QK57" s="516"/>
      <c r="QL57" s="516"/>
      <c r="QM57" s="516"/>
      <c r="QN57" s="516"/>
      <c r="QO57" s="516"/>
      <c r="QP57" s="516"/>
      <c r="QQ57" s="516"/>
      <c r="QR57" s="516"/>
      <c r="QS57" s="516"/>
      <c r="QT57" s="516"/>
      <c r="QU57" s="516"/>
      <c r="QV57" s="516"/>
      <c r="QW57" s="516"/>
      <c r="QX57" s="516"/>
      <c r="QY57" s="516"/>
      <c r="QZ57" s="516"/>
      <c r="RA57" s="516"/>
      <c r="RB57" s="516"/>
      <c r="RC57" s="516"/>
      <c r="RD57" s="516"/>
      <c r="RE57" s="516"/>
      <c r="RF57" s="516"/>
      <c r="RG57" s="516"/>
      <c r="RH57" s="516"/>
      <c r="RI57" s="516"/>
      <c r="RJ57" s="516"/>
      <c r="RK57" s="516"/>
      <c r="RL57" s="516"/>
      <c r="RM57" s="516"/>
      <c r="RN57" s="516"/>
      <c r="RO57" s="516"/>
      <c r="RP57" s="516"/>
      <c r="RQ57" s="516"/>
      <c r="RR57" s="516"/>
      <c r="RS57" s="516"/>
      <c r="RT57" s="516"/>
      <c r="RU57" s="516"/>
      <c r="RV57" s="516"/>
      <c r="RW57" s="516"/>
      <c r="RX57" s="516"/>
      <c r="RY57" s="516"/>
      <c r="RZ57" s="516"/>
      <c r="SA57" s="516"/>
      <c r="SB57" s="516"/>
      <c r="SC57" s="516"/>
      <c r="SD57" s="516"/>
      <c r="SE57" s="516"/>
      <c r="SF57" s="516"/>
      <c r="SG57" s="516"/>
      <c r="SH57" s="516"/>
      <c r="SI57" s="516"/>
      <c r="SJ57" s="516"/>
      <c r="SK57" s="516"/>
      <c r="SL57" s="516"/>
      <c r="SM57" s="516"/>
      <c r="SN57" s="516"/>
      <c r="SO57" s="516"/>
      <c r="SP57" s="516"/>
      <c r="SQ57" s="516"/>
      <c r="SR57" s="516"/>
      <c r="SS57" s="516"/>
    </row>
    <row r="58" spans="1:513" s="517" customFormat="1" ht="28.8" customHeight="1" x14ac:dyDescent="0.25">
      <c r="A58" s="553"/>
      <c r="B58" s="575"/>
      <c r="C58" s="555" t="s">
        <v>446</v>
      </c>
      <c r="D58" s="556">
        <v>20</v>
      </c>
      <c r="E58" s="557">
        <v>604</v>
      </c>
      <c r="F58" s="557">
        <f>D58*E58</f>
        <v>12080</v>
      </c>
      <c r="G58" s="558" t="s">
        <v>58</v>
      </c>
      <c r="H58" s="558" t="s">
        <v>184</v>
      </c>
      <c r="I58" s="558"/>
      <c r="J58" s="558"/>
      <c r="K58" s="558"/>
      <c r="L58" s="558"/>
      <c r="M58" s="558"/>
      <c r="N58" s="558"/>
      <c r="O58" s="558"/>
      <c r="P58" s="558"/>
      <c r="Q58" s="558"/>
      <c r="R58" s="558"/>
      <c r="S58" s="558"/>
      <c r="T58" s="558"/>
      <c r="U58" s="558"/>
      <c r="V58" s="558"/>
      <c r="W58" s="558"/>
      <c r="X58" s="558"/>
      <c r="Y58" s="558"/>
      <c r="Z58" s="558"/>
      <c r="AA58" s="558"/>
      <c r="AB58" s="558"/>
      <c r="AC58" s="558"/>
      <c r="AD58" s="558"/>
      <c r="AE58" s="558"/>
      <c r="AF58" s="558"/>
      <c r="AG58" s="558"/>
      <c r="AH58" s="560"/>
      <c r="AI58" s="538"/>
      <c r="AJ58" s="539"/>
      <c r="AK58" s="570"/>
      <c r="AL58" s="561"/>
      <c r="AM58" s="562"/>
      <c r="AN58" s="516"/>
      <c r="AO58" s="516"/>
      <c r="AP58" s="516"/>
      <c r="AQ58" s="516"/>
      <c r="AR58" s="516"/>
      <c r="AS58" s="516"/>
      <c r="AT58" s="516"/>
      <c r="AU58" s="516"/>
      <c r="AV58" s="516"/>
      <c r="AW58" s="516"/>
      <c r="AX58" s="516"/>
      <c r="AY58" s="516"/>
      <c r="AZ58" s="516"/>
      <c r="BA58" s="516"/>
      <c r="BB58" s="516"/>
      <c r="BC58" s="516"/>
      <c r="BD58" s="516"/>
      <c r="BE58" s="516"/>
      <c r="BF58" s="516"/>
      <c r="BG58" s="516"/>
      <c r="BH58" s="516"/>
      <c r="BI58" s="516"/>
      <c r="BJ58" s="516"/>
      <c r="BK58" s="516"/>
      <c r="BL58" s="516"/>
      <c r="BM58" s="516"/>
      <c r="BN58" s="516"/>
      <c r="BO58" s="516"/>
      <c r="BP58" s="516"/>
      <c r="BQ58" s="516"/>
      <c r="BR58" s="516"/>
      <c r="BS58" s="516"/>
      <c r="BT58" s="516"/>
      <c r="BU58" s="516"/>
      <c r="BV58" s="516"/>
      <c r="BW58" s="516"/>
      <c r="BX58" s="516"/>
      <c r="BY58" s="516"/>
      <c r="BZ58" s="516"/>
      <c r="CA58" s="516"/>
      <c r="CB58" s="516"/>
      <c r="CC58" s="516"/>
      <c r="CD58" s="516"/>
      <c r="CE58" s="516"/>
      <c r="CF58" s="516"/>
      <c r="CG58" s="516"/>
      <c r="CH58" s="516"/>
      <c r="CI58" s="516"/>
      <c r="CJ58" s="516"/>
      <c r="CK58" s="516"/>
      <c r="CL58" s="516"/>
      <c r="CM58" s="516"/>
      <c r="CN58" s="516"/>
      <c r="CO58" s="516"/>
      <c r="CP58" s="516"/>
      <c r="CQ58" s="516"/>
      <c r="CR58" s="516"/>
      <c r="CS58" s="516"/>
      <c r="CT58" s="516"/>
      <c r="CU58" s="516"/>
      <c r="CV58" s="516"/>
      <c r="CW58" s="516"/>
      <c r="CX58" s="516"/>
      <c r="CY58" s="516"/>
      <c r="CZ58" s="516"/>
      <c r="DA58" s="516"/>
      <c r="DB58" s="516"/>
      <c r="DC58" s="516"/>
      <c r="DD58" s="516"/>
      <c r="DE58" s="516"/>
      <c r="DF58" s="516"/>
      <c r="DG58" s="516"/>
      <c r="DH58" s="516"/>
      <c r="DI58" s="516"/>
      <c r="DJ58" s="516"/>
      <c r="DK58" s="516"/>
      <c r="DL58" s="516"/>
      <c r="DM58" s="516"/>
      <c r="DN58" s="516"/>
      <c r="DO58" s="516"/>
      <c r="DP58" s="516"/>
      <c r="DQ58" s="516"/>
      <c r="DR58" s="516"/>
      <c r="DS58" s="516"/>
      <c r="DT58" s="516"/>
      <c r="DU58" s="516"/>
      <c r="DV58" s="516"/>
      <c r="DW58" s="516"/>
      <c r="DX58" s="516"/>
      <c r="DY58" s="516"/>
      <c r="DZ58" s="516"/>
      <c r="EA58" s="516"/>
      <c r="EB58" s="516"/>
      <c r="EC58" s="516"/>
      <c r="ED58" s="516"/>
      <c r="EE58" s="516"/>
      <c r="EF58" s="516"/>
      <c r="EG58" s="516"/>
      <c r="EH58" s="516"/>
      <c r="EI58" s="516"/>
      <c r="EJ58" s="516"/>
      <c r="EK58" s="516"/>
      <c r="EL58" s="516"/>
      <c r="EM58" s="516"/>
      <c r="EN58" s="516"/>
      <c r="EO58" s="516"/>
      <c r="EP58" s="516"/>
      <c r="EQ58" s="516"/>
      <c r="ER58" s="516"/>
      <c r="ES58" s="516"/>
      <c r="ET58" s="516"/>
      <c r="EU58" s="516"/>
      <c r="EV58" s="516"/>
      <c r="EW58" s="516"/>
      <c r="EX58" s="516"/>
      <c r="EY58" s="516"/>
      <c r="EZ58" s="516"/>
      <c r="FA58" s="516"/>
      <c r="FB58" s="516"/>
      <c r="FC58" s="516"/>
      <c r="FD58" s="516"/>
      <c r="FE58" s="516"/>
      <c r="FF58" s="516"/>
      <c r="FG58" s="516"/>
      <c r="FH58" s="516"/>
      <c r="FI58" s="516"/>
      <c r="FJ58" s="516"/>
      <c r="FK58" s="516"/>
      <c r="FL58" s="516"/>
      <c r="FM58" s="516"/>
      <c r="FN58" s="516"/>
      <c r="FO58" s="516"/>
      <c r="FP58" s="516"/>
      <c r="FQ58" s="516"/>
      <c r="FR58" s="516"/>
      <c r="FS58" s="516"/>
      <c r="FT58" s="516"/>
      <c r="FU58" s="516"/>
      <c r="FV58" s="516"/>
      <c r="FW58" s="516"/>
      <c r="FX58" s="516"/>
      <c r="FY58" s="516"/>
      <c r="FZ58" s="516"/>
      <c r="GA58" s="516"/>
      <c r="GB58" s="516"/>
      <c r="GC58" s="516"/>
      <c r="GD58" s="516"/>
      <c r="GE58" s="516"/>
      <c r="GF58" s="516"/>
      <c r="GG58" s="516"/>
      <c r="GH58" s="516"/>
      <c r="GI58" s="516"/>
      <c r="GJ58" s="516"/>
      <c r="GK58" s="516"/>
      <c r="GL58" s="516"/>
      <c r="GM58" s="516"/>
      <c r="GN58" s="516"/>
      <c r="GO58" s="516"/>
      <c r="GP58" s="516"/>
      <c r="GQ58" s="516"/>
      <c r="GR58" s="516"/>
      <c r="GS58" s="516"/>
      <c r="GT58" s="516"/>
      <c r="GU58" s="516"/>
      <c r="GV58" s="516"/>
      <c r="GW58" s="516"/>
      <c r="GX58" s="516"/>
      <c r="GY58" s="516"/>
      <c r="GZ58" s="516"/>
      <c r="HA58" s="516"/>
      <c r="HB58" s="516"/>
      <c r="HC58" s="516"/>
      <c r="HD58" s="516"/>
      <c r="HE58" s="516"/>
      <c r="HF58" s="516"/>
      <c r="HG58" s="516"/>
      <c r="HH58" s="516"/>
      <c r="HI58" s="516"/>
      <c r="HJ58" s="516"/>
      <c r="HK58" s="516"/>
      <c r="HL58" s="516"/>
      <c r="HM58" s="516"/>
      <c r="HN58" s="516"/>
      <c r="HO58" s="516"/>
      <c r="HP58" s="516"/>
      <c r="HQ58" s="516"/>
      <c r="HR58" s="516"/>
      <c r="HS58" s="516"/>
      <c r="HT58" s="516"/>
      <c r="HU58" s="516"/>
      <c r="HV58" s="516"/>
      <c r="HW58" s="516"/>
      <c r="HX58" s="516"/>
      <c r="HY58" s="516"/>
      <c r="HZ58" s="516"/>
      <c r="IA58" s="516"/>
      <c r="IB58" s="516"/>
      <c r="IC58" s="516"/>
      <c r="ID58" s="516"/>
      <c r="IE58" s="516"/>
      <c r="IF58" s="516"/>
      <c r="IG58" s="516"/>
      <c r="IH58" s="516"/>
      <c r="II58" s="516"/>
      <c r="IJ58" s="516"/>
      <c r="IK58" s="516"/>
      <c r="IL58" s="516"/>
      <c r="IM58" s="516"/>
      <c r="IN58" s="516"/>
      <c r="IO58" s="516"/>
      <c r="IP58" s="516"/>
      <c r="IQ58" s="516"/>
      <c r="IR58" s="516"/>
      <c r="IS58" s="516"/>
      <c r="IT58" s="516"/>
      <c r="IU58" s="516"/>
      <c r="IV58" s="516"/>
      <c r="IW58" s="516"/>
      <c r="IX58" s="516"/>
      <c r="IY58" s="516"/>
      <c r="IZ58" s="516"/>
      <c r="JA58" s="516"/>
      <c r="JB58" s="516"/>
      <c r="JC58" s="516"/>
      <c r="JD58" s="516"/>
      <c r="JE58" s="516"/>
      <c r="JF58" s="516"/>
      <c r="JG58" s="516"/>
      <c r="JH58" s="516"/>
      <c r="JI58" s="516"/>
      <c r="JJ58" s="516"/>
      <c r="JK58" s="516"/>
      <c r="JL58" s="516"/>
      <c r="JM58" s="516"/>
      <c r="JN58" s="516"/>
      <c r="JO58" s="516"/>
      <c r="JP58" s="516"/>
      <c r="JQ58" s="516"/>
      <c r="JR58" s="516"/>
      <c r="JS58" s="516"/>
      <c r="JT58" s="516"/>
      <c r="JU58" s="516"/>
      <c r="JV58" s="516"/>
      <c r="JW58" s="516"/>
      <c r="JX58" s="516"/>
      <c r="JY58" s="516"/>
      <c r="JZ58" s="516"/>
      <c r="KA58" s="516"/>
      <c r="KB58" s="516"/>
      <c r="KC58" s="516"/>
      <c r="KD58" s="516"/>
      <c r="KE58" s="516"/>
      <c r="KF58" s="516"/>
      <c r="KG58" s="516"/>
      <c r="KH58" s="516"/>
      <c r="KI58" s="516"/>
      <c r="KJ58" s="516"/>
      <c r="KK58" s="516"/>
      <c r="KL58" s="516"/>
      <c r="KM58" s="516"/>
      <c r="KN58" s="516"/>
      <c r="KO58" s="516"/>
      <c r="KP58" s="516"/>
      <c r="KQ58" s="516"/>
      <c r="KR58" s="516"/>
      <c r="KS58" s="516"/>
      <c r="KT58" s="516"/>
      <c r="KU58" s="516"/>
      <c r="KV58" s="516"/>
      <c r="KW58" s="516"/>
      <c r="KX58" s="516"/>
      <c r="KY58" s="516"/>
      <c r="KZ58" s="516"/>
      <c r="LA58" s="516"/>
      <c r="LB58" s="516"/>
      <c r="LC58" s="516"/>
      <c r="LD58" s="516"/>
      <c r="LE58" s="516"/>
      <c r="LF58" s="516"/>
      <c r="LG58" s="516"/>
      <c r="LH58" s="516"/>
      <c r="LI58" s="516"/>
      <c r="LJ58" s="516"/>
      <c r="LK58" s="516"/>
      <c r="LL58" s="516"/>
      <c r="LM58" s="516"/>
      <c r="LN58" s="516"/>
      <c r="LO58" s="516"/>
      <c r="LP58" s="516"/>
      <c r="LQ58" s="516"/>
      <c r="LR58" s="516"/>
      <c r="LS58" s="516"/>
      <c r="LT58" s="516"/>
      <c r="LU58" s="516"/>
      <c r="LV58" s="516"/>
      <c r="LW58" s="516"/>
      <c r="LX58" s="516"/>
      <c r="LY58" s="516"/>
      <c r="LZ58" s="516"/>
      <c r="MA58" s="516"/>
      <c r="MB58" s="516"/>
      <c r="MC58" s="516"/>
      <c r="MD58" s="516"/>
      <c r="ME58" s="516"/>
      <c r="MF58" s="516"/>
      <c r="MG58" s="516"/>
      <c r="MH58" s="516"/>
      <c r="MI58" s="516"/>
      <c r="MJ58" s="516"/>
      <c r="MK58" s="516"/>
      <c r="ML58" s="516"/>
      <c r="MM58" s="516"/>
      <c r="MN58" s="516"/>
      <c r="MO58" s="516"/>
      <c r="MP58" s="516"/>
      <c r="MQ58" s="516"/>
      <c r="MR58" s="516"/>
      <c r="MS58" s="516"/>
      <c r="MT58" s="516"/>
      <c r="MU58" s="516"/>
      <c r="MV58" s="516"/>
      <c r="MW58" s="516"/>
      <c r="MX58" s="516"/>
      <c r="MY58" s="516"/>
      <c r="MZ58" s="516"/>
      <c r="NA58" s="516"/>
      <c r="NB58" s="516"/>
      <c r="NC58" s="516"/>
      <c r="ND58" s="516"/>
      <c r="NE58" s="516"/>
      <c r="NF58" s="516"/>
      <c r="NG58" s="516"/>
      <c r="NH58" s="516"/>
      <c r="NI58" s="516"/>
      <c r="NJ58" s="516"/>
      <c r="NK58" s="516"/>
      <c r="NL58" s="516"/>
      <c r="NM58" s="516"/>
      <c r="NN58" s="516"/>
      <c r="NO58" s="516"/>
      <c r="NP58" s="516"/>
      <c r="NQ58" s="516"/>
      <c r="NR58" s="516"/>
      <c r="NS58" s="516"/>
      <c r="NT58" s="516"/>
      <c r="NU58" s="516"/>
      <c r="NV58" s="516"/>
      <c r="NW58" s="516"/>
      <c r="NX58" s="516"/>
      <c r="NY58" s="516"/>
      <c r="NZ58" s="516"/>
      <c r="OA58" s="516"/>
      <c r="OB58" s="516"/>
      <c r="OC58" s="516"/>
      <c r="OD58" s="516"/>
      <c r="OE58" s="516"/>
      <c r="OF58" s="516"/>
      <c r="OG58" s="516"/>
      <c r="OH58" s="516"/>
      <c r="OI58" s="516"/>
      <c r="OJ58" s="516"/>
      <c r="OK58" s="516"/>
      <c r="OL58" s="516"/>
      <c r="OM58" s="516"/>
      <c r="ON58" s="516"/>
      <c r="OO58" s="516"/>
      <c r="OP58" s="516"/>
      <c r="OQ58" s="516"/>
      <c r="OR58" s="516"/>
      <c r="OS58" s="516"/>
      <c r="OT58" s="516"/>
      <c r="OU58" s="516"/>
      <c r="OV58" s="516"/>
      <c r="OW58" s="516"/>
      <c r="OX58" s="516"/>
      <c r="OY58" s="516"/>
      <c r="OZ58" s="516"/>
      <c r="PA58" s="516"/>
      <c r="PB58" s="516"/>
      <c r="PC58" s="516"/>
      <c r="PD58" s="516"/>
      <c r="PE58" s="516"/>
      <c r="PF58" s="516"/>
      <c r="PG58" s="516"/>
      <c r="PH58" s="516"/>
      <c r="PI58" s="516"/>
      <c r="PJ58" s="516"/>
      <c r="PK58" s="516"/>
      <c r="PL58" s="516"/>
      <c r="PM58" s="516"/>
      <c r="PN58" s="516"/>
      <c r="PO58" s="516"/>
      <c r="PP58" s="516"/>
      <c r="PQ58" s="516"/>
      <c r="PR58" s="516"/>
      <c r="PS58" s="516"/>
      <c r="PT58" s="516"/>
      <c r="PU58" s="516"/>
      <c r="PV58" s="516"/>
      <c r="PW58" s="516"/>
      <c r="PX58" s="516"/>
      <c r="PY58" s="516"/>
      <c r="PZ58" s="516"/>
      <c r="QA58" s="516"/>
      <c r="QB58" s="516"/>
      <c r="QC58" s="516"/>
      <c r="QD58" s="516"/>
      <c r="QE58" s="516"/>
      <c r="QF58" s="516"/>
      <c r="QG58" s="516"/>
      <c r="QH58" s="516"/>
      <c r="QI58" s="516"/>
      <c r="QJ58" s="516"/>
      <c r="QK58" s="516"/>
      <c r="QL58" s="516"/>
      <c r="QM58" s="516"/>
      <c r="QN58" s="516"/>
      <c r="QO58" s="516"/>
      <c r="QP58" s="516"/>
      <c r="QQ58" s="516"/>
      <c r="QR58" s="516"/>
      <c r="QS58" s="516"/>
      <c r="QT58" s="516"/>
      <c r="QU58" s="516"/>
      <c r="QV58" s="516"/>
      <c r="QW58" s="516"/>
      <c r="QX58" s="516"/>
      <c r="QY58" s="516"/>
      <c r="QZ58" s="516"/>
      <c r="RA58" s="516"/>
      <c r="RB58" s="516"/>
      <c r="RC58" s="516"/>
      <c r="RD58" s="516"/>
      <c r="RE58" s="516"/>
      <c r="RF58" s="516"/>
      <c r="RG58" s="516"/>
      <c r="RH58" s="516"/>
      <c r="RI58" s="516"/>
      <c r="RJ58" s="516"/>
      <c r="RK58" s="516"/>
      <c r="RL58" s="516"/>
      <c r="RM58" s="516"/>
      <c r="RN58" s="516"/>
      <c r="RO58" s="516"/>
      <c r="RP58" s="516"/>
      <c r="RQ58" s="516"/>
      <c r="RR58" s="516"/>
      <c r="RS58" s="516"/>
      <c r="RT58" s="516"/>
      <c r="RU58" s="516"/>
      <c r="RV58" s="516"/>
      <c r="RW58" s="516"/>
      <c r="RX58" s="516"/>
      <c r="RY58" s="516"/>
      <c r="RZ58" s="516"/>
      <c r="SA58" s="516"/>
      <c r="SB58" s="516"/>
      <c r="SC58" s="516"/>
      <c r="SD58" s="516"/>
      <c r="SE58" s="516"/>
      <c r="SF58" s="516"/>
      <c r="SG58" s="516"/>
      <c r="SH58" s="516"/>
      <c r="SI58" s="516"/>
      <c r="SJ58" s="516"/>
      <c r="SK58" s="516"/>
      <c r="SL58" s="516"/>
      <c r="SM58" s="516"/>
      <c r="SN58" s="516"/>
      <c r="SO58" s="516"/>
      <c r="SP58" s="516"/>
      <c r="SQ58" s="516"/>
      <c r="SR58" s="516"/>
      <c r="SS58" s="516"/>
    </row>
    <row r="59" spans="1:513" s="517" customFormat="1" ht="28.8" customHeight="1" x14ac:dyDescent="0.25">
      <c r="A59" s="553"/>
      <c r="B59" s="575"/>
      <c r="C59" s="555" t="s">
        <v>447</v>
      </c>
      <c r="D59" s="556">
        <v>15</v>
      </c>
      <c r="E59" s="557">
        <v>2619</v>
      </c>
      <c r="F59" s="557">
        <f>D59*E59</f>
        <v>39285</v>
      </c>
      <c r="G59" s="558" t="s">
        <v>58</v>
      </c>
      <c r="H59" s="558" t="s">
        <v>184</v>
      </c>
      <c r="I59" s="558"/>
      <c r="J59" s="558"/>
      <c r="K59" s="558"/>
      <c r="L59" s="558"/>
      <c r="M59" s="558"/>
      <c r="N59" s="558"/>
      <c r="O59" s="558"/>
      <c r="P59" s="558"/>
      <c r="Q59" s="558"/>
      <c r="R59" s="558"/>
      <c r="S59" s="558"/>
      <c r="T59" s="558"/>
      <c r="U59" s="558"/>
      <c r="V59" s="558"/>
      <c r="W59" s="558"/>
      <c r="X59" s="558"/>
      <c r="Y59" s="558"/>
      <c r="Z59" s="558"/>
      <c r="AA59" s="558"/>
      <c r="AB59" s="558"/>
      <c r="AC59" s="558"/>
      <c r="AD59" s="558"/>
      <c r="AE59" s="558"/>
      <c r="AF59" s="558"/>
      <c r="AG59" s="558"/>
      <c r="AH59" s="560"/>
      <c r="AI59" s="538"/>
      <c r="AJ59" s="539"/>
      <c r="AK59" s="570"/>
      <c r="AL59" s="561"/>
      <c r="AM59" s="562"/>
      <c r="AN59" s="516"/>
      <c r="AO59" s="516"/>
      <c r="AP59" s="516"/>
      <c r="AQ59" s="516"/>
      <c r="AR59" s="516"/>
      <c r="AS59" s="516"/>
      <c r="AT59" s="516"/>
      <c r="AU59" s="516"/>
      <c r="AV59" s="516"/>
      <c r="AW59" s="516"/>
      <c r="AX59" s="516"/>
      <c r="AY59" s="516"/>
      <c r="AZ59" s="516"/>
      <c r="BA59" s="516"/>
      <c r="BB59" s="516"/>
      <c r="BC59" s="516"/>
      <c r="BD59" s="516"/>
      <c r="BE59" s="516"/>
      <c r="BF59" s="516"/>
      <c r="BG59" s="516"/>
      <c r="BH59" s="516"/>
      <c r="BI59" s="516"/>
      <c r="BJ59" s="516"/>
      <c r="BK59" s="516"/>
      <c r="BL59" s="516"/>
      <c r="BM59" s="516"/>
      <c r="BN59" s="516"/>
      <c r="BO59" s="516"/>
      <c r="BP59" s="516"/>
      <c r="BQ59" s="516"/>
      <c r="BR59" s="516"/>
      <c r="BS59" s="516"/>
      <c r="BT59" s="516"/>
      <c r="BU59" s="516"/>
      <c r="BV59" s="516"/>
      <c r="BW59" s="516"/>
      <c r="BX59" s="516"/>
      <c r="BY59" s="516"/>
      <c r="BZ59" s="516"/>
      <c r="CA59" s="516"/>
      <c r="CB59" s="516"/>
      <c r="CC59" s="516"/>
      <c r="CD59" s="516"/>
      <c r="CE59" s="516"/>
      <c r="CF59" s="516"/>
      <c r="CG59" s="516"/>
      <c r="CH59" s="516"/>
      <c r="CI59" s="516"/>
      <c r="CJ59" s="516"/>
      <c r="CK59" s="516"/>
      <c r="CL59" s="516"/>
      <c r="CM59" s="516"/>
      <c r="CN59" s="516"/>
      <c r="CO59" s="516"/>
      <c r="CP59" s="516"/>
      <c r="CQ59" s="516"/>
      <c r="CR59" s="516"/>
      <c r="CS59" s="516"/>
      <c r="CT59" s="516"/>
      <c r="CU59" s="516"/>
      <c r="CV59" s="516"/>
      <c r="CW59" s="516"/>
      <c r="CX59" s="516"/>
      <c r="CY59" s="516"/>
      <c r="CZ59" s="516"/>
      <c r="DA59" s="516"/>
      <c r="DB59" s="516"/>
      <c r="DC59" s="516"/>
      <c r="DD59" s="516"/>
      <c r="DE59" s="516"/>
      <c r="DF59" s="516"/>
      <c r="DG59" s="516"/>
      <c r="DH59" s="516"/>
      <c r="DI59" s="516"/>
      <c r="DJ59" s="516"/>
      <c r="DK59" s="516"/>
      <c r="DL59" s="516"/>
      <c r="DM59" s="516"/>
      <c r="DN59" s="516"/>
      <c r="DO59" s="516"/>
      <c r="DP59" s="516"/>
      <c r="DQ59" s="516"/>
      <c r="DR59" s="516"/>
      <c r="DS59" s="516"/>
      <c r="DT59" s="516"/>
      <c r="DU59" s="516"/>
      <c r="DV59" s="516"/>
      <c r="DW59" s="516"/>
      <c r="DX59" s="516"/>
      <c r="DY59" s="516"/>
      <c r="DZ59" s="516"/>
      <c r="EA59" s="516"/>
      <c r="EB59" s="516"/>
      <c r="EC59" s="516"/>
      <c r="ED59" s="516"/>
      <c r="EE59" s="516"/>
      <c r="EF59" s="516"/>
      <c r="EG59" s="516"/>
      <c r="EH59" s="516"/>
      <c r="EI59" s="516"/>
      <c r="EJ59" s="516"/>
      <c r="EK59" s="516"/>
      <c r="EL59" s="516"/>
      <c r="EM59" s="516"/>
      <c r="EN59" s="516"/>
      <c r="EO59" s="516"/>
      <c r="EP59" s="516"/>
      <c r="EQ59" s="516"/>
      <c r="ER59" s="516"/>
      <c r="ES59" s="516"/>
      <c r="ET59" s="516"/>
      <c r="EU59" s="516"/>
      <c r="EV59" s="516"/>
      <c r="EW59" s="516"/>
      <c r="EX59" s="516"/>
      <c r="EY59" s="516"/>
      <c r="EZ59" s="516"/>
      <c r="FA59" s="516"/>
      <c r="FB59" s="516"/>
      <c r="FC59" s="516"/>
      <c r="FD59" s="516"/>
      <c r="FE59" s="516"/>
      <c r="FF59" s="516"/>
      <c r="FG59" s="516"/>
      <c r="FH59" s="516"/>
      <c r="FI59" s="516"/>
      <c r="FJ59" s="516"/>
      <c r="FK59" s="516"/>
      <c r="FL59" s="516"/>
      <c r="FM59" s="516"/>
      <c r="FN59" s="516"/>
      <c r="FO59" s="516"/>
      <c r="FP59" s="516"/>
      <c r="FQ59" s="516"/>
      <c r="FR59" s="516"/>
      <c r="FS59" s="516"/>
      <c r="FT59" s="516"/>
      <c r="FU59" s="516"/>
      <c r="FV59" s="516"/>
      <c r="FW59" s="516"/>
      <c r="FX59" s="516"/>
      <c r="FY59" s="516"/>
      <c r="FZ59" s="516"/>
      <c r="GA59" s="516"/>
      <c r="GB59" s="516"/>
      <c r="GC59" s="516"/>
      <c r="GD59" s="516"/>
      <c r="GE59" s="516"/>
      <c r="GF59" s="516"/>
      <c r="GG59" s="516"/>
      <c r="GH59" s="516"/>
      <c r="GI59" s="516"/>
      <c r="GJ59" s="516"/>
      <c r="GK59" s="516"/>
      <c r="GL59" s="516"/>
      <c r="GM59" s="516"/>
      <c r="GN59" s="516"/>
      <c r="GO59" s="516"/>
      <c r="GP59" s="516"/>
      <c r="GQ59" s="516"/>
      <c r="GR59" s="516"/>
      <c r="GS59" s="516"/>
      <c r="GT59" s="516"/>
      <c r="GU59" s="516"/>
      <c r="GV59" s="516"/>
      <c r="GW59" s="516"/>
      <c r="GX59" s="516"/>
      <c r="GY59" s="516"/>
      <c r="GZ59" s="516"/>
      <c r="HA59" s="516"/>
      <c r="HB59" s="516"/>
      <c r="HC59" s="516"/>
      <c r="HD59" s="516"/>
      <c r="HE59" s="516"/>
      <c r="HF59" s="516"/>
      <c r="HG59" s="516"/>
      <c r="HH59" s="516"/>
      <c r="HI59" s="516"/>
      <c r="HJ59" s="516"/>
      <c r="HK59" s="516"/>
      <c r="HL59" s="516"/>
      <c r="HM59" s="516"/>
      <c r="HN59" s="516"/>
      <c r="HO59" s="516"/>
      <c r="HP59" s="516"/>
      <c r="HQ59" s="516"/>
      <c r="HR59" s="516"/>
      <c r="HS59" s="516"/>
      <c r="HT59" s="516"/>
      <c r="HU59" s="516"/>
      <c r="HV59" s="516"/>
      <c r="HW59" s="516"/>
      <c r="HX59" s="516"/>
      <c r="HY59" s="516"/>
      <c r="HZ59" s="516"/>
      <c r="IA59" s="516"/>
      <c r="IB59" s="516"/>
      <c r="IC59" s="516"/>
      <c r="ID59" s="516"/>
      <c r="IE59" s="516"/>
      <c r="IF59" s="516"/>
      <c r="IG59" s="516"/>
      <c r="IH59" s="516"/>
      <c r="II59" s="516"/>
      <c r="IJ59" s="516"/>
      <c r="IK59" s="516"/>
      <c r="IL59" s="516"/>
      <c r="IM59" s="516"/>
      <c r="IN59" s="516"/>
      <c r="IO59" s="516"/>
      <c r="IP59" s="516"/>
      <c r="IQ59" s="516"/>
      <c r="IR59" s="516"/>
      <c r="IS59" s="516"/>
      <c r="IT59" s="516"/>
      <c r="IU59" s="516"/>
      <c r="IV59" s="516"/>
      <c r="IW59" s="516"/>
      <c r="IX59" s="516"/>
      <c r="IY59" s="516"/>
      <c r="IZ59" s="516"/>
      <c r="JA59" s="516"/>
      <c r="JB59" s="516"/>
      <c r="JC59" s="516"/>
      <c r="JD59" s="516"/>
      <c r="JE59" s="516"/>
      <c r="JF59" s="516"/>
      <c r="JG59" s="516"/>
      <c r="JH59" s="516"/>
      <c r="JI59" s="516"/>
      <c r="JJ59" s="516"/>
      <c r="JK59" s="516"/>
      <c r="JL59" s="516"/>
      <c r="JM59" s="516"/>
      <c r="JN59" s="516"/>
      <c r="JO59" s="516"/>
      <c r="JP59" s="516"/>
      <c r="JQ59" s="516"/>
      <c r="JR59" s="516"/>
      <c r="JS59" s="516"/>
      <c r="JT59" s="516"/>
      <c r="JU59" s="516"/>
      <c r="JV59" s="516"/>
      <c r="JW59" s="516"/>
      <c r="JX59" s="516"/>
      <c r="JY59" s="516"/>
      <c r="JZ59" s="516"/>
      <c r="KA59" s="516"/>
      <c r="KB59" s="516"/>
      <c r="KC59" s="516"/>
      <c r="KD59" s="516"/>
      <c r="KE59" s="516"/>
      <c r="KF59" s="516"/>
      <c r="KG59" s="516"/>
      <c r="KH59" s="516"/>
      <c r="KI59" s="516"/>
      <c r="KJ59" s="516"/>
      <c r="KK59" s="516"/>
      <c r="KL59" s="516"/>
      <c r="KM59" s="516"/>
      <c r="KN59" s="516"/>
      <c r="KO59" s="516"/>
      <c r="KP59" s="516"/>
      <c r="KQ59" s="516"/>
      <c r="KR59" s="516"/>
      <c r="KS59" s="516"/>
      <c r="KT59" s="516"/>
      <c r="KU59" s="516"/>
      <c r="KV59" s="516"/>
      <c r="KW59" s="516"/>
      <c r="KX59" s="516"/>
      <c r="KY59" s="516"/>
      <c r="KZ59" s="516"/>
      <c r="LA59" s="516"/>
      <c r="LB59" s="516"/>
      <c r="LC59" s="516"/>
      <c r="LD59" s="516"/>
      <c r="LE59" s="516"/>
      <c r="LF59" s="516"/>
      <c r="LG59" s="516"/>
      <c r="LH59" s="516"/>
      <c r="LI59" s="516"/>
      <c r="LJ59" s="516"/>
      <c r="LK59" s="516"/>
      <c r="LL59" s="516"/>
      <c r="LM59" s="516"/>
      <c r="LN59" s="516"/>
      <c r="LO59" s="516"/>
      <c r="LP59" s="516"/>
      <c r="LQ59" s="516"/>
      <c r="LR59" s="516"/>
      <c r="LS59" s="516"/>
      <c r="LT59" s="516"/>
      <c r="LU59" s="516"/>
      <c r="LV59" s="516"/>
      <c r="LW59" s="516"/>
      <c r="LX59" s="516"/>
      <c r="LY59" s="516"/>
      <c r="LZ59" s="516"/>
      <c r="MA59" s="516"/>
      <c r="MB59" s="516"/>
      <c r="MC59" s="516"/>
      <c r="MD59" s="516"/>
      <c r="ME59" s="516"/>
      <c r="MF59" s="516"/>
      <c r="MG59" s="516"/>
      <c r="MH59" s="516"/>
      <c r="MI59" s="516"/>
      <c r="MJ59" s="516"/>
      <c r="MK59" s="516"/>
      <c r="ML59" s="516"/>
      <c r="MM59" s="516"/>
      <c r="MN59" s="516"/>
      <c r="MO59" s="516"/>
      <c r="MP59" s="516"/>
      <c r="MQ59" s="516"/>
      <c r="MR59" s="516"/>
      <c r="MS59" s="516"/>
      <c r="MT59" s="516"/>
      <c r="MU59" s="516"/>
      <c r="MV59" s="516"/>
      <c r="MW59" s="516"/>
      <c r="MX59" s="516"/>
      <c r="MY59" s="516"/>
      <c r="MZ59" s="516"/>
      <c r="NA59" s="516"/>
      <c r="NB59" s="516"/>
      <c r="NC59" s="516"/>
      <c r="ND59" s="516"/>
      <c r="NE59" s="516"/>
      <c r="NF59" s="516"/>
      <c r="NG59" s="516"/>
      <c r="NH59" s="516"/>
      <c r="NI59" s="516"/>
      <c r="NJ59" s="516"/>
      <c r="NK59" s="516"/>
      <c r="NL59" s="516"/>
      <c r="NM59" s="516"/>
      <c r="NN59" s="516"/>
      <c r="NO59" s="516"/>
      <c r="NP59" s="516"/>
      <c r="NQ59" s="516"/>
      <c r="NR59" s="516"/>
      <c r="NS59" s="516"/>
      <c r="NT59" s="516"/>
      <c r="NU59" s="516"/>
      <c r="NV59" s="516"/>
      <c r="NW59" s="516"/>
      <c r="NX59" s="516"/>
      <c r="NY59" s="516"/>
      <c r="NZ59" s="516"/>
      <c r="OA59" s="516"/>
      <c r="OB59" s="516"/>
      <c r="OC59" s="516"/>
      <c r="OD59" s="516"/>
      <c r="OE59" s="516"/>
      <c r="OF59" s="516"/>
      <c r="OG59" s="516"/>
      <c r="OH59" s="516"/>
      <c r="OI59" s="516"/>
      <c r="OJ59" s="516"/>
      <c r="OK59" s="516"/>
      <c r="OL59" s="516"/>
      <c r="OM59" s="516"/>
      <c r="ON59" s="516"/>
      <c r="OO59" s="516"/>
      <c r="OP59" s="516"/>
      <c r="OQ59" s="516"/>
      <c r="OR59" s="516"/>
      <c r="OS59" s="516"/>
      <c r="OT59" s="516"/>
      <c r="OU59" s="516"/>
      <c r="OV59" s="516"/>
      <c r="OW59" s="516"/>
      <c r="OX59" s="516"/>
      <c r="OY59" s="516"/>
      <c r="OZ59" s="516"/>
      <c r="PA59" s="516"/>
      <c r="PB59" s="516"/>
      <c r="PC59" s="516"/>
      <c r="PD59" s="516"/>
      <c r="PE59" s="516"/>
      <c r="PF59" s="516"/>
      <c r="PG59" s="516"/>
      <c r="PH59" s="516"/>
      <c r="PI59" s="516"/>
      <c r="PJ59" s="516"/>
      <c r="PK59" s="516"/>
      <c r="PL59" s="516"/>
      <c r="PM59" s="516"/>
      <c r="PN59" s="516"/>
      <c r="PO59" s="516"/>
      <c r="PP59" s="516"/>
      <c r="PQ59" s="516"/>
      <c r="PR59" s="516"/>
      <c r="PS59" s="516"/>
      <c r="PT59" s="516"/>
      <c r="PU59" s="516"/>
      <c r="PV59" s="516"/>
      <c r="PW59" s="516"/>
      <c r="PX59" s="516"/>
      <c r="PY59" s="516"/>
      <c r="PZ59" s="516"/>
      <c r="QA59" s="516"/>
      <c r="QB59" s="516"/>
      <c r="QC59" s="516"/>
      <c r="QD59" s="516"/>
      <c r="QE59" s="516"/>
      <c r="QF59" s="516"/>
      <c r="QG59" s="516"/>
      <c r="QH59" s="516"/>
      <c r="QI59" s="516"/>
      <c r="QJ59" s="516"/>
      <c r="QK59" s="516"/>
      <c r="QL59" s="516"/>
      <c r="QM59" s="516"/>
      <c r="QN59" s="516"/>
      <c r="QO59" s="516"/>
      <c r="QP59" s="516"/>
      <c r="QQ59" s="516"/>
      <c r="QR59" s="516"/>
      <c r="QS59" s="516"/>
      <c r="QT59" s="516"/>
      <c r="QU59" s="516"/>
      <c r="QV59" s="516"/>
      <c r="QW59" s="516"/>
      <c r="QX59" s="516"/>
      <c r="QY59" s="516"/>
      <c r="QZ59" s="516"/>
      <c r="RA59" s="516"/>
      <c r="RB59" s="516"/>
      <c r="RC59" s="516"/>
      <c r="RD59" s="516"/>
      <c r="RE59" s="516"/>
      <c r="RF59" s="516"/>
      <c r="RG59" s="516"/>
      <c r="RH59" s="516"/>
      <c r="RI59" s="516"/>
      <c r="RJ59" s="516"/>
      <c r="RK59" s="516"/>
      <c r="RL59" s="516"/>
      <c r="RM59" s="516"/>
      <c r="RN59" s="516"/>
      <c r="RO59" s="516"/>
      <c r="RP59" s="516"/>
      <c r="RQ59" s="516"/>
      <c r="RR59" s="516"/>
      <c r="RS59" s="516"/>
      <c r="RT59" s="516"/>
      <c r="RU59" s="516"/>
      <c r="RV59" s="516"/>
      <c r="RW59" s="516"/>
      <c r="RX59" s="516"/>
      <c r="RY59" s="516"/>
      <c r="RZ59" s="516"/>
      <c r="SA59" s="516"/>
      <c r="SB59" s="516"/>
      <c r="SC59" s="516"/>
      <c r="SD59" s="516"/>
      <c r="SE59" s="516"/>
      <c r="SF59" s="516"/>
      <c r="SG59" s="516"/>
      <c r="SH59" s="516"/>
      <c r="SI59" s="516"/>
      <c r="SJ59" s="516"/>
      <c r="SK59" s="516"/>
      <c r="SL59" s="516"/>
      <c r="SM59" s="516"/>
      <c r="SN59" s="516"/>
      <c r="SO59" s="516"/>
      <c r="SP59" s="516"/>
      <c r="SQ59" s="516"/>
      <c r="SR59" s="516"/>
      <c r="SS59" s="516"/>
    </row>
    <row r="60" spans="1:513" s="517" customFormat="1" ht="28.8" customHeight="1" x14ac:dyDescent="0.25">
      <c r="A60" s="553"/>
      <c r="B60" s="823" t="str">
        <f>'PEP Av. Fin.'!A24</f>
        <v>1.4.2 -  Automação centralizando o atendimento e integrando a informação dos diversos canais</v>
      </c>
      <c r="C60" s="824"/>
      <c r="D60" s="556"/>
      <c r="E60" s="557"/>
      <c r="F60" s="557"/>
      <c r="G60" s="558"/>
      <c r="H60" s="558"/>
      <c r="I60" s="558"/>
      <c r="J60" s="558"/>
      <c r="K60" s="558"/>
      <c r="L60" s="558"/>
      <c r="M60" s="558"/>
      <c r="N60" s="558"/>
      <c r="O60" s="558"/>
      <c r="P60" s="558"/>
      <c r="Q60" s="558"/>
      <c r="R60" s="558"/>
      <c r="S60" s="558"/>
      <c r="T60" s="558"/>
      <c r="U60" s="558"/>
      <c r="V60" s="558"/>
      <c r="W60" s="558"/>
      <c r="X60" s="558"/>
      <c r="Y60" s="558"/>
      <c r="Z60" s="558"/>
      <c r="AA60" s="558"/>
      <c r="AB60" s="558"/>
      <c r="AC60" s="558"/>
      <c r="AD60" s="558"/>
      <c r="AE60" s="558"/>
      <c r="AF60" s="558"/>
      <c r="AG60" s="558"/>
      <c r="AH60" s="560"/>
      <c r="AI60" s="538">
        <f>'PEP Av. Fin.'!H24</f>
        <v>14000</v>
      </c>
      <c r="AJ60" s="539">
        <f>'PEP Av. Fin.'!I24</f>
        <v>0</v>
      </c>
      <c r="AK60" s="570">
        <f>'PEP Av. Fin.'!J24</f>
        <v>14000</v>
      </c>
      <c r="AL60" s="561">
        <f>'PEP Av. Fin.'!K24</f>
        <v>0.32835869904283438</v>
      </c>
      <c r="AM60" s="562"/>
      <c r="AN60" s="516"/>
      <c r="AO60" s="516"/>
      <c r="AP60" s="516"/>
      <c r="AQ60" s="516"/>
      <c r="AR60" s="516"/>
      <c r="AS60" s="516"/>
      <c r="AT60" s="516"/>
      <c r="AU60" s="516"/>
      <c r="AV60" s="516"/>
      <c r="AW60" s="516"/>
      <c r="AX60" s="516"/>
      <c r="AY60" s="516"/>
      <c r="AZ60" s="516"/>
      <c r="BA60" s="516"/>
      <c r="BB60" s="516"/>
      <c r="BC60" s="516"/>
      <c r="BD60" s="516"/>
      <c r="BE60" s="516"/>
      <c r="BF60" s="516"/>
      <c r="BG60" s="516"/>
      <c r="BH60" s="516"/>
      <c r="BI60" s="516"/>
      <c r="BJ60" s="516"/>
      <c r="BK60" s="516"/>
      <c r="BL60" s="516"/>
      <c r="BM60" s="516"/>
      <c r="BN60" s="516"/>
      <c r="BO60" s="516"/>
      <c r="BP60" s="516"/>
      <c r="BQ60" s="516"/>
      <c r="BR60" s="516"/>
      <c r="BS60" s="516"/>
      <c r="BT60" s="516"/>
      <c r="BU60" s="516"/>
      <c r="BV60" s="516"/>
      <c r="BW60" s="516"/>
      <c r="BX60" s="516"/>
      <c r="BY60" s="516"/>
      <c r="BZ60" s="516"/>
      <c r="CA60" s="516"/>
      <c r="CB60" s="516"/>
      <c r="CC60" s="516"/>
      <c r="CD60" s="516"/>
      <c r="CE60" s="516"/>
      <c r="CF60" s="516"/>
      <c r="CG60" s="516"/>
      <c r="CH60" s="516"/>
      <c r="CI60" s="516"/>
      <c r="CJ60" s="516"/>
      <c r="CK60" s="516"/>
      <c r="CL60" s="516"/>
      <c r="CM60" s="516"/>
      <c r="CN60" s="516"/>
      <c r="CO60" s="516"/>
      <c r="CP60" s="516"/>
      <c r="CQ60" s="516"/>
      <c r="CR60" s="516"/>
      <c r="CS60" s="516"/>
      <c r="CT60" s="516"/>
      <c r="CU60" s="516"/>
      <c r="CV60" s="516"/>
      <c r="CW60" s="516"/>
      <c r="CX60" s="516"/>
      <c r="CY60" s="516"/>
      <c r="CZ60" s="516"/>
      <c r="DA60" s="516"/>
      <c r="DB60" s="516"/>
      <c r="DC60" s="516"/>
      <c r="DD60" s="516"/>
      <c r="DE60" s="516"/>
      <c r="DF60" s="516"/>
      <c r="DG60" s="516"/>
      <c r="DH60" s="516"/>
      <c r="DI60" s="516"/>
      <c r="DJ60" s="516"/>
      <c r="DK60" s="516"/>
      <c r="DL60" s="516"/>
      <c r="DM60" s="516"/>
      <c r="DN60" s="516"/>
      <c r="DO60" s="516"/>
      <c r="DP60" s="516"/>
      <c r="DQ60" s="516"/>
      <c r="DR60" s="516"/>
      <c r="DS60" s="516"/>
      <c r="DT60" s="516"/>
      <c r="DU60" s="516"/>
      <c r="DV60" s="516"/>
      <c r="DW60" s="516"/>
      <c r="DX60" s="516"/>
      <c r="DY60" s="516"/>
      <c r="DZ60" s="516"/>
      <c r="EA60" s="516"/>
      <c r="EB60" s="516"/>
      <c r="EC60" s="516"/>
      <c r="ED60" s="516"/>
      <c r="EE60" s="516"/>
      <c r="EF60" s="516"/>
      <c r="EG60" s="516"/>
      <c r="EH60" s="516"/>
      <c r="EI60" s="516"/>
      <c r="EJ60" s="516"/>
      <c r="EK60" s="516"/>
      <c r="EL60" s="516"/>
      <c r="EM60" s="516"/>
      <c r="EN60" s="516"/>
      <c r="EO60" s="516"/>
      <c r="EP60" s="516"/>
      <c r="EQ60" s="516"/>
      <c r="ER60" s="516"/>
      <c r="ES60" s="516"/>
      <c r="ET60" s="516"/>
      <c r="EU60" s="516"/>
      <c r="EV60" s="516"/>
      <c r="EW60" s="516"/>
      <c r="EX60" s="516"/>
      <c r="EY60" s="516"/>
      <c r="EZ60" s="516"/>
      <c r="FA60" s="516"/>
      <c r="FB60" s="516"/>
      <c r="FC60" s="516"/>
      <c r="FD60" s="516"/>
      <c r="FE60" s="516"/>
      <c r="FF60" s="516"/>
      <c r="FG60" s="516"/>
      <c r="FH60" s="516"/>
      <c r="FI60" s="516"/>
      <c r="FJ60" s="516"/>
      <c r="FK60" s="516"/>
      <c r="FL60" s="516"/>
      <c r="FM60" s="516"/>
      <c r="FN60" s="516"/>
      <c r="FO60" s="516"/>
      <c r="FP60" s="516"/>
      <c r="FQ60" s="516"/>
      <c r="FR60" s="516"/>
      <c r="FS60" s="516"/>
      <c r="FT60" s="516"/>
      <c r="FU60" s="516"/>
      <c r="FV60" s="516"/>
      <c r="FW60" s="516"/>
      <c r="FX60" s="516"/>
      <c r="FY60" s="516"/>
      <c r="FZ60" s="516"/>
      <c r="GA60" s="516"/>
      <c r="GB60" s="516"/>
      <c r="GC60" s="516"/>
      <c r="GD60" s="516"/>
      <c r="GE60" s="516"/>
      <c r="GF60" s="516"/>
      <c r="GG60" s="516"/>
      <c r="GH60" s="516"/>
      <c r="GI60" s="516"/>
      <c r="GJ60" s="516"/>
      <c r="GK60" s="516"/>
      <c r="GL60" s="516"/>
      <c r="GM60" s="516"/>
      <c r="GN60" s="516"/>
      <c r="GO60" s="516"/>
      <c r="GP60" s="516"/>
      <c r="GQ60" s="516"/>
      <c r="GR60" s="516"/>
      <c r="GS60" s="516"/>
      <c r="GT60" s="516"/>
      <c r="GU60" s="516"/>
      <c r="GV60" s="516"/>
      <c r="GW60" s="516"/>
      <c r="GX60" s="516"/>
      <c r="GY60" s="516"/>
      <c r="GZ60" s="516"/>
      <c r="HA60" s="516"/>
      <c r="HB60" s="516"/>
      <c r="HC60" s="516"/>
      <c r="HD60" s="516"/>
      <c r="HE60" s="516"/>
      <c r="HF60" s="516"/>
      <c r="HG60" s="516"/>
      <c r="HH60" s="516"/>
      <c r="HI60" s="516"/>
      <c r="HJ60" s="516"/>
      <c r="HK60" s="516"/>
      <c r="HL60" s="516"/>
      <c r="HM60" s="516"/>
      <c r="HN60" s="516"/>
      <c r="HO60" s="516"/>
      <c r="HP60" s="516"/>
      <c r="HQ60" s="516"/>
      <c r="HR60" s="516"/>
      <c r="HS60" s="516"/>
      <c r="HT60" s="516"/>
      <c r="HU60" s="516"/>
      <c r="HV60" s="516"/>
      <c r="HW60" s="516"/>
      <c r="HX60" s="516"/>
      <c r="HY60" s="516"/>
      <c r="HZ60" s="516"/>
      <c r="IA60" s="516"/>
      <c r="IB60" s="516"/>
      <c r="IC60" s="516"/>
      <c r="ID60" s="516"/>
      <c r="IE60" s="516"/>
      <c r="IF60" s="516"/>
      <c r="IG60" s="516"/>
      <c r="IH60" s="516"/>
      <c r="II60" s="516"/>
      <c r="IJ60" s="516"/>
      <c r="IK60" s="516"/>
      <c r="IL60" s="516"/>
      <c r="IM60" s="516"/>
      <c r="IN60" s="516"/>
      <c r="IO60" s="516"/>
      <c r="IP60" s="516"/>
      <c r="IQ60" s="516"/>
      <c r="IR60" s="516"/>
      <c r="IS60" s="516"/>
      <c r="IT60" s="516"/>
      <c r="IU60" s="516"/>
      <c r="IV60" s="516"/>
      <c r="IW60" s="516"/>
      <c r="IX60" s="516"/>
      <c r="IY60" s="516"/>
      <c r="IZ60" s="516"/>
      <c r="JA60" s="516"/>
      <c r="JB60" s="516"/>
      <c r="JC60" s="516"/>
      <c r="JD60" s="516"/>
      <c r="JE60" s="516"/>
      <c r="JF60" s="516"/>
      <c r="JG60" s="516"/>
      <c r="JH60" s="516"/>
      <c r="JI60" s="516"/>
      <c r="JJ60" s="516"/>
      <c r="JK60" s="516"/>
      <c r="JL60" s="516"/>
      <c r="JM60" s="516"/>
      <c r="JN60" s="516"/>
      <c r="JO60" s="516"/>
      <c r="JP60" s="516"/>
      <c r="JQ60" s="516"/>
      <c r="JR60" s="516"/>
      <c r="JS60" s="516"/>
      <c r="JT60" s="516"/>
      <c r="JU60" s="516"/>
      <c r="JV60" s="516"/>
      <c r="JW60" s="516"/>
      <c r="JX60" s="516"/>
      <c r="JY60" s="516"/>
      <c r="JZ60" s="516"/>
      <c r="KA60" s="516"/>
      <c r="KB60" s="516"/>
      <c r="KC60" s="516"/>
      <c r="KD60" s="516"/>
      <c r="KE60" s="516"/>
      <c r="KF60" s="516"/>
      <c r="KG60" s="516"/>
      <c r="KH60" s="516"/>
      <c r="KI60" s="516"/>
      <c r="KJ60" s="516"/>
      <c r="KK60" s="516"/>
      <c r="KL60" s="516"/>
      <c r="KM60" s="516"/>
      <c r="KN60" s="516"/>
      <c r="KO60" s="516"/>
      <c r="KP60" s="516"/>
      <c r="KQ60" s="516"/>
      <c r="KR60" s="516"/>
      <c r="KS60" s="516"/>
      <c r="KT60" s="516"/>
      <c r="KU60" s="516"/>
      <c r="KV60" s="516"/>
      <c r="KW60" s="516"/>
      <c r="KX60" s="516"/>
      <c r="KY60" s="516"/>
      <c r="KZ60" s="516"/>
      <c r="LA60" s="516"/>
      <c r="LB60" s="516"/>
      <c r="LC60" s="516"/>
      <c r="LD60" s="516"/>
      <c r="LE60" s="516"/>
      <c r="LF60" s="516"/>
      <c r="LG60" s="516"/>
      <c r="LH60" s="516"/>
      <c r="LI60" s="516"/>
      <c r="LJ60" s="516"/>
      <c r="LK60" s="516"/>
      <c r="LL60" s="516"/>
      <c r="LM60" s="516"/>
      <c r="LN60" s="516"/>
      <c r="LO60" s="516"/>
      <c r="LP60" s="516"/>
      <c r="LQ60" s="516"/>
      <c r="LR60" s="516"/>
      <c r="LS60" s="516"/>
      <c r="LT60" s="516"/>
      <c r="LU60" s="516"/>
      <c r="LV60" s="516"/>
      <c r="LW60" s="516"/>
      <c r="LX60" s="516"/>
      <c r="LY60" s="516"/>
      <c r="LZ60" s="516"/>
      <c r="MA60" s="516"/>
      <c r="MB60" s="516"/>
      <c r="MC60" s="516"/>
      <c r="MD60" s="516"/>
      <c r="ME60" s="516"/>
      <c r="MF60" s="516"/>
      <c r="MG60" s="516"/>
      <c r="MH60" s="516"/>
      <c r="MI60" s="516"/>
      <c r="MJ60" s="516"/>
      <c r="MK60" s="516"/>
      <c r="ML60" s="516"/>
      <c r="MM60" s="516"/>
      <c r="MN60" s="516"/>
      <c r="MO60" s="516"/>
      <c r="MP60" s="516"/>
      <c r="MQ60" s="516"/>
      <c r="MR60" s="516"/>
      <c r="MS60" s="516"/>
      <c r="MT60" s="516"/>
      <c r="MU60" s="516"/>
      <c r="MV60" s="516"/>
      <c r="MW60" s="516"/>
      <c r="MX60" s="516"/>
      <c r="MY60" s="516"/>
      <c r="MZ60" s="516"/>
      <c r="NA60" s="516"/>
      <c r="NB60" s="516"/>
      <c r="NC60" s="516"/>
      <c r="ND60" s="516"/>
      <c r="NE60" s="516"/>
      <c r="NF60" s="516"/>
      <c r="NG60" s="516"/>
      <c r="NH60" s="516"/>
      <c r="NI60" s="516"/>
      <c r="NJ60" s="516"/>
      <c r="NK60" s="516"/>
      <c r="NL60" s="516"/>
      <c r="NM60" s="516"/>
      <c r="NN60" s="516"/>
      <c r="NO60" s="516"/>
      <c r="NP60" s="516"/>
      <c r="NQ60" s="516"/>
      <c r="NR60" s="516"/>
      <c r="NS60" s="516"/>
      <c r="NT60" s="516"/>
      <c r="NU60" s="516"/>
      <c r="NV60" s="516"/>
      <c r="NW60" s="516"/>
      <c r="NX60" s="516"/>
      <c r="NY60" s="516"/>
      <c r="NZ60" s="516"/>
      <c r="OA60" s="516"/>
      <c r="OB60" s="516"/>
      <c r="OC60" s="516"/>
      <c r="OD60" s="516"/>
      <c r="OE60" s="516"/>
      <c r="OF60" s="516"/>
      <c r="OG60" s="516"/>
      <c r="OH60" s="516"/>
      <c r="OI60" s="516"/>
      <c r="OJ60" s="516"/>
      <c r="OK60" s="516"/>
      <c r="OL60" s="516"/>
      <c r="OM60" s="516"/>
      <c r="ON60" s="516"/>
      <c r="OO60" s="516"/>
      <c r="OP60" s="516"/>
      <c r="OQ60" s="516"/>
      <c r="OR60" s="516"/>
      <c r="OS60" s="516"/>
      <c r="OT60" s="516"/>
      <c r="OU60" s="516"/>
      <c r="OV60" s="516"/>
      <c r="OW60" s="516"/>
      <c r="OX60" s="516"/>
      <c r="OY60" s="516"/>
      <c r="OZ60" s="516"/>
      <c r="PA60" s="516"/>
      <c r="PB60" s="516"/>
      <c r="PC60" s="516"/>
      <c r="PD60" s="516"/>
      <c r="PE60" s="516"/>
      <c r="PF60" s="516"/>
      <c r="PG60" s="516"/>
      <c r="PH60" s="516"/>
      <c r="PI60" s="516"/>
      <c r="PJ60" s="516"/>
      <c r="PK60" s="516"/>
      <c r="PL60" s="516"/>
      <c r="PM60" s="516"/>
      <c r="PN60" s="516"/>
      <c r="PO60" s="516"/>
      <c r="PP60" s="516"/>
      <c r="PQ60" s="516"/>
      <c r="PR60" s="516"/>
      <c r="PS60" s="516"/>
      <c r="PT60" s="516"/>
      <c r="PU60" s="516"/>
      <c r="PV60" s="516"/>
      <c r="PW60" s="516"/>
      <c r="PX60" s="516"/>
      <c r="PY60" s="516"/>
      <c r="PZ60" s="516"/>
      <c r="QA60" s="516"/>
      <c r="QB60" s="516"/>
      <c r="QC60" s="516"/>
      <c r="QD60" s="516"/>
      <c r="QE60" s="516"/>
      <c r="QF60" s="516"/>
      <c r="QG60" s="516"/>
      <c r="QH60" s="516"/>
      <c r="QI60" s="516"/>
      <c r="QJ60" s="516"/>
      <c r="QK60" s="516"/>
      <c r="QL60" s="516"/>
      <c r="QM60" s="516"/>
      <c r="QN60" s="516"/>
      <c r="QO60" s="516"/>
      <c r="QP60" s="516"/>
      <c r="QQ60" s="516"/>
      <c r="QR60" s="516"/>
      <c r="QS60" s="516"/>
      <c r="QT60" s="516"/>
      <c r="QU60" s="516"/>
      <c r="QV60" s="516"/>
      <c r="QW60" s="516"/>
      <c r="QX60" s="516"/>
      <c r="QY60" s="516"/>
      <c r="QZ60" s="516"/>
      <c r="RA60" s="516"/>
      <c r="RB60" s="516"/>
      <c r="RC60" s="516"/>
      <c r="RD60" s="516"/>
      <c r="RE60" s="516"/>
      <c r="RF60" s="516"/>
      <c r="RG60" s="516"/>
      <c r="RH60" s="516"/>
      <c r="RI60" s="516"/>
      <c r="RJ60" s="516"/>
      <c r="RK60" s="516"/>
      <c r="RL60" s="516"/>
      <c r="RM60" s="516"/>
      <c r="RN60" s="516"/>
      <c r="RO60" s="516"/>
      <c r="RP60" s="516"/>
      <c r="RQ60" s="516"/>
      <c r="RR60" s="516"/>
      <c r="RS60" s="516"/>
      <c r="RT60" s="516"/>
      <c r="RU60" s="516"/>
      <c r="RV60" s="516"/>
      <c r="RW60" s="516"/>
      <c r="RX60" s="516"/>
      <c r="RY60" s="516"/>
      <c r="RZ60" s="516"/>
      <c r="SA60" s="516"/>
      <c r="SB60" s="516"/>
      <c r="SC60" s="516"/>
      <c r="SD60" s="516"/>
      <c r="SE60" s="516"/>
      <c r="SF60" s="516"/>
      <c r="SG60" s="516"/>
      <c r="SH60" s="516"/>
      <c r="SI60" s="516"/>
      <c r="SJ60" s="516"/>
      <c r="SK60" s="516"/>
      <c r="SL60" s="516"/>
      <c r="SM60" s="516"/>
      <c r="SN60" s="516"/>
      <c r="SO60" s="516"/>
      <c r="SP60" s="516"/>
      <c r="SQ60" s="516"/>
      <c r="SR60" s="516"/>
      <c r="SS60" s="516"/>
    </row>
    <row r="61" spans="1:513" s="517" customFormat="1" ht="28.8" customHeight="1" x14ac:dyDescent="0.25">
      <c r="A61" s="553"/>
      <c r="B61" s="554"/>
      <c r="C61" s="555" t="s">
        <v>448</v>
      </c>
      <c r="D61" s="556">
        <v>1200</v>
      </c>
      <c r="E61" s="557">
        <f>350/AO1</f>
        <v>116.66666666666667</v>
      </c>
      <c r="F61" s="557">
        <f>D61*E61</f>
        <v>140000</v>
      </c>
      <c r="G61" s="558" t="s">
        <v>151</v>
      </c>
      <c r="H61" s="558" t="s">
        <v>184</v>
      </c>
      <c r="I61" s="558"/>
      <c r="J61" s="558"/>
      <c r="K61" s="558"/>
      <c r="L61" s="558"/>
      <c r="M61" s="558"/>
      <c r="N61" s="558"/>
      <c r="O61" s="558"/>
      <c r="P61" s="558"/>
      <c r="Q61" s="558"/>
      <c r="R61" s="558"/>
      <c r="S61" s="558"/>
      <c r="T61" s="558"/>
      <c r="U61" s="558"/>
      <c r="V61" s="558"/>
      <c r="W61" s="558"/>
      <c r="X61" s="558"/>
      <c r="Y61" s="558"/>
      <c r="Z61" s="558"/>
      <c r="AA61" s="558"/>
      <c r="AB61" s="558"/>
      <c r="AC61" s="558"/>
      <c r="AD61" s="558"/>
      <c r="AE61" s="558"/>
      <c r="AF61" s="558"/>
      <c r="AG61" s="558"/>
      <c r="AH61" s="560"/>
      <c r="AI61" s="538"/>
      <c r="AJ61" s="539"/>
      <c r="AK61" s="570"/>
      <c r="AL61" s="561"/>
      <c r="AM61" s="562"/>
      <c r="AN61" s="516"/>
      <c r="AO61" s="516"/>
      <c r="AP61" s="516"/>
      <c r="AQ61" s="516"/>
      <c r="AR61" s="516"/>
      <c r="AS61" s="516"/>
      <c r="AT61" s="516"/>
      <c r="AU61" s="516"/>
      <c r="AV61" s="516"/>
      <c r="AW61" s="516"/>
      <c r="AX61" s="516"/>
      <c r="AY61" s="516"/>
      <c r="AZ61" s="516"/>
      <c r="BA61" s="516"/>
      <c r="BB61" s="516"/>
      <c r="BC61" s="516"/>
      <c r="BD61" s="516"/>
      <c r="BE61" s="516"/>
      <c r="BF61" s="516"/>
      <c r="BG61" s="516"/>
      <c r="BH61" s="516"/>
      <c r="BI61" s="516"/>
      <c r="BJ61" s="516"/>
      <c r="BK61" s="516"/>
      <c r="BL61" s="516"/>
      <c r="BM61" s="516"/>
      <c r="BN61" s="516"/>
      <c r="BO61" s="516"/>
      <c r="BP61" s="516"/>
      <c r="BQ61" s="516"/>
      <c r="BR61" s="516"/>
      <c r="BS61" s="516"/>
      <c r="BT61" s="516"/>
      <c r="BU61" s="516"/>
      <c r="BV61" s="516"/>
      <c r="BW61" s="516"/>
      <c r="BX61" s="516"/>
      <c r="BY61" s="516"/>
      <c r="BZ61" s="516"/>
      <c r="CA61" s="516"/>
      <c r="CB61" s="516"/>
      <c r="CC61" s="516"/>
      <c r="CD61" s="516"/>
      <c r="CE61" s="516"/>
      <c r="CF61" s="516"/>
      <c r="CG61" s="516"/>
      <c r="CH61" s="516"/>
      <c r="CI61" s="516"/>
      <c r="CJ61" s="516"/>
      <c r="CK61" s="516"/>
      <c r="CL61" s="516"/>
      <c r="CM61" s="516"/>
      <c r="CN61" s="516"/>
      <c r="CO61" s="516"/>
      <c r="CP61" s="516"/>
      <c r="CQ61" s="516"/>
      <c r="CR61" s="516"/>
      <c r="CS61" s="516"/>
      <c r="CT61" s="516"/>
      <c r="CU61" s="516"/>
      <c r="CV61" s="516"/>
      <c r="CW61" s="516"/>
      <c r="CX61" s="516"/>
      <c r="CY61" s="516"/>
      <c r="CZ61" s="516"/>
      <c r="DA61" s="516"/>
      <c r="DB61" s="516"/>
      <c r="DC61" s="516"/>
      <c r="DD61" s="516"/>
      <c r="DE61" s="516"/>
      <c r="DF61" s="516"/>
      <c r="DG61" s="516"/>
      <c r="DH61" s="516"/>
      <c r="DI61" s="516"/>
      <c r="DJ61" s="516"/>
      <c r="DK61" s="516"/>
      <c r="DL61" s="516"/>
      <c r="DM61" s="516"/>
      <c r="DN61" s="516"/>
      <c r="DO61" s="516"/>
      <c r="DP61" s="516"/>
      <c r="DQ61" s="516"/>
      <c r="DR61" s="516"/>
      <c r="DS61" s="516"/>
      <c r="DT61" s="516"/>
      <c r="DU61" s="516"/>
      <c r="DV61" s="516"/>
      <c r="DW61" s="516"/>
      <c r="DX61" s="516"/>
      <c r="DY61" s="516"/>
      <c r="DZ61" s="516"/>
      <c r="EA61" s="516"/>
      <c r="EB61" s="516"/>
      <c r="EC61" s="516"/>
      <c r="ED61" s="516"/>
      <c r="EE61" s="516"/>
      <c r="EF61" s="516"/>
      <c r="EG61" s="516"/>
      <c r="EH61" s="516"/>
      <c r="EI61" s="516"/>
      <c r="EJ61" s="516"/>
      <c r="EK61" s="516"/>
      <c r="EL61" s="516"/>
      <c r="EM61" s="516"/>
      <c r="EN61" s="516"/>
      <c r="EO61" s="516"/>
      <c r="EP61" s="516"/>
      <c r="EQ61" s="516"/>
      <c r="ER61" s="516"/>
      <c r="ES61" s="516"/>
      <c r="ET61" s="516"/>
      <c r="EU61" s="516"/>
      <c r="EV61" s="516"/>
      <c r="EW61" s="516"/>
      <c r="EX61" s="516"/>
      <c r="EY61" s="516"/>
      <c r="EZ61" s="516"/>
      <c r="FA61" s="516"/>
      <c r="FB61" s="516"/>
      <c r="FC61" s="516"/>
      <c r="FD61" s="516"/>
      <c r="FE61" s="516"/>
      <c r="FF61" s="516"/>
      <c r="FG61" s="516"/>
      <c r="FH61" s="516"/>
      <c r="FI61" s="516"/>
      <c r="FJ61" s="516"/>
      <c r="FK61" s="516"/>
      <c r="FL61" s="516"/>
      <c r="FM61" s="516"/>
      <c r="FN61" s="516"/>
      <c r="FO61" s="516"/>
      <c r="FP61" s="516"/>
      <c r="FQ61" s="516"/>
      <c r="FR61" s="516"/>
      <c r="FS61" s="516"/>
      <c r="FT61" s="516"/>
      <c r="FU61" s="516"/>
      <c r="FV61" s="516"/>
      <c r="FW61" s="516"/>
      <c r="FX61" s="516"/>
      <c r="FY61" s="516"/>
      <c r="FZ61" s="516"/>
      <c r="GA61" s="516"/>
      <c r="GB61" s="516"/>
      <c r="GC61" s="516"/>
      <c r="GD61" s="516"/>
      <c r="GE61" s="516"/>
      <c r="GF61" s="516"/>
      <c r="GG61" s="516"/>
      <c r="GH61" s="516"/>
      <c r="GI61" s="516"/>
      <c r="GJ61" s="516"/>
      <c r="GK61" s="516"/>
      <c r="GL61" s="516"/>
      <c r="GM61" s="516"/>
      <c r="GN61" s="516"/>
      <c r="GO61" s="516"/>
      <c r="GP61" s="516"/>
      <c r="GQ61" s="516"/>
      <c r="GR61" s="516"/>
      <c r="GS61" s="516"/>
      <c r="GT61" s="516"/>
      <c r="GU61" s="516"/>
      <c r="GV61" s="516"/>
      <c r="GW61" s="516"/>
      <c r="GX61" s="516"/>
      <c r="GY61" s="516"/>
      <c r="GZ61" s="516"/>
      <c r="HA61" s="516"/>
      <c r="HB61" s="516"/>
      <c r="HC61" s="516"/>
      <c r="HD61" s="516"/>
      <c r="HE61" s="516"/>
      <c r="HF61" s="516"/>
      <c r="HG61" s="516"/>
      <c r="HH61" s="516"/>
      <c r="HI61" s="516"/>
      <c r="HJ61" s="516"/>
      <c r="HK61" s="516"/>
      <c r="HL61" s="516"/>
      <c r="HM61" s="516"/>
      <c r="HN61" s="516"/>
      <c r="HO61" s="516"/>
      <c r="HP61" s="516"/>
      <c r="HQ61" s="516"/>
      <c r="HR61" s="516"/>
      <c r="HS61" s="516"/>
      <c r="HT61" s="516"/>
      <c r="HU61" s="516"/>
      <c r="HV61" s="516"/>
      <c r="HW61" s="516"/>
      <c r="HX61" s="516"/>
      <c r="HY61" s="516"/>
      <c r="HZ61" s="516"/>
      <c r="IA61" s="516"/>
      <c r="IB61" s="516"/>
      <c r="IC61" s="516"/>
      <c r="ID61" s="516"/>
      <c r="IE61" s="516"/>
      <c r="IF61" s="516"/>
      <c r="IG61" s="516"/>
      <c r="IH61" s="516"/>
      <c r="II61" s="516"/>
      <c r="IJ61" s="516"/>
      <c r="IK61" s="516"/>
      <c r="IL61" s="516"/>
      <c r="IM61" s="516"/>
      <c r="IN61" s="516"/>
      <c r="IO61" s="516"/>
      <c r="IP61" s="516"/>
      <c r="IQ61" s="516"/>
      <c r="IR61" s="516"/>
      <c r="IS61" s="516"/>
      <c r="IT61" s="516"/>
      <c r="IU61" s="516"/>
      <c r="IV61" s="516"/>
      <c r="IW61" s="516"/>
      <c r="IX61" s="516"/>
      <c r="IY61" s="516"/>
      <c r="IZ61" s="516"/>
      <c r="JA61" s="516"/>
      <c r="JB61" s="516"/>
      <c r="JC61" s="516"/>
      <c r="JD61" s="516"/>
      <c r="JE61" s="516"/>
      <c r="JF61" s="516"/>
      <c r="JG61" s="516"/>
      <c r="JH61" s="516"/>
      <c r="JI61" s="516"/>
      <c r="JJ61" s="516"/>
      <c r="JK61" s="516"/>
      <c r="JL61" s="516"/>
      <c r="JM61" s="516"/>
      <c r="JN61" s="516"/>
      <c r="JO61" s="516"/>
      <c r="JP61" s="516"/>
      <c r="JQ61" s="516"/>
      <c r="JR61" s="516"/>
      <c r="JS61" s="516"/>
      <c r="JT61" s="516"/>
      <c r="JU61" s="516"/>
      <c r="JV61" s="516"/>
      <c r="JW61" s="516"/>
      <c r="JX61" s="516"/>
      <c r="JY61" s="516"/>
      <c r="JZ61" s="516"/>
      <c r="KA61" s="516"/>
      <c r="KB61" s="516"/>
      <c r="KC61" s="516"/>
      <c r="KD61" s="516"/>
      <c r="KE61" s="516"/>
      <c r="KF61" s="516"/>
      <c r="KG61" s="516"/>
      <c r="KH61" s="516"/>
      <c r="KI61" s="516"/>
      <c r="KJ61" s="516"/>
      <c r="KK61" s="516"/>
      <c r="KL61" s="516"/>
      <c r="KM61" s="516"/>
      <c r="KN61" s="516"/>
      <c r="KO61" s="516"/>
      <c r="KP61" s="516"/>
      <c r="KQ61" s="516"/>
      <c r="KR61" s="516"/>
      <c r="KS61" s="516"/>
      <c r="KT61" s="516"/>
      <c r="KU61" s="516"/>
      <c r="KV61" s="516"/>
      <c r="KW61" s="516"/>
      <c r="KX61" s="516"/>
      <c r="KY61" s="516"/>
      <c r="KZ61" s="516"/>
      <c r="LA61" s="516"/>
      <c r="LB61" s="516"/>
      <c r="LC61" s="516"/>
      <c r="LD61" s="516"/>
      <c r="LE61" s="516"/>
      <c r="LF61" s="516"/>
      <c r="LG61" s="516"/>
      <c r="LH61" s="516"/>
      <c r="LI61" s="516"/>
      <c r="LJ61" s="516"/>
      <c r="LK61" s="516"/>
      <c r="LL61" s="516"/>
      <c r="LM61" s="516"/>
      <c r="LN61" s="516"/>
      <c r="LO61" s="516"/>
      <c r="LP61" s="516"/>
      <c r="LQ61" s="516"/>
      <c r="LR61" s="516"/>
      <c r="LS61" s="516"/>
      <c r="LT61" s="516"/>
      <c r="LU61" s="516"/>
      <c r="LV61" s="516"/>
      <c r="LW61" s="516"/>
      <c r="LX61" s="516"/>
      <c r="LY61" s="516"/>
      <c r="LZ61" s="516"/>
      <c r="MA61" s="516"/>
      <c r="MB61" s="516"/>
      <c r="MC61" s="516"/>
      <c r="MD61" s="516"/>
      <c r="ME61" s="516"/>
      <c r="MF61" s="516"/>
      <c r="MG61" s="516"/>
      <c r="MH61" s="516"/>
      <c r="MI61" s="516"/>
      <c r="MJ61" s="516"/>
      <c r="MK61" s="516"/>
      <c r="ML61" s="516"/>
      <c r="MM61" s="516"/>
      <c r="MN61" s="516"/>
      <c r="MO61" s="516"/>
      <c r="MP61" s="516"/>
      <c r="MQ61" s="516"/>
      <c r="MR61" s="516"/>
      <c r="MS61" s="516"/>
      <c r="MT61" s="516"/>
      <c r="MU61" s="516"/>
      <c r="MV61" s="516"/>
      <c r="MW61" s="516"/>
      <c r="MX61" s="516"/>
      <c r="MY61" s="516"/>
      <c r="MZ61" s="516"/>
      <c r="NA61" s="516"/>
      <c r="NB61" s="516"/>
      <c r="NC61" s="516"/>
      <c r="ND61" s="516"/>
      <c r="NE61" s="516"/>
      <c r="NF61" s="516"/>
      <c r="NG61" s="516"/>
      <c r="NH61" s="516"/>
      <c r="NI61" s="516"/>
      <c r="NJ61" s="516"/>
      <c r="NK61" s="516"/>
      <c r="NL61" s="516"/>
      <c r="NM61" s="516"/>
      <c r="NN61" s="516"/>
      <c r="NO61" s="516"/>
      <c r="NP61" s="516"/>
      <c r="NQ61" s="516"/>
      <c r="NR61" s="516"/>
      <c r="NS61" s="516"/>
      <c r="NT61" s="516"/>
      <c r="NU61" s="516"/>
      <c r="NV61" s="516"/>
      <c r="NW61" s="516"/>
      <c r="NX61" s="516"/>
      <c r="NY61" s="516"/>
      <c r="NZ61" s="516"/>
      <c r="OA61" s="516"/>
      <c r="OB61" s="516"/>
      <c r="OC61" s="516"/>
      <c r="OD61" s="516"/>
      <c r="OE61" s="516"/>
      <c r="OF61" s="516"/>
      <c r="OG61" s="516"/>
      <c r="OH61" s="516"/>
      <c r="OI61" s="516"/>
      <c r="OJ61" s="516"/>
      <c r="OK61" s="516"/>
      <c r="OL61" s="516"/>
      <c r="OM61" s="516"/>
      <c r="ON61" s="516"/>
      <c r="OO61" s="516"/>
      <c r="OP61" s="516"/>
      <c r="OQ61" s="516"/>
      <c r="OR61" s="516"/>
      <c r="OS61" s="516"/>
      <c r="OT61" s="516"/>
      <c r="OU61" s="516"/>
      <c r="OV61" s="516"/>
      <c r="OW61" s="516"/>
      <c r="OX61" s="516"/>
      <c r="OY61" s="516"/>
      <c r="OZ61" s="516"/>
      <c r="PA61" s="516"/>
      <c r="PB61" s="516"/>
      <c r="PC61" s="516"/>
      <c r="PD61" s="516"/>
      <c r="PE61" s="516"/>
      <c r="PF61" s="516"/>
      <c r="PG61" s="516"/>
      <c r="PH61" s="516"/>
      <c r="PI61" s="516"/>
      <c r="PJ61" s="516"/>
      <c r="PK61" s="516"/>
      <c r="PL61" s="516"/>
      <c r="PM61" s="516"/>
      <c r="PN61" s="516"/>
      <c r="PO61" s="516"/>
      <c r="PP61" s="516"/>
      <c r="PQ61" s="516"/>
      <c r="PR61" s="516"/>
      <c r="PS61" s="516"/>
      <c r="PT61" s="516"/>
      <c r="PU61" s="516"/>
      <c r="PV61" s="516"/>
      <c r="PW61" s="516"/>
      <c r="PX61" s="516"/>
      <c r="PY61" s="516"/>
      <c r="PZ61" s="516"/>
      <c r="QA61" s="516"/>
      <c r="QB61" s="516"/>
      <c r="QC61" s="516"/>
      <c r="QD61" s="516"/>
      <c r="QE61" s="516"/>
      <c r="QF61" s="516"/>
      <c r="QG61" s="516"/>
      <c r="QH61" s="516"/>
      <c r="QI61" s="516"/>
      <c r="QJ61" s="516"/>
      <c r="QK61" s="516"/>
      <c r="QL61" s="516"/>
      <c r="QM61" s="516"/>
      <c r="QN61" s="516"/>
      <c r="QO61" s="516"/>
      <c r="QP61" s="516"/>
      <c r="QQ61" s="516"/>
      <c r="QR61" s="516"/>
      <c r="QS61" s="516"/>
      <c r="QT61" s="516"/>
      <c r="QU61" s="516"/>
      <c r="QV61" s="516"/>
      <c r="QW61" s="516"/>
      <c r="QX61" s="516"/>
      <c r="QY61" s="516"/>
      <c r="QZ61" s="516"/>
      <c r="RA61" s="516"/>
      <c r="RB61" s="516"/>
      <c r="RC61" s="516"/>
      <c r="RD61" s="516"/>
      <c r="RE61" s="516"/>
      <c r="RF61" s="516"/>
      <c r="RG61" s="516"/>
      <c r="RH61" s="516"/>
      <c r="RI61" s="516"/>
      <c r="RJ61" s="516"/>
      <c r="RK61" s="516"/>
      <c r="RL61" s="516"/>
      <c r="RM61" s="516"/>
      <c r="RN61" s="516"/>
      <c r="RO61" s="516"/>
      <c r="RP61" s="516"/>
      <c r="RQ61" s="516"/>
      <c r="RR61" s="516"/>
      <c r="RS61" s="516"/>
      <c r="RT61" s="516"/>
      <c r="RU61" s="516"/>
      <c r="RV61" s="516"/>
      <c r="RW61" s="516"/>
      <c r="RX61" s="516"/>
      <c r="RY61" s="516"/>
      <c r="RZ61" s="516"/>
      <c r="SA61" s="516"/>
      <c r="SB61" s="516"/>
      <c r="SC61" s="516"/>
      <c r="SD61" s="516"/>
      <c r="SE61" s="516"/>
      <c r="SF61" s="516"/>
      <c r="SG61" s="516"/>
      <c r="SH61" s="516"/>
      <c r="SI61" s="516"/>
      <c r="SJ61" s="516"/>
      <c r="SK61" s="516"/>
      <c r="SL61" s="516"/>
      <c r="SM61" s="516"/>
      <c r="SN61" s="516"/>
      <c r="SO61" s="516"/>
      <c r="SP61" s="516"/>
      <c r="SQ61" s="516"/>
      <c r="SR61" s="516"/>
      <c r="SS61" s="516"/>
    </row>
    <row r="62" spans="1:513" s="517" customFormat="1" ht="39.6" customHeight="1" x14ac:dyDescent="0.25">
      <c r="A62" s="553"/>
      <c r="B62" s="823" t="str">
        <f>'PEP Av. Fin.'!A25</f>
        <v>1.4.3 - Programa de Educação Social/Fiscal Melhorado com EAD e sistemática de monitoramento</v>
      </c>
      <c r="C62" s="824"/>
      <c r="D62" s="576"/>
      <c r="E62" s="577"/>
      <c r="F62" s="577"/>
      <c r="G62" s="558"/>
      <c r="H62" s="558"/>
      <c r="I62" s="558"/>
      <c r="J62" s="558"/>
      <c r="K62" s="558"/>
      <c r="L62" s="558"/>
      <c r="M62" s="558"/>
      <c r="N62" s="558"/>
      <c r="O62" s="558"/>
      <c r="P62" s="558"/>
      <c r="Q62" s="558"/>
      <c r="R62" s="558"/>
      <c r="S62" s="558"/>
      <c r="T62" s="558"/>
      <c r="U62" s="558"/>
      <c r="V62" s="558"/>
      <c r="W62" s="558"/>
      <c r="X62" s="558"/>
      <c r="Y62" s="558"/>
      <c r="Z62" s="558"/>
      <c r="AA62" s="558"/>
      <c r="AB62" s="558"/>
      <c r="AC62" s="558"/>
      <c r="AD62" s="558"/>
      <c r="AE62" s="558"/>
      <c r="AF62" s="558"/>
      <c r="AG62" s="558"/>
      <c r="AH62" s="560"/>
      <c r="AI62" s="538">
        <f>'PEP Av. Fin.'!H25</f>
        <v>5983.3</v>
      </c>
      <c r="AJ62" s="539">
        <f>'PEP Av. Fin.'!I25</f>
        <v>0</v>
      </c>
      <c r="AK62" s="570">
        <f>'PEP Av. Fin.'!J25</f>
        <v>5983.3</v>
      </c>
      <c r="AL62" s="561">
        <f>'PEP Av. Fin.'!K25</f>
        <v>0.14033347171307078</v>
      </c>
      <c r="AM62" s="562"/>
      <c r="AN62" s="516"/>
      <c r="AO62" s="516"/>
      <c r="AP62" s="516"/>
      <c r="AQ62" s="516"/>
      <c r="AR62" s="516"/>
      <c r="AS62" s="516"/>
      <c r="AT62" s="516"/>
      <c r="AU62" s="516"/>
      <c r="AV62" s="516"/>
      <c r="AW62" s="516"/>
      <c r="AX62" s="516"/>
      <c r="AY62" s="516"/>
      <c r="AZ62" s="516"/>
      <c r="BA62" s="516"/>
      <c r="BB62" s="516"/>
      <c r="BC62" s="516"/>
      <c r="BD62" s="516"/>
      <c r="BE62" s="516"/>
      <c r="BF62" s="516"/>
      <c r="BG62" s="516"/>
      <c r="BH62" s="516"/>
      <c r="BI62" s="516"/>
      <c r="BJ62" s="516"/>
      <c r="BK62" s="516"/>
      <c r="BL62" s="516"/>
      <c r="BM62" s="516"/>
      <c r="BN62" s="516"/>
      <c r="BO62" s="516"/>
      <c r="BP62" s="516"/>
      <c r="BQ62" s="516"/>
      <c r="BR62" s="516"/>
      <c r="BS62" s="516"/>
      <c r="BT62" s="516"/>
      <c r="BU62" s="516"/>
      <c r="BV62" s="516"/>
      <c r="BW62" s="516"/>
      <c r="BX62" s="516"/>
      <c r="BY62" s="516"/>
      <c r="BZ62" s="516"/>
      <c r="CA62" s="516"/>
      <c r="CB62" s="516"/>
      <c r="CC62" s="516"/>
      <c r="CD62" s="516"/>
      <c r="CE62" s="516"/>
      <c r="CF62" s="516"/>
      <c r="CG62" s="516"/>
      <c r="CH62" s="516"/>
      <c r="CI62" s="516"/>
      <c r="CJ62" s="516"/>
      <c r="CK62" s="516"/>
      <c r="CL62" s="516"/>
      <c r="CM62" s="516"/>
      <c r="CN62" s="516"/>
      <c r="CO62" s="516"/>
      <c r="CP62" s="516"/>
      <c r="CQ62" s="516"/>
      <c r="CR62" s="516"/>
      <c r="CS62" s="516"/>
      <c r="CT62" s="516"/>
      <c r="CU62" s="516"/>
      <c r="CV62" s="516"/>
      <c r="CW62" s="516"/>
      <c r="CX62" s="516"/>
      <c r="CY62" s="516"/>
      <c r="CZ62" s="516"/>
      <c r="DA62" s="516"/>
      <c r="DB62" s="516"/>
      <c r="DC62" s="516"/>
      <c r="DD62" s="516"/>
      <c r="DE62" s="516"/>
      <c r="DF62" s="516"/>
      <c r="DG62" s="516"/>
      <c r="DH62" s="516"/>
      <c r="DI62" s="516"/>
      <c r="DJ62" s="516"/>
      <c r="DK62" s="516"/>
      <c r="DL62" s="516"/>
      <c r="DM62" s="516"/>
      <c r="DN62" s="516"/>
      <c r="DO62" s="516"/>
      <c r="DP62" s="516"/>
      <c r="DQ62" s="516"/>
      <c r="DR62" s="516"/>
      <c r="DS62" s="516"/>
      <c r="DT62" s="516"/>
      <c r="DU62" s="516"/>
      <c r="DV62" s="516"/>
      <c r="DW62" s="516"/>
      <c r="DX62" s="516"/>
      <c r="DY62" s="516"/>
      <c r="DZ62" s="516"/>
      <c r="EA62" s="516"/>
      <c r="EB62" s="516"/>
      <c r="EC62" s="516"/>
      <c r="ED62" s="516"/>
      <c r="EE62" s="516"/>
      <c r="EF62" s="516"/>
      <c r="EG62" s="516"/>
      <c r="EH62" s="516"/>
      <c r="EI62" s="516"/>
      <c r="EJ62" s="516"/>
      <c r="EK62" s="516"/>
      <c r="EL62" s="516"/>
      <c r="EM62" s="516"/>
      <c r="EN62" s="516"/>
      <c r="EO62" s="516"/>
      <c r="EP62" s="516"/>
      <c r="EQ62" s="516"/>
      <c r="ER62" s="516"/>
      <c r="ES62" s="516"/>
      <c r="ET62" s="516"/>
      <c r="EU62" s="516"/>
      <c r="EV62" s="516"/>
      <c r="EW62" s="516"/>
      <c r="EX62" s="516"/>
      <c r="EY62" s="516"/>
      <c r="EZ62" s="516"/>
      <c r="FA62" s="516"/>
      <c r="FB62" s="516"/>
      <c r="FC62" s="516"/>
      <c r="FD62" s="516"/>
      <c r="FE62" s="516"/>
      <c r="FF62" s="516"/>
      <c r="FG62" s="516"/>
      <c r="FH62" s="516"/>
      <c r="FI62" s="516"/>
      <c r="FJ62" s="516"/>
      <c r="FK62" s="516"/>
      <c r="FL62" s="516"/>
      <c r="FM62" s="516"/>
      <c r="FN62" s="516"/>
      <c r="FO62" s="516"/>
      <c r="FP62" s="516"/>
      <c r="FQ62" s="516"/>
      <c r="FR62" s="516"/>
      <c r="FS62" s="516"/>
      <c r="FT62" s="516"/>
      <c r="FU62" s="516"/>
      <c r="FV62" s="516"/>
      <c r="FW62" s="516"/>
      <c r="FX62" s="516"/>
      <c r="FY62" s="516"/>
      <c r="FZ62" s="516"/>
      <c r="GA62" s="516"/>
      <c r="GB62" s="516"/>
      <c r="GC62" s="516"/>
      <c r="GD62" s="516"/>
      <c r="GE62" s="516"/>
      <c r="GF62" s="516"/>
      <c r="GG62" s="516"/>
      <c r="GH62" s="516"/>
      <c r="GI62" s="516"/>
      <c r="GJ62" s="516"/>
      <c r="GK62" s="516"/>
      <c r="GL62" s="516"/>
      <c r="GM62" s="516"/>
      <c r="GN62" s="516"/>
      <c r="GO62" s="516"/>
      <c r="GP62" s="516"/>
      <c r="GQ62" s="516"/>
      <c r="GR62" s="516"/>
      <c r="GS62" s="516"/>
      <c r="GT62" s="516"/>
      <c r="GU62" s="516"/>
      <c r="GV62" s="516"/>
      <c r="GW62" s="516"/>
      <c r="GX62" s="516"/>
      <c r="GY62" s="516"/>
      <c r="GZ62" s="516"/>
      <c r="HA62" s="516"/>
      <c r="HB62" s="516"/>
      <c r="HC62" s="516"/>
      <c r="HD62" s="516"/>
      <c r="HE62" s="516"/>
      <c r="HF62" s="516"/>
      <c r="HG62" s="516"/>
      <c r="HH62" s="516"/>
      <c r="HI62" s="516"/>
      <c r="HJ62" s="516"/>
      <c r="HK62" s="516"/>
      <c r="HL62" s="516"/>
      <c r="HM62" s="516"/>
      <c r="HN62" s="516"/>
      <c r="HO62" s="516"/>
      <c r="HP62" s="516"/>
      <c r="HQ62" s="516"/>
      <c r="HR62" s="516"/>
      <c r="HS62" s="516"/>
      <c r="HT62" s="516"/>
      <c r="HU62" s="516"/>
      <c r="HV62" s="516"/>
      <c r="HW62" s="516"/>
      <c r="HX62" s="516"/>
      <c r="HY62" s="516"/>
      <c r="HZ62" s="516"/>
      <c r="IA62" s="516"/>
      <c r="IB62" s="516"/>
      <c r="IC62" s="516"/>
      <c r="ID62" s="516"/>
      <c r="IE62" s="516"/>
      <c r="IF62" s="516"/>
      <c r="IG62" s="516"/>
      <c r="IH62" s="516"/>
      <c r="II62" s="516"/>
      <c r="IJ62" s="516"/>
      <c r="IK62" s="516"/>
      <c r="IL62" s="516"/>
      <c r="IM62" s="516"/>
      <c r="IN62" s="516"/>
      <c r="IO62" s="516"/>
      <c r="IP62" s="516"/>
      <c r="IQ62" s="516"/>
      <c r="IR62" s="516"/>
      <c r="IS62" s="516"/>
      <c r="IT62" s="516"/>
      <c r="IU62" s="516"/>
      <c r="IV62" s="516"/>
      <c r="IW62" s="516"/>
      <c r="IX62" s="516"/>
      <c r="IY62" s="516"/>
      <c r="IZ62" s="516"/>
      <c r="JA62" s="516"/>
      <c r="JB62" s="516"/>
      <c r="JC62" s="516"/>
      <c r="JD62" s="516"/>
      <c r="JE62" s="516"/>
      <c r="JF62" s="516"/>
      <c r="JG62" s="516"/>
      <c r="JH62" s="516"/>
      <c r="JI62" s="516"/>
      <c r="JJ62" s="516"/>
      <c r="JK62" s="516"/>
      <c r="JL62" s="516"/>
      <c r="JM62" s="516"/>
      <c r="JN62" s="516"/>
      <c r="JO62" s="516"/>
      <c r="JP62" s="516"/>
      <c r="JQ62" s="516"/>
      <c r="JR62" s="516"/>
      <c r="JS62" s="516"/>
      <c r="JT62" s="516"/>
      <c r="JU62" s="516"/>
      <c r="JV62" s="516"/>
      <c r="JW62" s="516"/>
      <c r="JX62" s="516"/>
      <c r="JY62" s="516"/>
      <c r="JZ62" s="516"/>
      <c r="KA62" s="516"/>
      <c r="KB62" s="516"/>
      <c r="KC62" s="516"/>
      <c r="KD62" s="516"/>
      <c r="KE62" s="516"/>
      <c r="KF62" s="516"/>
      <c r="KG62" s="516"/>
      <c r="KH62" s="516"/>
      <c r="KI62" s="516"/>
      <c r="KJ62" s="516"/>
      <c r="KK62" s="516"/>
      <c r="KL62" s="516"/>
      <c r="KM62" s="516"/>
      <c r="KN62" s="516"/>
      <c r="KO62" s="516"/>
      <c r="KP62" s="516"/>
      <c r="KQ62" s="516"/>
      <c r="KR62" s="516"/>
      <c r="KS62" s="516"/>
      <c r="KT62" s="516"/>
      <c r="KU62" s="516"/>
      <c r="KV62" s="516"/>
      <c r="KW62" s="516"/>
      <c r="KX62" s="516"/>
      <c r="KY62" s="516"/>
      <c r="KZ62" s="516"/>
      <c r="LA62" s="516"/>
      <c r="LB62" s="516"/>
      <c r="LC62" s="516"/>
      <c r="LD62" s="516"/>
      <c r="LE62" s="516"/>
      <c r="LF62" s="516"/>
      <c r="LG62" s="516"/>
      <c r="LH62" s="516"/>
      <c r="LI62" s="516"/>
      <c r="LJ62" s="516"/>
      <c r="LK62" s="516"/>
      <c r="LL62" s="516"/>
      <c r="LM62" s="516"/>
      <c r="LN62" s="516"/>
      <c r="LO62" s="516"/>
      <c r="LP62" s="516"/>
      <c r="LQ62" s="516"/>
      <c r="LR62" s="516"/>
      <c r="LS62" s="516"/>
      <c r="LT62" s="516"/>
      <c r="LU62" s="516"/>
      <c r="LV62" s="516"/>
      <c r="LW62" s="516"/>
      <c r="LX62" s="516"/>
      <c r="LY62" s="516"/>
      <c r="LZ62" s="516"/>
      <c r="MA62" s="516"/>
      <c r="MB62" s="516"/>
      <c r="MC62" s="516"/>
      <c r="MD62" s="516"/>
      <c r="ME62" s="516"/>
      <c r="MF62" s="516"/>
      <c r="MG62" s="516"/>
      <c r="MH62" s="516"/>
      <c r="MI62" s="516"/>
      <c r="MJ62" s="516"/>
      <c r="MK62" s="516"/>
      <c r="ML62" s="516"/>
      <c r="MM62" s="516"/>
      <c r="MN62" s="516"/>
      <c r="MO62" s="516"/>
      <c r="MP62" s="516"/>
      <c r="MQ62" s="516"/>
      <c r="MR62" s="516"/>
      <c r="MS62" s="516"/>
      <c r="MT62" s="516"/>
      <c r="MU62" s="516"/>
      <c r="MV62" s="516"/>
      <c r="MW62" s="516"/>
      <c r="MX62" s="516"/>
      <c r="MY62" s="516"/>
      <c r="MZ62" s="516"/>
      <c r="NA62" s="516"/>
      <c r="NB62" s="516"/>
      <c r="NC62" s="516"/>
      <c r="ND62" s="516"/>
      <c r="NE62" s="516"/>
      <c r="NF62" s="516"/>
      <c r="NG62" s="516"/>
      <c r="NH62" s="516"/>
      <c r="NI62" s="516"/>
      <c r="NJ62" s="516"/>
      <c r="NK62" s="516"/>
      <c r="NL62" s="516"/>
      <c r="NM62" s="516"/>
      <c r="NN62" s="516"/>
      <c r="NO62" s="516"/>
      <c r="NP62" s="516"/>
      <c r="NQ62" s="516"/>
      <c r="NR62" s="516"/>
      <c r="NS62" s="516"/>
      <c r="NT62" s="516"/>
      <c r="NU62" s="516"/>
      <c r="NV62" s="516"/>
      <c r="NW62" s="516"/>
      <c r="NX62" s="516"/>
      <c r="NY62" s="516"/>
      <c r="NZ62" s="516"/>
      <c r="OA62" s="516"/>
      <c r="OB62" s="516"/>
      <c r="OC62" s="516"/>
      <c r="OD62" s="516"/>
      <c r="OE62" s="516"/>
      <c r="OF62" s="516"/>
      <c r="OG62" s="516"/>
      <c r="OH62" s="516"/>
      <c r="OI62" s="516"/>
      <c r="OJ62" s="516"/>
      <c r="OK62" s="516"/>
      <c r="OL62" s="516"/>
      <c r="OM62" s="516"/>
      <c r="ON62" s="516"/>
      <c r="OO62" s="516"/>
      <c r="OP62" s="516"/>
      <c r="OQ62" s="516"/>
      <c r="OR62" s="516"/>
      <c r="OS62" s="516"/>
      <c r="OT62" s="516"/>
      <c r="OU62" s="516"/>
      <c r="OV62" s="516"/>
      <c r="OW62" s="516"/>
      <c r="OX62" s="516"/>
      <c r="OY62" s="516"/>
      <c r="OZ62" s="516"/>
      <c r="PA62" s="516"/>
      <c r="PB62" s="516"/>
      <c r="PC62" s="516"/>
      <c r="PD62" s="516"/>
      <c r="PE62" s="516"/>
      <c r="PF62" s="516"/>
      <c r="PG62" s="516"/>
      <c r="PH62" s="516"/>
      <c r="PI62" s="516"/>
      <c r="PJ62" s="516"/>
      <c r="PK62" s="516"/>
      <c r="PL62" s="516"/>
      <c r="PM62" s="516"/>
      <c r="PN62" s="516"/>
      <c r="PO62" s="516"/>
      <c r="PP62" s="516"/>
      <c r="PQ62" s="516"/>
      <c r="PR62" s="516"/>
      <c r="PS62" s="516"/>
      <c r="PT62" s="516"/>
      <c r="PU62" s="516"/>
      <c r="PV62" s="516"/>
      <c r="PW62" s="516"/>
      <c r="PX62" s="516"/>
      <c r="PY62" s="516"/>
      <c r="PZ62" s="516"/>
      <c r="QA62" s="516"/>
      <c r="QB62" s="516"/>
      <c r="QC62" s="516"/>
      <c r="QD62" s="516"/>
      <c r="QE62" s="516"/>
      <c r="QF62" s="516"/>
      <c r="QG62" s="516"/>
      <c r="QH62" s="516"/>
      <c r="QI62" s="516"/>
      <c r="QJ62" s="516"/>
      <c r="QK62" s="516"/>
      <c r="QL62" s="516"/>
      <c r="QM62" s="516"/>
      <c r="QN62" s="516"/>
      <c r="QO62" s="516"/>
      <c r="QP62" s="516"/>
      <c r="QQ62" s="516"/>
      <c r="QR62" s="516"/>
      <c r="QS62" s="516"/>
      <c r="QT62" s="516"/>
      <c r="QU62" s="516"/>
      <c r="QV62" s="516"/>
      <c r="QW62" s="516"/>
      <c r="QX62" s="516"/>
      <c r="QY62" s="516"/>
      <c r="QZ62" s="516"/>
      <c r="RA62" s="516"/>
      <c r="RB62" s="516"/>
      <c r="RC62" s="516"/>
      <c r="RD62" s="516"/>
      <c r="RE62" s="516"/>
      <c r="RF62" s="516"/>
      <c r="RG62" s="516"/>
      <c r="RH62" s="516"/>
      <c r="RI62" s="516"/>
      <c r="RJ62" s="516"/>
      <c r="RK62" s="516"/>
      <c r="RL62" s="516"/>
      <c r="RM62" s="516"/>
      <c r="RN62" s="516"/>
      <c r="RO62" s="516"/>
      <c r="RP62" s="516"/>
      <c r="RQ62" s="516"/>
      <c r="RR62" s="516"/>
      <c r="RS62" s="516"/>
      <c r="RT62" s="516"/>
      <c r="RU62" s="516"/>
      <c r="RV62" s="516"/>
      <c r="RW62" s="516"/>
      <c r="RX62" s="516"/>
      <c r="RY62" s="516"/>
      <c r="RZ62" s="516"/>
      <c r="SA62" s="516"/>
      <c r="SB62" s="516"/>
      <c r="SC62" s="516"/>
      <c r="SD62" s="516"/>
      <c r="SE62" s="516"/>
      <c r="SF62" s="516"/>
      <c r="SG62" s="516"/>
      <c r="SH62" s="516"/>
      <c r="SI62" s="516"/>
      <c r="SJ62" s="516"/>
      <c r="SK62" s="516"/>
      <c r="SL62" s="516"/>
      <c r="SM62" s="516"/>
      <c r="SN62" s="516"/>
      <c r="SO62" s="516"/>
      <c r="SP62" s="516"/>
      <c r="SQ62" s="516"/>
      <c r="SR62" s="516"/>
      <c r="SS62" s="516"/>
    </row>
    <row r="63" spans="1:513" s="517" customFormat="1" ht="28.8" customHeight="1" x14ac:dyDescent="0.25">
      <c r="A63" s="553"/>
      <c r="B63" s="554"/>
      <c r="C63" s="555" t="s">
        <v>369</v>
      </c>
      <c r="D63" s="576">
        <v>100</v>
      </c>
      <c r="E63" s="577">
        <f>500/AO1</f>
        <v>166.66666666666666</v>
      </c>
      <c r="F63" s="577">
        <f>D63*E63</f>
        <v>16666.666666666664</v>
      </c>
      <c r="G63" s="558" t="s">
        <v>450</v>
      </c>
      <c r="H63" s="558" t="s">
        <v>184</v>
      </c>
      <c r="I63" s="558"/>
      <c r="J63" s="558"/>
      <c r="K63" s="558"/>
      <c r="L63" s="558"/>
      <c r="M63" s="558"/>
      <c r="N63" s="558"/>
      <c r="O63" s="558"/>
      <c r="P63" s="558"/>
      <c r="Q63" s="558"/>
      <c r="R63" s="558"/>
      <c r="S63" s="558"/>
      <c r="T63" s="558"/>
      <c r="U63" s="558"/>
      <c r="V63" s="558"/>
      <c r="W63" s="558"/>
      <c r="X63" s="558"/>
      <c r="Y63" s="558"/>
      <c r="Z63" s="558"/>
      <c r="AA63" s="558"/>
      <c r="AB63" s="558"/>
      <c r="AC63" s="558"/>
      <c r="AD63" s="558"/>
      <c r="AE63" s="558"/>
      <c r="AF63" s="558"/>
      <c r="AG63" s="558"/>
      <c r="AH63" s="560"/>
      <c r="AI63" s="538"/>
      <c r="AJ63" s="539"/>
      <c r="AK63" s="570"/>
      <c r="AL63" s="561"/>
      <c r="AM63" s="562"/>
      <c r="AN63" s="516"/>
      <c r="AO63" s="516"/>
      <c r="AP63" s="516"/>
      <c r="AQ63" s="516"/>
      <c r="AR63" s="516"/>
      <c r="AS63" s="516"/>
      <c r="AT63" s="516"/>
      <c r="AU63" s="516"/>
      <c r="AV63" s="516"/>
      <c r="AW63" s="516"/>
      <c r="AX63" s="516"/>
      <c r="AY63" s="516"/>
      <c r="AZ63" s="516"/>
      <c r="BA63" s="516"/>
      <c r="BB63" s="516"/>
      <c r="BC63" s="516"/>
      <c r="BD63" s="516"/>
      <c r="BE63" s="516"/>
      <c r="BF63" s="516"/>
      <c r="BG63" s="516"/>
      <c r="BH63" s="516"/>
      <c r="BI63" s="516"/>
      <c r="BJ63" s="516"/>
      <c r="BK63" s="516"/>
      <c r="BL63" s="516"/>
      <c r="BM63" s="516"/>
      <c r="BN63" s="516"/>
      <c r="BO63" s="516"/>
      <c r="BP63" s="516"/>
      <c r="BQ63" s="516"/>
      <c r="BR63" s="516"/>
      <c r="BS63" s="516"/>
      <c r="BT63" s="516"/>
      <c r="BU63" s="516"/>
      <c r="BV63" s="516"/>
      <c r="BW63" s="516"/>
      <c r="BX63" s="516"/>
      <c r="BY63" s="516"/>
      <c r="BZ63" s="516"/>
      <c r="CA63" s="516"/>
      <c r="CB63" s="516"/>
      <c r="CC63" s="516"/>
      <c r="CD63" s="516"/>
      <c r="CE63" s="516"/>
      <c r="CF63" s="516"/>
      <c r="CG63" s="516"/>
      <c r="CH63" s="516"/>
      <c r="CI63" s="516"/>
      <c r="CJ63" s="516"/>
      <c r="CK63" s="516"/>
      <c r="CL63" s="516"/>
      <c r="CM63" s="516"/>
      <c r="CN63" s="516"/>
      <c r="CO63" s="516"/>
      <c r="CP63" s="516"/>
      <c r="CQ63" s="516"/>
      <c r="CR63" s="516"/>
      <c r="CS63" s="516"/>
      <c r="CT63" s="516"/>
      <c r="CU63" s="516"/>
      <c r="CV63" s="516"/>
      <c r="CW63" s="516"/>
      <c r="CX63" s="516"/>
      <c r="CY63" s="516"/>
      <c r="CZ63" s="516"/>
      <c r="DA63" s="516"/>
      <c r="DB63" s="516"/>
      <c r="DC63" s="516"/>
      <c r="DD63" s="516"/>
      <c r="DE63" s="516"/>
      <c r="DF63" s="516"/>
      <c r="DG63" s="516"/>
      <c r="DH63" s="516"/>
      <c r="DI63" s="516"/>
      <c r="DJ63" s="516"/>
      <c r="DK63" s="516"/>
      <c r="DL63" s="516"/>
      <c r="DM63" s="516"/>
      <c r="DN63" s="516"/>
      <c r="DO63" s="516"/>
      <c r="DP63" s="516"/>
      <c r="DQ63" s="516"/>
      <c r="DR63" s="516"/>
      <c r="DS63" s="516"/>
      <c r="DT63" s="516"/>
      <c r="DU63" s="516"/>
      <c r="DV63" s="516"/>
      <c r="DW63" s="516"/>
      <c r="DX63" s="516"/>
      <c r="DY63" s="516"/>
      <c r="DZ63" s="516"/>
      <c r="EA63" s="516"/>
      <c r="EB63" s="516"/>
      <c r="EC63" s="516"/>
      <c r="ED63" s="516"/>
      <c r="EE63" s="516"/>
      <c r="EF63" s="516"/>
      <c r="EG63" s="516"/>
      <c r="EH63" s="516"/>
      <c r="EI63" s="516"/>
      <c r="EJ63" s="516"/>
      <c r="EK63" s="516"/>
      <c r="EL63" s="516"/>
      <c r="EM63" s="516"/>
      <c r="EN63" s="516"/>
      <c r="EO63" s="516"/>
      <c r="EP63" s="516"/>
      <c r="EQ63" s="516"/>
      <c r="ER63" s="516"/>
      <c r="ES63" s="516"/>
      <c r="ET63" s="516"/>
      <c r="EU63" s="516"/>
      <c r="EV63" s="516"/>
      <c r="EW63" s="516"/>
      <c r="EX63" s="516"/>
      <c r="EY63" s="516"/>
      <c r="EZ63" s="516"/>
      <c r="FA63" s="516"/>
      <c r="FB63" s="516"/>
      <c r="FC63" s="516"/>
      <c r="FD63" s="516"/>
      <c r="FE63" s="516"/>
      <c r="FF63" s="516"/>
      <c r="FG63" s="516"/>
      <c r="FH63" s="516"/>
      <c r="FI63" s="516"/>
      <c r="FJ63" s="516"/>
      <c r="FK63" s="516"/>
      <c r="FL63" s="516"/>
      <c r="FM63" s="516"/>
      <c r="FN63" s="516"/>
      <c r="FO63" s="516"/>
      <c r="FP63" s="516"/>
      <c r="FQ63" s="516"/>
      <c r="FR63" s="516"/>
      <c r="FS63" s="516"/>
      <c r="FT63" s="516"/>
      <c r="FU63" s="516"/>
      <c r="FV63" s="516"/>
      <c r="FW63" s="516"/>
      <c r="FX63" s="516"/>
      <c r="FY63" s="516"/>
      <c r="FZ63" s="516"/>
      <c r="GA63" s="516"/>
      <c r="GB63" s="516"/>
      <c r="GC63" s="516"/>
      <c r="GD63" s="516"/>
      <c r="GE63" s="516"/>
      <c r="GF63" s="516"/>
      <c r="GG63" s="516"/>
      <c r="GH63" s="516"/>
      <c r="GI63" s="516"/>
      <c r="GJ63" s="516"/>
      <c r="GK63" s="516"/>
      <c r="GL63" s="516"/>
      <c r="GM63" s="516"/>
      <c r="GN63" s="516"/>
      <c r="GO63" s="516"/>
      <c r="GP63" s="516"/>
      <c r="GQ63" s="516"/>
      <c r="GR63" s="516"/>
      <c r="GS63" s="516"/>
      <c r="GT63" s="516"/>
      <c r="GU63" s="516"/>
      <c r="GV63" s="516"/>
      <c r="GW63" s="516"/>
      <c r="GX63" s="516"/>
      <c r="GY63" s="516"/>
      <c r="GZ63" s="516"/>
      <c r="HA63" s="516"/>
      <c r="HB63" s="516"/>
      <c r="HC63" s="516"/>
      <c r="HD63" s="516"/>
      <c r="HE63" s="516"/>
      <c r="HF63" s="516"/>
      <c r="HG63" s="516"/>
      <c r="HH63" s="516"/>
      <c r="HI63" s="516"/>
      <c r="HJ63" s="516"/>
      <c r="HK63" s="516"/>
      <c r="HL63" s="516"/>
      <c r="HM63" s="516"/>
      <c r="HN63" s="516"/>
      <c r="HO63" s="516"/>
      <c r="HP63" s="516"/>
      <c r="HQ63" s="516"/>
      <c r="HR63" s="516"/>
      <c r="HS63" s="516"/>
      <c r="HT63" s="516"/>
      <c r="HU63" s="516"/>
      <c r="HV63" s="516"/>
      <c r="HW63" s="516"/>
      <c r="HX63" s="516"/>
      <c r="HY63" s="516"/>
      <c r="HZ63" s="516"/>
      <c r="IA63" s="516"/>
      <c r="IB63" s="516"/>
      <c r="IC63" s="516"/>
      <c r="ID63" s="516"/>
      <c r="IE63" s="516"/>
      <c r="IF63" s="516"/>
      <c r="IG63" s="516"/>
      <c r="IH63" s="516"/>
      <c r="II63" s="516"/>
      <c r="IJ63" s="516"/>
      <c r="IK63" s="516"/>
      <c r="IL63" s="516"/>
      <c r="IM63" s="516"/>
      <c r="IN63" s="516"/>
      <c r="IO63" s="516"/>
      <c r="IP63" s="516"/>
      <c r="IQ63" s="516"/>
      <c r="IR63" s="516"/>
      <c r="IS63" s="516"/>
      <c r="IT63" s="516"/>
      <c r="IU63" s="516"/>
      <c r="IV63" s="516"/>
      <c r="IW63" s="516"/>
      <c r="IX63" s="516"/>
      <c r="IY63" s="516"/>
      <c r="IZ63" s="516"/>
      <c r="JA63" s="516"/>
      <c r="JB63" s="516"/>
      <c r="JC63" s="516"/>
      <c r="JD63" s="516"/>
      <c r="JE63" s="516"/>
      <c r="JF63" s="516"/>
      <c r="JG63" s="516"/>
      <c r="JH63" s="516"/>
      <c r="JI63" s="516"/>
      <c r="JJ63" s="516"/>
      <c r="JK63" s="516"/>
      <c r="JL63" s="516"/>
      <c r="JM63" s="516"/>
      <c r="JN63" s="516"/>
      <c r="JO63" s="516"/>
      <c r="JP63" s="516"/>
      <c r="JQ63" s="516"/>
      <c r="JR63" s="516"/>
      <c r="JS63" s="516"/>
      <c r="JT63" s="516"/>
      <c r="JU63" s="516"/>
      <c r="JV63" s="516"/>
      <c r="JW63" s="516"/>
      <c r="JX63" s="516"/>
      <c r="JY63" s="516"/>
      <c r="JZ63" s="516"/>
      <c r="KA63" s="516"/>
      <c r="KB63" s="516"/>
      <c r="KC63" s="516"/>
      <c r="KD63" s="516"/>
      <c r="KE63" s="516"/>
      <c r="KF63" s="516"/>
      <c r="KG63" s="516"/>
      <c r="KH63" s="516"/>
      <c r="KI63" s="516"/>
      <c r="KJ63" s="516"/>
      <c r="KK63" s="516"/>
      <c r="KL63" s="516"/>
      <c r="KM63" s="516"/>
      <c r="KN63" s="516"/>
      <c r="KO63" s="516"/>
      <c r="KP63" s="516"/>
      <c r="KQ63" s="516"/>
      <c r="KR63" s="516"/>
      <c r="KS63" s="516"/>
      <c r="KT63" s="516"/>
      <c r="KU63" s="516"/>
      <c r="KV63" s="516"/>
      <c r="KW63" s="516"/>
      <c r="KX63" s="516"/>
      <c r="KY63" s="516"/>
      <c r="KZ63" s="516"/>
      <c r="LA63" s="516"/>
      <c r="LB63" s="516"/>
      <c r="LC63" s="516"/>
      <c r="LD63" s="516"/>
      <c r="LE63" s="516"/>
      <c r="LF63" s="516"/>
      <c r="LG63" s="516"/>
      <c r="LH63" s="516"/>
      <c r="LI63" s="516"/>
      <c r="LJ63" s="516"/>
      <c r="LK63" s="516"/>
      <c r="LL63" s="516"/>
      <c r="LM63" s="516"/>
      <c r="LN63" s="516"/>
      <c r="LO63" s="516"/>
      <c r="LP63" s="516"/>
      <c r="LQ63" s="516"/>
      <c r="LR63" s="516"/>
      <c r="LS63" s="516"/>
      <c r="LT63" s="516"/>
      <c r="LU63" s="516"/>
      <c r="LV63" s="516"/>
      <c r="LW63" s="516"/>
      <c r="LX63" s="516"/>
      <c r="LY63" s="516"/>
      <c r="LZ63" s="516"/>
      <c r="MA63" s="516"/>
      <c r="MB63" s="516"/>
      <c r="MC63" s="516"/>
      <c r="MD63" s="516"/>
      <c r="ME63" s="516"/>
      <c r="MF63" s="516"/>
      <c r="MG63" s="516"/>
      <c r="MH63" s="516"/>
      <c r="MI63" s="516"/>
      <c r="MJ63" s="516"/>
      <c r="MK63" s="516"/>
      <c r="ML63" s="516"/>
      <c r="MM63" s="516"/>
      <c r="MN63" s="516"/>
      <c r="MO63" s="516"/>
      <c r="MP63" s="516"/>
      <c r="MQ63" s="516"/>
      <c r="MR63" s="516"/>
      <c r="MS63" s="516"/>
      <c r="MT63" s="516"/>
      <c r="MU63" s="516"/>
      <c r="MV63" s="516"/>
      <c r="MW63" s="516"/>
      <c r="MX63" s="516"/>
      <c r="MY63" s="516"/>
      <c r="MZ63" s="516"/>
      <c r="NA63" s="516"/>
      <c r="NB63" s="516"/>
      <c r="NC63" s="516"/>
      <c r="ND63" s="516"/>
      <c r="NE63" s="516"/>
      <c r="NF63" s="516"/>
      <c r="NG63" s="516"/>
      <c r="NH63" s="516"/>
      <c r="NI63" s="516"/>
      <c r="NJ63" s="516"/>
      <c r="NK63" s="516"/>
      <c r="NL63" s="516"/>
      <c r="NM63" s="516"/>
      <c r="NN63" s="516"/>
      <c r="NO63" s="516"/>
      <c r="NP63" s="516"/>
      <c r="NQ63" s="516"/>
      <c r="NR63" s="516"/>
      <c r="NS63" s="516"/>
      <c r="NT63" s="516"/>
      <c r="NU63" s="516"/>
      <c r="NV63" s="516"/>
      <c r="NW63" s="516"/>
      <c r="NX63" s="516"/>
      <c r="NY63" s="516"/>
      <c r="NZ63" s="516"/>
      <c r="OA63" s="516"/>
      <c r="OB63" s="516"/>
      <c r="OC63" s="516"/>
      <c r="OD63" s="516"/>
      <c r="OE63" s="516"/>
      <c r="OF63" s="516"/>
      <c r="OG63" s="516"/>
      <c r="OH63" s="516"/>
      <c r="OI63" s="516"/>
      <c r="OJ63" s="516"/>
      <c r="OK63" s="516"/>
      <c r="OL63" s="516"/>
      <c r="OM63" s="516"/>
      <c r="ON63" s="516"/>
      <c r="OO63" s="516"/>
      <c r="OP63" s="516"/>
      <c r="OQ63" s="516"/>
      <c r="OR63" s="516"/>
      <c r="OS63" s="516"/>
      <c r="OT63" s="516"/>
      <c r="OU63" s="516"/>
      <c r="OV63" s="516"/>
      <c r="OW63" s="516"/>
      <c r="OX63" s="516"/>
      <c r="OY63" s="516"/>
      <c r="OZ63" s="516"/>
      <c r="PA63" s="516"/>
      <c r="PB63" s="516"/>
      <c r="PC63" s="516"/>
      <c r="PD63" s="516"/>
      <c r="PE63" s="516"/>
      <c r="PF63" s="516"/>
      <c r="PG63" s="516"/>
      <c r="PH63" s="516"/>
      <c r="PI63" s="516"/>
      <c r="PJ63" s="516"/>
      <c r="PK63" s="516"/>
      <c r="PL63" s="516"/>
      <c r="PM63" s="516"/>
      <c r="PN63" s="516"/>
      <c r="PO63" s="516"/>
      <c r="PP63" s="516"/>
      <c r="PQ63" s="516"/>
      <c r="PR63" s="516"/>
      <c r="PS63" s="516"/>
      <c r="PT63" s="516"/>
      <c r="PU63" s="516"/>
      <c r="PV63" s="516"/>
      <c r="PW63" s="516"/>
      <c r="PX63" s="516"/>
      <c r="PY63" s="516"/>
      <c r="PZ63" s="516"/>
      <c r="QA63" s="516"/>
      <c r="QB63" s="516"/>
      <c r="QC63" s="516"/>
      <c r="QD63" s="516"/>
      <c r="QE63" s="516"/>
      <c r="QF63" s="516"/>
      <c r="QG63" s="516"/>
      <c r="QH63" s="516"/>
      <c r="QI63" s="516"/>
      <c r="QJ63" s="516"/>
      <c r="QK63" s="516"/>
      <c r="QL63" s="516"/>
      <c r="QM63" s="516"/>
      <c r="QN63" s="516"/>
      <c r="QO63" s="516"/>
      <c r="QP63" s="516"/>
      <c r="QQ63" s="516"/>
      <c r="QR63" s="516"/>
      <c r="QS63" s="516"/>
      <c r="QT63" s="516"/>
      <c r="QU63" s="516"/>
      <c r="QV63" s="516"/>
      <c r="QW63" s="516"/>
      <c r="QX63" s="516"/>
      <c r="QY63" s="516"/>
      <c r="QZ63" s="516"/>
      <c r="RA63" s="516"/>
      <c r="RB63" s="516"/>
      <c r="RC63" s="516"/>
      <c r="RD63" s="516"/>
      <c r="RE63" s="516"/>
      <c r="RF63" s="516"/>
      <c r="RG63" s="516"/>
      <c r="RH63" s="516"/>
      <c r="RI63" s="516"/>
      <c r="RJ63" s="516"/>
      <c r="RK63" s="516"/>
      <c r="RL63" s="516"/>
      <c r="RM63" s="516"/>
      <c r="RN63" s="516"/>
      <c r="RO63" s="516"/>
      <c r="RP63" s="516"/>
      <c r="RQ63" s="516"/>
      <c r="RR63" s="516"/>
      <c r="RS63" s="516"/>
      <c r="RT63" s="516"/>
      <c r="RU63" s="516"/>
      <c r="RV63" s="516"/>
      <c r="RW63" s="516"/>
      <c r="RX63" s="516"/>
      <c r="RY63" s="516"/>
      <c r="RZ63" s="516"/>
      <c r="SA63" s="516"/>
      <c r="SB63" s="516"/>
      <c r="SC63" s="516"/>
      <c r="SD63" s="516"/>
      <c r="SE63" s="516"/>
      <c r="SF63" s="516"/>
      <c r="SG63" s="516"/>
      <c r="SH63" s="516"/>
      <c r="SI63" s="516"/>
      <c r="SJ63" s="516"/>
      <c r="SK63" s="516"/>
      <c r="SL63" s="516"/>
      <c r="SM63" s="516"/>
      <c r="SN63" s="516"/>
      <c r="SO63" s="516"/>
      <c r="SP63" s="516"/>
      <c r="SQ63" s="516"/>
      <c r="SR63" s="516"/>
      <c r="SS63" s="516"/>
    </row>
    <row r="64" spans="1:513" s="517" customFormat="1" ht="28.8" customHeight="1" x14ac:dyDescent="0.25">
      <c r="A64" s="553"/>
      <c r="B64" s="554"/>
      <c r="C64" s="555" t="s">
        <v>449</v>
      </c>
      <c r="D64" s="576">
        <v>300</v>
      </c>
      <c r="E64" s="577">
        <f>350/AO1</f>
        <v>116.66666666666667</v>
      </c>
      <c r="F64" s="577">
        <f>D64*E64</f>
        <v>35000</v>
      </c>
      <c r="G64" s="558" t="s">
        <v>450</v>
      </c>
      <c r="H64" s="558" t="s">
        <v>184</v>
      </c>
      <c r="I64" s="558"/>
      <c r="J64" s="558"/>
      <c r="K64" s="558"/>
      <c r="L64" s="558"/>
      <c r="M64" s="558"/>
      <c r="N64" s="558"/>
      <c r="O64" s="558"/>
      <c r="P64" s="558"/>
      <c r="Q64" s="558"/>
      <c r="R64" s="558"/>
      <c r="S64" s="558"/>
      <c r="T64" s="558"/>
      <c r="U64" s="558"/>
      <c r="V64" s="558"/>
      <c r="W64" s="558"/>
      <c r="X64" s="558"/>
      <c r="Y64" s="558"/>
      <c r="Z64" s="558"/>
      <c r="AA64" s="558"/>
      <c r="AB64" s="558"/>
      <c r="AC64" s="558"/>
      <c r="AD64" s="558"/>
      <c r="AE64" s="558"/>
      <c r="AF64" s="558"/>
      <c r="AG64" s="558"/>
      <c r="AH64" s="560"/>
      <c r="AI64" s="538"/>
      <c r="AJ64" s="539"/>
      <c r="AK64" s="570"/>
      <c r="AL64" s="561"/>
      <c r="AM64" s="562"/>
      <c r="AN64" s="516"/>
      <c r="AO64" s="516"/>
      <c r="AP64" s="516"/>
      <c r="AQ64" s="516"/>
      <c r="AR64" s="516"/>
      <c r="AS64" s="516"/>
      <c r="AT64" s="516"/>
      <c r="AU64" s="516"/>
      <c r="AV64" s="516"/>
      <c r="AW64" s="516"/>
      <c r="AX64" s="516"/>
      <c r="AY64" s="516"/>
      <c r="AZ64" s="516"/>
      <c r="BA64" s="516"/>
      <c r="BB64" s="516"/>
      <c r="BC64" s="516"/>
      <c r="BD64" s="516"/>
      <c r="BE64" s="516"/>
      <c r="BF64" s="516"/>
      <c r="BG64" s="516"/>
      <c r="BH64" s="516"/>
      <c r="BI64" s="516"/>
      <c r="BJ64" s="516"/>
      <c r="BK64" s="516"/>
      <c r="BL64" s="516"/>
      <c r="BM64" s="516"/>
      <c r="BN64" s="516"/>
      <c r="BO64" s="516"/>
      <c r="BP64" s="516"/>
      <c r="BQ64" s="516"/>
      <c r="BR64" s="516"/>
      <c r="BS64" s="516"/>
      <c r="BT64" s="516"/>
      <c r="BU64" s="516"/>
      <c r="BV64" s="516"/>
      <c r="BW64" s="516"/>
      <c r="BX64" s="516"/>
      <c r="BY64" s="516"/>
      <c r="BZ64" s="516"/>
      <c r="CA64" s="516"/>
      <c r="CB64" s="516"/>
      <c r="CC64" s="516"/>
      <c r="CD64" s="516"/>
      <c r="CE64" s="516"/>
      <c r="CF64" s="516"/>
      <c r="CG64" s="516"/>
      <c r="CH64" s="516"/>
      <c r="CI64" s="516"/>
      <c r="CJ64" s="516"/>
      <c r="CK64" s="516"/>
      <c r="CL64" s="516"/>
      <c r="CM64" s="516"/>
      <c r="CN64" s="516"/>
      <c r="CO64" s="516"/>
      <c r="CP64" s="516"/>
      <c r="CQ64" s="516"/>
      <c r="CR64" s="516"/>
      <c r="CS64" s="516"/>
      <c r="CT64" s="516"/>
      <c r="CU64" s="516"/>
      <c r="CV64" s="516"/>
      <c r="CW64" s="516"/>
      <c r="CX64" s="516"/>
      <c r="CY64" s="516"/>
      <c r="CZ64" s="516"/>
      <c r="DA64" s="516"/>
      <c r="DB64" s="516"/>
      <c r="DC64" s="516"/>
      <c r="DD64" s="516"/>
      <c r="DE64" s="516"/>
      <c r="DF64" s="516"/>
      <c r="DG64" s="516"/>
      <c r="DH64" s="516"/>
      <c r="DI64" s="516"/>
      <c r="DJ64" s="516"/>
      <c r="DK64" s="516"/>
      <c r="DL64" s="516"/>
      <c r="DM64" s="516"/>
      <c r="DN64" s="516"/>
      <c r="DO64" s="516"/>
      <c r="DP64" s="516"/>
      <c r="DQ64" s="516"/>
      <c r="DR64" s="516"/>
      <c r="DS64" s="516"/>
      <c r="DT64" s="516"/>
      <c r="DU64" s="516"/>
      <c r="DV64" s="516"/>
      <c r="DW64" s="516"/>
      <c r="DX64" s="516"/>
      <c r="DY64" s="516"/>
      <c r="DZ64" s="516"/>
      <c r="EA64" s="516"/>
      <c r="EB64" s="516"/>
      <c r="EC64" s="516"/>
      <c r="ED64" s="516"/>
      <c r="EE64" s="516"/>
      <c r="EF64" s="516"/>
      <c r="EG64" s="516"/>
      <c r="EH64" s="516"/>
      <c r="EI64" s="516"/>
      <c r="EJ64" s="516"/>
      <c r="EK64" s="516"/>
      <c r="EL64" s="516"/>
      <c r="EM64" s="516"/>
      <c r="EN64" s="516"/>
      <c r="EO64" s="516"/>
      <c r="EP64" s="516"/>
      <c r="EQ64" s="516"/>
      <c r="ER64" s="516"/>
      <c r="ES64" s="516"/>
      <c r="ET64" s="516"/>
      <c r="EU64" s="516"/>
      <c r="EV64" s="516"/>
      <c r="EW64" s="516"/>
      <c r="EX64" s="516"/>
      <c r="EY64" s="516"/>
      <c r="EZ64" s="516"/>
      <c r="FA64" s="516"/>
      <c r="FB64" s="516"/>
      <c r="FC64" s="516"/>
      <c r="FD64" s="516"/>
      <c r="FE64" s="516"/>
      <c r="FF64" s="516"/>
      <c r="FG64" s="516"/>
      <c r="FH64" s="516"/>
      <c r="FI64" s="516"/>
      <c r="FJ64" s="516"/>
      <c r="FK64" s="516"/>
      <c r="FL64" s="516"/>
      <c r="FM64" s="516"/>
      <c r="FN64" s="516"/>
      <c r="FO64" s="516"/>
      <c r="FP64" s="516"/>
      <c r="FQ64" s="516"/>
      <c r="FR64" s="516"/>
      <c r="FS64" s="516"/>
      <c r="FT64" s="516"/>
      <c r="FU64" s="516"/>
      <c r="FV64" s="516"/>
      <c r="FW64" s="516"/>
      <c r="FX64" s="516"/>
      <c r="FY64" s="516"/>
      <c r="FZ64" s="516"/>
      <c r="GA64" s="516"/>
      <c r="GB64" s="516"/>
      <c r="GC64" s="516"/>
      <c r="GD64" s="516"/>
      <c r="GE64" s="516"/>
      <c r="GF64" s="516"/>
      <c r="GG64" s="516"/>
      <c r="GH64" s="516"/>
      <c r="GI64" s="516"/>
      <c r="GJ64" s="516"/>
      <c r="GK64" s="516"/>
      <c r="GL64" s="516"/>
      <c r="GM64" s="516"/>
      <c r="GN64" s="516"/>
      <c r="GO64" s="516"/>
      <c r="GP64" s="516"/>
      <c r="GQ64" s="516"/>
      <c r="GR64" s="516"/>
      <c r="GS64" s="516"/>
      <c r="GT64" s="516"/>
      <c r="GU64" s="516"/>
      <c r="GV64" s="516"/>
      <c r="GW64" s="516"/>
      <c r="GX64" s="516"/>
      <c r="GY64" s="516"/>
      <c r="GZ64" s="516"/>
      <c r="HA64" s="516"/>
      <c r="HB64" s="516"/>
      <c r="HC64" s="516"/>
      <c r="HD64" s="516"/>
      <c r="HE64" s="516"/>
      <c r="HF64" s="516"/>
      <c r="HG64" s="516"/>
      <c r="HH64" s="516"/>
      <c r="HI64" s="516"/>
      <c r="HJ64" s="516"/>
      <c r="HK64" s="516"/>
      <c r="HL64" s="516"/>
      <c r="HM64" s="516"/>
      <c r="HN64" s="516"/>
      <c r="HO64" s="516"/>
      <c r="HP64" s="516"/>
      <c r="HQ64" s="516"/>
      <c r="HR64" s="516"/>
      <c r="HS64" s="516"/>
      <c r="HT64" s="516"/>
      <c r="HU64" s="516"/>
      <c r="HV64" s="516"/>
      <c r="HW64" s="516"/>
      <c r="HX64" s="516"/>
      <c r="HY64" s="516"/>
      <c r="HZ64" s="516"/>
      <c r="IA64" s="516"/>
      <c r="IB64" s="516"/>
      <c r="IC64" s="516"/>
      <c r="ID64" s="516"/>
      <c r="IE64" s="516"/>
      <c r="IF64" s="516"/>
      <c r="IG64" s="516"/>
      <c r="IH64" s="516"/>
      <c r="II64" s="516"/>
      <c r="IJ64" s="516"/>
      <c r="IK64" s="516"/>
      <c r="IL64" s="516"/>
      <c r="IM64" s="516"/>
      <c r="IN64" s="516"/>
      <c r="IO64" s="516"/>
      <c r="IP64" s="516"/>
      <c r="IQ64" s="516"/>
      <c r="IR64" s="516"/>
      <c r="IS64" s="516"/>
      <c r="IT64" s="516"/>
      <c r="IU64" s="516"/>
      <c r="IV64" s="516"/>
      <c r="IW64" s="516"/>
      <c r="IX64" s="516"/>
      <c r="IY64" s="516"/>
      <c r="IZ64" s="516"/>
      <c r="JA64" s="516"/>
      <c r="JB64" s="516"/>
      <c r="JC64" s="516"/>
      <c r="JD64" s="516"/>
      <c r="JE64" s="516"/>
      <c r="JF64" s="516"/>
      <c r="JG64" s="516"/>
      <c r="JH64" s="516"/>
      <c r="JI64" s="516"/>
      <c r="JJ64" s="516"/>
      <c r="JK64" s="516"/>
      <c r="JL64" s="516"/>
      <c r="JM64" s="516"/>
      <c r="JN64" s="516"/>
      <c r="JO64" s="516"/>
      <c r="JP64" s="516"/>
      <c r="JQ64" s="516"/>
      <c r="JR64" s="516"/>
      <c r="JS64" s="516"/>
      <c r="JT64" s="516"/>
      <c r="JU64" s="516"/>
      <c r="JV64" s="516"/>
      <c r="JW64" s="516"/>
      <c r="JX64" s="516"/>
      <c r="JY64" s="516"/>
      <c r="JZ64" s="516"/>
      <c r="KA64" s="516"/>
      <c r="KB64" s="516"/>
      <c r="KC64" s="516"/>
      <c r="KD64" s="516"/>
      <c r="KE64" s="516"/>
      <c r="KF64" s="516"/>
      <c r="KG64" s="516"/>
      <c r="KH64" s="516"/>
      <c r="KI64" s="516"/>
      <c r="KJ64" s="516"/>
      <c r="KK64" s="516"/>
      <c r="KL64" s="516"/>
      <c r="KM64" s="516"/>
      <c r="KN64" s="516"/>
      <c r="KO64" s="516"/>
      <c r="KP64" s="516"/>
      <c r="KQ64" s="516"/>
      <c r="KR64" s="516"/>
      <c r="KS64" s="516"/>
      <c r="KT64" s="516"/>
      <c r="KU64" s="516"/>
      <c r="KV64" s="516"/>
      <c r="KW64" s="516"/>
      <c r="KX64" s="516"/>
      <c r="KY64" s="516"/>
      <c r="KZ64" s="516"/>
      <c r="LA64" s="516"/>
      <c r="LB64" s="516"/>
      <c r="LC64" s="516"/>
      <c r="LD64" s="516"/>
      <c r="LE64" s="516"/>
      <c r="LF64" s="516"/>
      <c r="LG64" s="516"/>
      <c r="LH64" s="516"/>
      <c r="LI64" s="516"/>
      <c r="LJ64" s="516"/>
      <c r="LK64" s="516"/>
      <c r="LL64" s="516"/>
      <c r="LM64" s="516"/>
      <c r="LN64" s="516"/>
      <c r="LO64" s="516"/>
      <c r="LP64" s="516"/>
      <c r="LQ64" s="516"/>
      <c r="LR64" s="516"/>
      <c r="LS64" s="516"/>
      <c r="LT64" s="516"/>
      <c r="LU64" s="516"/>
      <c r="LV64" s="516"/>
      <c r="LW64" s="516"/>
      <c r="LX64" s="516"/>
      <c r="LY64" s="516"/>
      <c r="LZ64" s="516"/>
      <c r="MA64" s="516"/>
      <c r="MB64" s="516"/>
      <c r="MC64" s="516"/>
      <c r="MD64" s="516"/>
      <c r="ME64" s="516"/>
      <c r="MF64" s="516"/>
      <c r="MG64" s="516"/>
      <c r="MH64" s="516"/>
      <c r="MI64" s="516"/>
      <c r="MJ64" s="516"/>
      <c r="MK64" s="516"/>
      <c r="ML64" s="516"/>
      <c r="MM64" s="516"/>
      <c r="MN64" s="516"/>
      <c r="MO64" s="516"/>
      <c r="MP64" s="516"/>
      <c r="MQ64" s="516"/>
      <c r="MR64" s="516"/>
      <c r="MS64" s="516"/>
      <c r="MT64" s="516"/>
      <c r="MU64" s="516"/>
      <c r="MV64" s="516"/>
      <c r="MW64" s="516"/>
      <c r="MX64" s="516"/>
      <c r="MY64" s="516"/>
      <c r="MZ64" s="516"/>
      <c r="NA64" s="516"/>
      <c r="NB64" s="516"/>
      <c r="NC64" s="516"/>
      <c r="ND64" s="516"/>
      <c r="NE64" s="516"/>
      <c r="NF64" s="516"/>
      <c r="NG64" s="516"/>
      <c r="NH64" s="516"/>
      <c r="NI64" s="516"/>
      <c r="NJ64" s="516"/>
      <c r="NK64" s="516"/>
      <c r="NL64" s="516"/>
      <c r="NM64" s="516"/>
      <c r="NN64" s="516"/>
      <c r="NO64" s="516"/>
      <c r="NP64" s="516"/>
      <c r="NQ64" s="516"/>
      <c r="NR64" s="516"/>
      <c r="NS64" s="516"/>
      <c r="NT64" s="516"/>
      <c r="NU64" s="516"/>
      <c r="NV64" s="516"/>
      <c r="NW64" s="516"/>
      <c r="NX64" s="516"/>
      <c r="NY64" s="516"/>
      <c r="NZ64" s="516"/>
      <c r="OA64" s="516"/>
      <c r="OB64" s="516"/>
      <c r="OC64" s="516"/>
      <c r="OD64" s="516"/>
      <c r="OE64" s="516"/>
      <c r="OF64" s="516"/>
      <c r="OG64" s="516"/>
      <c r="OH64" s="516"/>
      <c r="OI64" s="516"/>
      <c r="OJ64" s="516"/>
      <c r="OK64" s="516"/>
      <c r="OL64" s="516"/>
      <c r="OM64" s="516"/>
      <c r="ON64" s="516"/>
      <c r="OO64" s="516"/>
      <c r="OP64" s="516"/>
      <c r="OQ64" s="516"/>
      <c r="OR64" s="516"/>
      <c r="OS64" s="516"/>
      <c r="OT64" s="516"/>
      <c r="OU64" s="516"/>
      <c r="OV64" s="516"/>
      <c r="OW64" s="516"/>
      <c r="OX64" s="516"/>
      <c r="OY64" s="516"/>
      <c r="OZ64" s="516"/>
      <c r="PA64" s="516"/>
      <c r="PB64" s="516"/>
      <c r="PC64" s="516"/>
      <c r="PD64" s="516"/>
      <c r="PE64" s="516"/>
      <c r="PF64" s="516"/>
      <c r="PG64" s="516"/>
      <c r="PH64" s="516"/>
      <c r="PI64" s="516"/>
      <c r="PJ64" s="516"/>
      <c r="PK64" s="516"/>
      <c r="PL64" s="516"/>
      <c r="PM64" s="516"/>
      <c r="PN64" s="516"/>
      <c r="PO64" s="516"/>
      <c r="PP64" s="516"/>
      <c r="PQ64" s="516"/>
      <c r="PR64" s="516"/>
      <c r="PS64" s="516"/>
      <c r="PT64" s="516"/>
      <c r="PU64" s="516"/>
      <c r="PV64" s="516"/>
      <c r="PW64" s="516"/>
      <c r="PX64" s="516"/>
      <c r="PY64" s="516"/>
      <c r="PZ64" s="516"/>
      <c r="QA64" s="516"/>
      <c r="QB64" s="516"/>
      <c r="QC64" s="516"/>
      <c r="QD64" s="516"/>
      <c r="QE64" s="516"/>
      <c r="QF64" s="516"/>
      <c r="QG64" s="516"/>
      <c r="QH64" s="516"/>
      <c r="QI64" s="516"/>
      <c r="QJ64" s="516"/>
      <c r="QK64" s="516"/>
      <c r="QL64" s="516"/>
      <c r="QM64" s="516"/>
      <c r="QN64" s="516"/>
      <c r="QO64" s="516"/>
      <c r="QP64" s="516"/>
      <c r="QQ64" s="516"/>
      <c r="QR64" s="516"/>
      <c r="QS64" s="516"/>
      <c r="QT64" s="516"/>
      <c r="QU64" s="516"/>
      <c r="QV64" s="516"/>
      <c r="QW64" s="516"/>
      <c r="QX64" s="516"/>
      <c r="QY64" s="516"/>
      <c r="QZ64" s="516"/>
      <c r="RA64" s="516"/>
      <c r="RB64" s="516"/>
      <c r="RC64" s="516"/>
      <c r="RD64" s="516"/>
      <c r="RE64" s="516"/>
      <c r="RF64" s="516"/>
      <c r="RG64" s="516"/>
      <c r="RH64" s="516"/>
      <c r="RI64" s="516"/>
      <c r="RJ64" s="516"/>
      <c r="RK64" s="516"/>
      <c r="RL64" s="516"/>
      <c r="RM64" s="516"/>
      <c r="RN64" s="516"/>
      <c r="RO64" s="516"/>
      <c r="RP64" s="516"/>
      <c r="RQ64" s="516"/>
      <c r="RR64" s="516"/>
      <c r="RS64" s="516"/>
      <c r="RT64" s="516"/>
      <c r="RU64" s="516"/>
      <c r="RV64" s="516"/>
      <c r="RW64" s="516"/>
      <c r="RX64" s="516"/>
      <c r="RY64" s="516"/>
      <c r="RZ64" s="516"/>
      <c r="SA64" s="516"/>
      <c r="SB64" s="516"/>
      <c r="SC64" s="516"/>
      <c r="SD64" s="516"/>
      <c r="SE64" s="516"/>
      <c r="SF64" s="516"/>
      <c r="SG64" s="516"/>
      <c r="SH64" s="516"/>
      <c r="SI64" s="516"/>
      <c r="SJ64" s="516"/>
      <c r="SK64" s="516"/>
      <c r="SL64" s="516"/>
      <c r="SM64" s="516"/>
      <c r="SN64" s="516"/>
      <c r="SO64" s="516"/>
      <c r="SP64" s="516"/>
      <c r="SQ64" s="516"/>
      <c r="SR64" s="516"/>
      <c r="SS64" s="516"/>
    </row>
    <row r="65" spans="1:513" s="517" customFormat="1" ht="28.8" customHeight="1" x14ac:dyDescent="0.25">
      <c r="A65" s="553"/>
      <c r="B65" s="554"/>
      <c r="C65" s="555" t="s">
        <v>451</v>
      </c>
      <c r="D65" s="576">
        <v>70</v>
      </c>
      <c r="E65" s="577">
        <f>350/AO1</f>
        <v>116.66666666666667</v>
      </c>
      <c r="F65" s="577">
        <f>D65*E65</f>
        <v>8166.666666666667</v>
      </c>
      <c r="G65" s="558" t="s">
        <v>450</v>
      </c>
      <c r="H65" s="558" t="s">
        <v>184</v>
      </c>
      <c r="I65" s="558"/>
      <c r="J65" s="558"/>
      <c r="K65" s="558"/>
      <c r="L65" s="558"/>
      <c r="M65" s="558"/>
      <c r="N65" s="558"/>
      <c r="O65" s="558"/>
      <c r="P65" s="558"/>
      <c r="Q65" s="558"/>
      <c r="R65" s="558"/>
      <c r="S65" s="558"/>
      <c r="T65" s="558"/>
      <c r="U65" s="558"/>
      <c r="V65" s="558"/>
      <c r="W65" s="558"/>
      <c r="X65" s="558"/>
      <c r="Y65" s="558"/>
      <c r="Z65" s="558"/>
      <c r="AA65" s="558"/>
      <c r="AB65" s="558"/>
      <c r="AC65" s="558"/>
      <c r="AD65" s="558"/>
      <c r="AE65" s="558"/>
      <c r="AF65" s="558"/>
      <c r="AG65" s="558"/>
      <c r="AH65" s="560"/>
      <c r="AI65" s="538"/>
      <c r="AJ65" s="539"/>
      <c r="AK65" s="570"/>
      <c r="AL65" s="561"/>
      <c r="AM65" s="562"/>
      <c r="AN65" s="516"/>
      <c r="AO65" s="516"/>
      <c r="AP65" s="516"/>
      <c r="AQ65" s="516"/>
      <c r="AR65" s="516"/>
      <c r="AS65" s="516"/>
      <c r="AT65" s="516"/>
      <c r="AU65" s="516"/>
      <c r="AV65" s="516"/>
      <c r="AW65" s="516"/>
      <c r="AX65" s="516"/>
      <c r="AY65" s="516"/>
      <c r="AZ65" s="516"/>
      <c r="BA65" s="516"/>
      <c r="BB65" s="516"/>
      <c r="BC65" s="516"/>
      <c r="BD65" s="516"/>
      <c r="BE65" s="516"/>
      <c r="BF65" s="516"/>
      <c r="BG65" s="516"/>
      <c r="BH65" s="516"/>
      <c r="BI65" s="516"/>
      <c r="BJ65" s="516"/>
      <c r="BK65" s="516"/>
      <c r="BL65" s="516"/>
      <c r="BM65" s="516"/>
      <c r="BN65" s="516"/>
      <c r="BO65" s="516"/>
      <c r="BP65" s="516"/>
      <c r="BQ65" s="516"/>
      <c r="BR65" s="516"/>
      <c r="BS65" s="516"/>
      <c r="BT65" s="516"/>
      <c r="BU65" s="516"/>
      <c r="BV65" s="516"/>
      <c r="BW65" s="516"/>
      <c r="BX65" s="516"/>
      <c r="BY65" s="516"/>
      <c r="BZ65" s="516"/>
      <c r="CA65" s="516"/>
      <c r="CB65" s="516"/>
      <c r="CC65" s="516"/>
      <c r="CD65" s="516"/>
      <c r="CE65" s="516"/>
      <c r="CF65" s="516"/>
      <c r="CG65" s="516"/>
      <c r="CH65" s="516"/>
      <c r="CI65" s="516"/>
      <c r="CJ65" s="516"/>
      <c r="CK65" s="516"/>
      <c r="CL65" s="516"/>
      <c r="CM65" s="516"/>
      <c r="CN65" s="516"/>
      <c r="CO65" s="516"/>
      <c r="CP65" s="516"/>
      <c r="CQ65" s="516"/>
      <c r="CR65" s="516"/>
      <c r="CS65" s="516"/>
      <c r="CT65" s="516"/>
      <c r="CU65" s="516"/>
      <c r="CV65" s="516"/>
      <c r="CW65" s="516"/>
      <c r="CX65" s="516"/>
      <c r="CY65" s="516"/>
      <c r="CZ65" s="516"/>
      <c r="DA65" s="516"/>
      <c r="DB65" s="516"/>
      <c r="DC65" s="516"/>
      <c r="DD65" s="516"/>
      <c r="DE65" s="516"/>
      <c r="DF65" s="516"/>
      <c r="DG65" s="516"/>
      <c r="DH65" s="516"/>
      <c r="DI65" s="516"/>
      <c r="DJ65" s="516"/>
      <c r="DK65" s="516"/>
      <c r="DL65" s="516"/>
      <c r="DM65" s="516"/>
      <c r="DN65" s="516"/>
      <c r="DO65" s="516"/>
      <c r="DP65" s="516"/>
      <c r="DQ65" s="516"/>
      <c r="DR65" s="516"/>
      <c r="DS65" s="516"/>
      <c r="DT65" s="516"/>
      <c r="DU65" s="516"/>
      <c r="DV65" s="516"/>
      <c r="DW65" s="516"/>
      <c r="DX65" s="516"/>
      <c r="DY65" s="516"/>
      <c r="DZ65" s="516"/>
      <c r="EA65" s="516"/>
      <c r="EB65" s="516"/>
      <c r="EC65" s="516"/>
      <c r="ED65" s="516"/>
      <c r="EE65" s="516"/>
      <c r="EF65" s="516"/>
      <c r="EG65" s="516"/>
      <c r="EH65" s="516"/>
      <c r="EI65" s="516"/>
      <c r="EJ65" s="516"/>
      <c r="EK65" s="516"/>
      <c r="EL65" s="516"/>
      <c r="EM65" s="516"/>
      <c r="EN65" s="516"/>
      <c r="EO65" s="516"/>
      <c r="EP65" s="516"/>
      <c r="EQ65" s="516"/>
      <c r="ER65" s="516"/>
      <c r="ES65" s="516"/>
      <c r="ET65" s="516"/>
      <c r="EU65" s="516"/>
      <c r="EV65" s="516"/>
      <c r="EW65" s="516"/>
      <c r="EX65" s="516"/>
      <c r="EY65" s="516"/>
      <c r="EZ65" s="516"/>
      <c r="FA65" s="516"/>
      <c r="FB65" s="516"/>
      <c r="FC65" s="516"/>
      <c r="FD65" s="516"/>
      <c r="FE65" s="516"/>
      <c r="FF65" s="516"/>
      <c r="FG65" s="516"/>
      <c r="FH65" s="516"/>
      <c r="FI65" s="516"/>
      <c r="FJ65" s="516"/>
      <c r="FK65" s="516"/>
      <c r="FL65" s="516"/>
      <c r="FM65" s="516"/>
      <c r="FN65" s="516"/>
      <c r="FO65" s="516"/>
      <c r="FP65" s="516"/>
      <c r="FQ65" s="516"/>
      <c r="FR65" s="516"/>
      <c r="FS65" s="516"/>
      <c r="FT65" s="516"/>
      <c r="FU65" s="516"/>
      <c r="FV65" s="516"/>
      <c r="FW65" s="516"/>
      <c r="FX65" s="516"/>
      <c r="FY65" s="516"/>
      <c r="FZ65" s="516"/>
      <c r="GA65" s="516"/>
      <c r="GB65" s="516"/>
      <c r="GC65" s="516"/>
      <c r="GD65" s="516"/>
      <c r="GE65" s="516"/>
      <c r="GF65" s="516"/>
      <c r="GG65" s="516"/>
      <c r="GH65" s="516"/>
      <c r="GI65" s="516"/>
      <c r="GJ65" s="516"/>
      <c r="GK65" s="516"/>
      <c r="GL65" s="516"/>
      <c r="GM65" s="516"/>
      <c r="GN65" s="516"/>
      <c r="GO65" s="516"/>
      <c r="GP65" s="516"/>
      <c r="GQ65" s="516"/>
      <c r="GR65" s="516"/>
      <c r="GS65" s="516"/>
      <c r="GT65" s="516"/>
      <c r="GU65" s="516"/>
      <c r="GV65" s="516"/>
      <c r="GW65" s="516"/>
      <c r="GX65" s="516"/>
      <c r="GY65" s="516"/>
      <c r="GZ65" s="516"/>
      <c r="HA65" s="516"/>
      <c r="HB65" s="516"/>
      <c r="HC65" s="516"/>
      <c r="HD65" s="516"/>
      <c r="HE65" s="516"/>
      <c r="HF65" s="516"/>
      <c r="HG65" s="516"/>
      <c r="HH65" s="516"/>
      <c r="HI65" s="516"/>
      <c r="HJ65" s="516"/>
      <c r="HK65" s="516"/>
      <c r="HL65" s="516"/>
      <c r="HM65" s="516"/>
      <c r="HN65" s="516"/>
      <c r="HO65" s="516"/>
      <c r="HP65" s="516"/>
      <c r="HQ65" s="516"/>
      <c r="HR65" s="516"/>
      <c r="HS65" s="516"/>
      <c r="HT65" s="516"/>
      <c r="HU65" s="516"/>
      <c r="HV65" s="516"/>
      <c r="HW65" s="516"/>
      <c r="HX65" s="516"/>
      <c r="HY65" s="516"/>
      <c r="HZ65" s="516"/>
      <c r="IA65" s="516"/>
      <c r="IB65" s="516"/>
      <c r="IC65" s="516"/>
      <c r="ID65" s="516"/>
      <c r="IE65" s="516"/>
      <c r="IF65" s="516"/>
      <c r="IG65" s="516"/>
      <c r="IH65" s="516"/>
      <c r="II65" s="516"/>
      <c r="IJ65" s="516"/>
      <c r="IK65" s="516"/>
      <c r="IL65" s="516"/>
      <c r="IM65" s="516"/>
      <c r="IN65" s="516"/>
      <c r="IO65" s="516"/>
      <c r="IP65" s="516"/>
      <c r="IQ65" s="516"/>
      <c r="IR65" s="516"/>
      <c r="IS65" s="516"/>
      <c r="IT65" s="516"/>
      <c r="IU65" s="516"/>
      <c r="IV65" s="516"/>
      <c r="IW65" s="516"/>
      <c r="IX65" s="516"/>
      <c r="IY65" s="516"/>
      <c r="IZ65" s="516"/>
      <c r="JA65" s="516"/>
      <c r="JB65" s="516"/>
      <c r="JC65" s="516"/>
      <c r="JD65" s="516"/>
      <c r="JE65" s="516"/>
      <c r="JF65" s="516"/>
      <c r="JG65" s="516"/>
      <c r="JH65" s="516"/>
      <c r="JI65" s="516"/>
      <c r="JJ65" s="516"/>
      <c r="JK65" s="516"/>
      <c r="JL65" s="516"/>
      <c r="JM65" s="516"/>
      <c r="JN65" s="516"/>
      <c r="JO65" s="516"/>
      <c r="JP65" s="516"/>
      <c r="JQ65" s="516"/>
      <c r="JR65" s="516"/>
      <c r="JS65" s="516"/>
      <c r="JT65" s="516"/>
      <c r="JU65" s="516"/>
      <c r="JV65" s="516"/>
      <c r="JW65" s="516"/>
      <c r="JX65" s="516"/>
      <c r="JY65" s="516"/>
      <c r="JZ65" s="516"/>
      <c r="KA65" s="516"/>
      <c r="KB65" s="516"/>
      <c r="KC65" s="516"/>
      <c r="KD65" s="516"/>
      <c r="KE65" s="516"/>
      <c r="KF65" s="516"/>
      <c r="KG65" s="516"/>
      <c r="KH65" s="516"/>
      <c r="KI65" s="516"/>
      <c r="KJ65" s="516"/>
      <c r="KK65" s="516"/>
      <c r="KL65" s="516"/>
      <c r="KM65" s="516"/>
      <c r="KN65" s="516"/>
      <c r="KO65" s="516"/>
      <c r="KP65" s="516"/>
      <c r="KQ65" s="516"/>
      <c r="KR65" s="516"/>
      <c r="KS65" s="516"/>
      <c r="KT65" s="516"/>
      <c r="KU65" s="516"/>
      <c r="KV65" s="516"/>
      <c r="KW65" s="516"/>
      <c r="KX65" s="516"/>
      <c r="KY65" s="516"/>
      <c r="KZ65" s="516"/>
      <c r="LA65" s="516"/>
      <c r="LB65" s="516"/>
      <c r="LC65" s="516"/>
      <c r="LD65" s="516"/>
      <c r="LE65" s="516"/>
      <c r="LF65" s="516"/>
      <c r="LG65" s="516"/>
      <c r="LH65" s="516"/>
      <c r="LI65" s="516"/>
      <c r="LJ65" s="516"/>
      <c r="LK65" s="516"/>
      <c r="LL65" s="516"/>
      <c r="LM65" s="516"/>
      <c r="LN65" s="516"/>
      <c r="LO65" s="516"/>
      <c r="LP65" s="516"/>
      <c r="LQ65" s="516"/>
      <c r="LR65" s="516"/>
      <c r="LS65" s="516"/>
      <c r="LT65" s="516"/>
      <c r="LU65" s="516"/>
      <c r="LV65" s="516"/>
      <c r="LW65" s="516"/>
      <c r="LX65" s="516"/>
      <c r="LY65" s="516"/>
      <c r="LZ65" s="516"/>
      <c r="MA65" s="516"/>
      <c r="MB65" s="516"/>
      <c r="MC65" s="516"/>
      <c r="MD65" s="516"/>
      <c r="ME65" s="516"/>
      <c r="MF65" s="516"/>
      <c r="MG65" s="516"/>
      <c r="MH65" s="516"/>
      <c r="MI65" s="516"/>
      <c r="MJ65" s="516"/>
      <c r="MK65" s="516"/>
      <c r="ML65" s="516"/>
      <c r="MM65" s="516"/>
      <c r="MN65" s="516"/>
      <c r="MO65" s="516"/>
      <c r="MP65" s="516"/>
      <c r="MQ65" s="516"/>
      <c r="MR65" s="516"/>
      <c r="MS65" s="516"/>
      <c r="MT65" s="516"/>
      <c r="MU65" s="516"/>
      <c r="MV65" s="516"/>
      <c r="MW65" s="516"/>
      <c r="MX65" s="516"/>
      <c r="MY65" s="516"/>
      <c r="MZ65" s="516"/>
      <c r="NA65" s="516"/>
      <c r="NB65" s="516"/>
      <c r="NC65" s="516"/>
      <c r="ND65" s="516"/>
      <c r="NE65" s="516"/>
      <c r="NF65" s="516"/>
      <c r="NG65" s="516"/>
      <c r="NH65" s="516"/>
      <c r="NI65" s="516"/>
      <c r="NJ65" s="516"/>
      <c r="NK65" s="516"/>
      <c r="NL65" s="516"/>
      <c r="NM65" s="516"/>
      <c r="NN65" s="516"/>
      <c r="NO65" s="516"/>
      <c r="NP65" s="516"/>
      <c r="NQ65" s="516"/>
      <c r="NR65" s="516"/>
      <c r="NS65" s="516"/>
      <c r="NT65" s="516"/>
      <c r="NU65" s="516"/>
      <c r="NV65" s="516"/>
      <c r="NW65" s="516"/>
      <c r="NX65" s="516"/>
      <c r="NY65" s="516"/>
      <c r="NZ65" s="516"/>
      <c r="OA65" s="516"/>
      <c r="OB65" s="516"/>
      <c r="OC65" s="516"/>
      <c r="OD65" s="516"/>
      <c r="OE65" s="516"/>
      <c r="OF65" s="516"/>
      <c r="OG65" s="516"/>
      <c r="OH65" s="516"/>
      <c r="OI65" s="516"/>
      <c r="OJ65" s="516"/>
      <c r="OK65" s="516"/>
      <c r="OL65" s="516"/>
      <c r="OM65" s="516"/>
      <c r="ON65" s="516"/>
      <c r="OO65" s="516"/>
      <c r="OP65" s="516"/>
      <c r="OQ65" s="516"/>
      <c r="OR65" s="516"/>
      <c r="OS65" s="516"/>
      <c r="OT65" s="516"/>
      <c r="OU65" s="516"/>
      <c r="OV65" s="516"/>
      <c r="OW65" s="516"/>
      <c r="OX65" s="516"/>
      <c r="OY65" s="516"/>
      <c r="OZ65" s="516"/>
      <c r="PA65" s="516"/>
      <c r="PB65" s="516"/>
      <c r="PC65" s="516"/>
      <c r="PD65" s="516"/>
      <c r="PE65" s="516"/>
      <c r="PF65" s="516"/>
      <c r="PG65" s="516"/>
      <c r="PH65" s="516"/>
      <c r="PI65" s="516"/>
      <c r="PJ65" s="516"/>
      <c r="PK65" s="516"/>
      <c r="PL65" s="516"/>
      <c r="PM65" s="516"/>
      <c r="PN65" s="516"/>
      <c r="PO65" s="516"/>
      <c r="PP65" s="516"/>
      <c r="PQ65" s="516"/>
      <c r="PR65" s="516"/>
      <c r="PS65" s="516"/>
      <c r="PT65" s="516"/>
      <c r="PU65" s="516"/>
      <c r="PV65" s="516"/>
      <c r="PW65" s="516"/>
      <c r="PX65" s="516"/>
      <c r="PY65" s="516"/>
      <c r="PZ65" s="516"/>
      <c r="QA65" s="516"/>
      <c r="QB65" s="516"/>
      <c r="QC65" s="516"/>
      <c r="QD65" s="516"/>
      <c r="QE65" s="516"/>
      <c r="QF65" s="516"/>
      <c r="QG65" s="516"/>
      <c r="QH65" s="516"/>
      <c r="QI65" s="516"/>
      <c r="QJ65" s="516"/>
      <c r="QK65" s="516"/>
      <c r="QL65" s="516"/>
      <c r="QM65" s="516"/>
      <c r="QN65" s="516"/>
      <c r="QO65" s="516"/>
      <c r="QP65" s="516"/>
      <c r="QQ65" s="516"/>
      <c r="QR65" s="516"/>
      <c r="QS65" s="516"/>
      <c r="QT65" s="516"/>
      <c r="QU65" s="516"/>
      <c r="QV65" s="516"/>
      <c r="QW65" s="516"/>
      <c r="QX65" s="516"/>
      <c r="QY65" s="516"/>
      <c r="QZ65" s="516"/>
      <c r="RA65" s="516"/>
      <c r="RB65" s="516"/>
      <c r="RC65" s="516"/>
      <c r="RD65" s="516"/>
      <c r="RE65" s="516"/>
      <c r="RF65" s="516"/>
      <c r="RG65" s="516"/>
      <c r="RH65" s="516"/>
      <c r="RI65" s="516"/>
      <c r="RJ65" s="516"/>
      <c r="RK65" s="516"/>
      <c r="RL65" s="516"/>
      <c r="RM65" s="516"/>
      <c r="RN65" s="516"/>
      <c r="RO65" s="516"/>
      <c r="RP65" s="516"/>
      <c r="RQ65" s="516"/>
      <c r="RR65" s="516"/>
      <c r="RS65" s="516"/>
      <c r="RT65" s="516"/>
      <c r="RU65" s="516"/>
      <c r="RV65" s="516"/>
      <c r="RW65" s="516"/>
      <c r="RX65" s="516"/>
      <c r="RY65" s="516"/>
      <c r="RZ65" s="516"/>
      <c r="SA65" s="516"/>
      <c r="SB65" s="516"/>
      <c r="SC65" s="516"/>
      <c r="SD65" s="516"/>
      <c r="SE65" s="516"/>
      <c r="SF65" s="516"/>
      <c r="SG65" s="516"/>
      <c r="SH65" s="516"/>
      <c r="SI65" s="516"/>
      <c r="SJ65" s="516"/>
      <c r="SK65" s="516"/>
      <c r="SL65" s="516"/>
      <c r="SM65" s="516"/>
      <c r="SN65" s="516"/>
      <c r="SO65" s="516"/>
      <c r="SP65" s="516"/>
      <c r="SQ65" s="516"/>
      <c r="SR65" s="516"/>
      <c r="SS65" s="516"/>
    </row>
    <row r="66" spans="1:513" s="521" customFormat="1" ht="28.8" customHeight="1" x14ac:dyDescent="0.25">
      <c r="A66" s="838" t="str">
        <f>'PEP Av. Fin.'!A26</f>
        <v>Componente 2: Administración tributaria y contencioso fiscal</v>
      </c>
      <c r="B66" s="839"/>
      <c r="C66" s="839"/>
      <c r="D66" s="839"/>
      <c r="E66" s="839"/>
      <c r="F66" s="839"/>
      <c r="G66" s="839"/>
      <c r="H66" s="839"/>
      <c r="I66" s="839"/>
      <c r="J66" s="839"/>
      <c r="K66" s="578"/>
      <c r="L66" s="578"/>
      <c r="M66" s="578"/>
      <c r="N66" s="578"/>
      <c r="O66" s="578"/>
      <c r="P66" s="578"/>
      <c r="Q66" s="578"/>
      <c r="R66" s="578"/>
      <c r="S66" s="578"/>
      <c r="T66" s="578"/>
      <c r="U66" s="578"/>
      <c r="V66" s="578"/>
      <c r="W66" s="578"/>
      <c r="X66" s="578"/>
      <c r="Y66" s="578"/>
      <c r="Z66" s="578"/>
      <c r="AA66" s="578"/>
      <c r="AB66" s="578"/>
      <c r="AC66" s="578"/>
      <c r="AD66" s="578"/>
      <c r="AE66" s="578"/>
      <c r="AF66" s="578"/>
      <c r="AG66" s="578"/>
      <c r="AH66" s="579"/>
      <c r="AI66" s="580">
        <f>'PEP Av. Fin.'!H26</f>
        <v>1516216.6</v>
      </c>
      <c r="AJ66" s="581">
        <f>'PEP Av. Fin.'!I26</f>
        <v>210400</v>
      </c>
      <c r="AK66" s="581">
        <f>'PEP Av. Fin.'!J26</f>
        <v>1726616.6</v>
      </c>
      <c r="AL66" s="582">
        <f>'PEP Av. Fin.'!K26</f>
        <v>0.10185327405930121</v>
      </c>
      <c r="AM66" s="519"/>
      <c r="AN66" s="520"/>
      <c r="AO66" s="520"/>
      <c r="AP66" s="520"/>
      <c r="AQ66" s="520"/>
      <c r="AR66" s="520"/>
      <c r="AS66" s="520"/>
      <c r="AT66" s="520"/>
      <c r="AU66" s="520"/>
      <c r="AV66" s="520"/>
      <c r="AW66" s="520"/>
      <c r="AX66" s="520"/>
      <c r="AY66" s="520"/>
      <c r="AZ66" s="520"/>
      <c r="BA66" s="520"/>
      <c r="BB66" s="520"/>
      <c r="BC66" s="520"/>
      <c r="BD66" s="520"/>
      <c r="BE66" s="520"/>
      <c r="BF66" s="520"/>
      <c r="BG66" s="520"/>
      <c r="BH66" s="520"/>
      <c r="BI66" s="520"/>
      <c r="BJ66" s="520"/>
      <c r="BK66" s="520"/>
      <c r="BL66" s="520"/>
      <c r="BM66" s="520"/>
      <c r="BN66" s="520"/>
      <c r="BO66" s="520"/>
      <c r="BP66" s="520"/>
      <c r="BQ66" s="520"/>
      <c r="BR66" s="520"/>
      <c r="BS66" s="520"/>
      <c r="BT66" s="520"/>
      <c r="BU66" s="520"/>
      <c r="BV66" s="520"/>
      <c r="BW66" s="520"/>
      <c r="BX66" s="520"/>
      <c r="BY66" s="520"/>
      <c r="BZ66" s="520"/>
      <c r="CA66" s="520"/>
      <c r="CB66" s="520"/>
      <c r="CC66" s="520"/>
      <c r="CD66" s="520"/>
      <c r="CE66" s="520"/>
      <c r="CF66" s="520"/>
      <c r="CG66" s="520"/>
      <c r="CH66" s="520"/>
      <c r="CI66" s="520"/>
      <c r="CJ66" s="520"/>
      <c r="CK66" s="520"/>
      <c r="CL66" s="520"/>
      <c r="CM66" s="520"/>
      <c r="CN66" s="520"/>
      <c r="CO66" s="520"/>
      <c r="CP66" s="520"/>
      <c r="CQ66" s="520"/>
      <c r="CR66" s="520"/>
      <c r="CS66" s="520"/>
      <c r="CT66" s="520"/>
      <c r="CU66" s="520"/>
      <c r="CV66" s="520"/>
      <c r="CW66" s="520"/>
      <c r="CX66" s="520"/>
      <c r="CY66" s="520"/>
      <c r="CZ66" s="520"/>
      <c r="DA66" s="520"/>
      <c r="DB66" s="520"/>
      <c r="DC66" s="520"/>
      <c r="DD66" s="520"/>
      <c r="DE66" s="520"/>
      <c r="DF66" s="520"/>
      <c r="DG66" s="520"/>
      <c r="DH66" s="520"/>
      <c r="DI66" s="520"/>
      <c r="DJ66" s="520"/>
      <c r="DK66" s="520"/>
      <c r="DL66" s="520"/>
      <c r="DM66" s="520"/>
      <c r="DN66" s="520"/>
      <c r="DO66" s="520"/>
      <c r="DP66" s="520"/>
      <c r="DQ66" s="520"/>
      <c r="DR66" s="520"/>
      <c r="DS66" s="520"/>
      <c r="DT66" s="520"/>
      <c r="DU66" s="520"/>
      <c r="DV66" s="520"/>
      <c r="DW66" s="520"/>
      <c r="DX66" s="520"/>
      <c r="DY66" s="520"/>
      <c r="DZ66" s="520"/>
      <c r="EA66" s="520"/>
      <c r="EB66" s="520"/>
      <c r="EC66" s="520"/>
      <c r="ED66" s="520"/>
      <c r="EE66" s="520"/>
      <c r="EF66" s="520"/>
      <c r="EG66" s="520"/>
      <c r="EH66" s="520"/>
      <c r="EI66" s="520"/>
      <c r="EJ66" s="520"/>
      <c r="EK66" s="520"/>
      <c r="EL66" s="520"/>
      <c r="EM66" s="520"/>
      <c r="EN66" s="520"/>
      <c r="EO66" s="520"/>
      <c r="EP66" s="520"/>
      <c r="EQ66" s="520"/>
      <c r="ER66" s="520"/>
      <c r="ES66" s="520"/>
      <c r="ET66" s="520"/>
      <c r="EU66" s="520"/>
      <c r="EV66" s="520"/>
      <c r="EW66" s="520"/>
      <c r="EX66" s="520"/>
      <c r="EY66" s="520"/>
      <c r="EZ66" s="520"/>
      <c r="FA66" s="520"/>
      <c r="FB66" s="520"/>
      <c r="FC66" s="520"/>
      <c r="FD66" s="520"/>
      <c r="FE66" s="520"/>
      <c r="FF66" s="520"/>
      <c r="FG66" s="520"/>
      <c r="FH66" s="520"/>
      <c r="FI66" s="520"/>
      <c r="FJ66" s="520"/>
      <c r="FK66" s="520"/>
      <c r="FL66" s="520"/>
      <c r="FM66" s="520"/>
      <c r="FN66" s="520"/>
      <c r="FO66" s="520"/>
      <c r="FP66" s="520"/>
      <c r="FQ66" s="520"/>
      <c r="FR66" s="520"/>
      <c r="FS66" s="520"/>
      <c r="FT66" s="520"/>
      <c r="FU66" s="520"/>
      <c r="FV66" s="520"/>
      <c r="FW66" s="520"/>
      <c r="FX66" s="520"/>
      <c r="FY66" s="520"/>
      <c r="FZ66" s="520"/>
      <c r="GA66" s="520"/>
      <c r="GB66" s="520"/>
      <c r="GC66" s="520"/>
      <c r="GD66" s="520"/>
      <c r="GE66" s="520"/>
      <c r="GF66" s="520"/>
      <c r="GG66" s="520"/>
      <c r="GH66" s="520"/>
      <c r="GI66" s="520"/>
      <c r="GJ66" s="520"/>
      <c r="GK66" s="520"/>
      <c r="GL66" s="520"/>
      <c r="GM66" s="520"/>
      <c r="GN66" s="520"/>
      <c r="GO66" s="520"/>
      <c r="GP66" s="520"/>
      <c r="GQ66" s="520"/>
      <c r="GR66" s="520"/>
      <c r="GS66" s="520"/>
      <c r="GT66" s="520"/>
      <c r="GU66" s="520"/>
      <c r="GV66" s="520"/>
      <c r="GW66" s="520"/>
      <c r="GX66" s="520"/>
      <c r="GY66" s="520"/>
      <c r="GZ66" s="520"/>
      <c r="HA66" s="520"/>
      <c r="HB66" s="520"/>
      <c r="HC66" s="520"/>
      <c r="HD66" s="520"/>
      <c r="HE66" s="520"/>
      <c r="HF66" s="520"/>
      <c r="HG66" s="520"/>
      <c r="HH66" s="520"/>
      <c r="HI66" s="520"/>
      <c r="HJ66" s="520"/>
      <c r="HK66" s="520"/>
      <c r="HL66" s="520"/>
      <c r="HM66" s="520"/>
      <c r="HN66" s="520"/>
      <c r="HO66" s="520"/>
      <c r="HP66" s="520"/>
      <c r="HQ66" s="520"/>
      <c r="HR66" s="520"/>
      <c r="HS66" s="520"/>
      <c r="HT66" s="520"/>
      <c r="HU66" s="520"/>
      <c r="HV66" s="520"/>
      <c r="HW66" s="520"/>
      <c r="HX66" s="520"/>
      <c r="HY66" s="520"/>
      <c r="HZ66" s="520"/>
      <c r="IA66" s="520"/>
      <c r="IB66" s="520"/>
      <c r="IC66" s="520"/>
      <c r="ID66" s="520"/>
      <c r="IE66" s="520"/>
      <c r="IF66" s="520"/>
      <c r="IG66" s="520"/>
      <c r="IH66" s="520"/>
      <c r="II66" s="520"/>
      <c r="IJ66" s="520"/>
      <c r="IK66" s="520"/>
      <c r="IL66" s="520"/>
      <c r="IM66" s="520"/>
      <c r="IN66" s="520"/>
      <c r="IO66" s="520"/>
      <c r="IP66" s="520"/>
      <c r="IQ66" s="520"/>
      <c r="IR66" s="520"/>
      <c r="IS66" s="520"/>
      <c r="IT66" s="520"/>
      <c r="IU66" s="520"/>
      <c r="IV66" s="520"/>
      <c r="IW66" s="520"/>
      <c r="IX66" s="520"/>
      <c r="IY66" s="520"/>
      <c r="IZ66" s="520"/>
      <c r="JA66" s="520"/>
      <c r="JB66" s="520"/>
      <c r="JC66" s="520"/>
      <c r="JD66" s="520"/>
      <c r="JE66" s="520"/>
      <c r="JF66" s="520"/>
      <c r="JG66" s="520"/>
      <c r="JH66" s="520"/>
      <c r="JI66" s="520"/>
      <c r="JJ66" s="520"/>
      <c r="JK66" s="520"/>
      <c r="JL66" s="520"/>
      <c r="JM66" s="520"/>
      <c r="JN66" s="520"/>
      <c r="JO66" s="520"/>
      <c r="JP66" s="520"/>
      <c r="JQ66" s="520"/>
      <c r="JR66" s="520"/>
      <c r="JS66" s="520"/>
      <c r="JT66" s="520"/>
      <c r="JU66" s="520"/>
      <c r="JV66" s="520"/>
      <c r="JW66" s="520"/>
      <c r="JX66" s="520"/>
      <c r="JY66" s="520"/>
      <c r="JZ66" s="520"/>
      <c r="KA66" s="520"/>
      <c r="KB66" s="520"/>
      <c r="KC66" s="520"/>
      <c r="KD66" s="520"/>
      <c r="KE66" s="520"/>
      <c r="KF66" s="520"/>
      <c r="KG66" s="520"/>
      <c r="KH66" s="520"/>
      <c r="KI66" s="520"/>
      <c r="KJ66" s="520"/>
      <c r="KK66" s="520"/>
      <c r="KL66" s="520"/>
      <c r="KM66" s="520"/>
      <c r="KN66" s="520"/>
      <c r="KO66" s="520"/>
      <c r="KP66" s="520"/>
      <c r="KQ66" s="520"/>
      <c r="KR66" s="520"/>
      <c r="KS66" s="520"/>
      <c r="KT66" s="520"/>
      <c r="KU66" s="520"/>
      <c r="KV66" s="520"/>
      <c r="KW66" s="520"/>
      <c r="KX66" s="520"/>
      <c r="KY66" s="520"/>
      <c r="KZ66" s="520"/>
      <c r="LA66" s="520"/>
      <c r="LB66" s="520"/>
      <c r="LC66" s="520"/>
      <c r="LD66" s="520"/>
      <c r="LE66" s="520"/>
      <c r="LF66" s="520"/>
      <c r="LG66" s="520"/>
      <c r="LH66" s="520"/>
      <c r="LI66" s="520"/>
      <c r="LJ66" s="520"/>
      <c r="LK66" s="520"/>
      <c r="LL66" s="520"/>
      <c r="LM66" s="520"/>
      <c r="LN66" s="520"/>
      <c r="LO66" s="520"/>
      <c r="LP66" s="520"/>
      <c r="LQ66" s="520"/>
      <c r="LR66" s="520"/>
      <c r="LS66" s="520"/>
      <c r="LT66" s="520"/>
      <c r="LU66" s="520"/>
      <c r="LV66" s="520"/>
      <c r="LW66" s="520"/>
      <c r="LX66" s="520"/>
      <c r="LY66" s="520"/>
      <c r="LZ66" s="520"/>
      <c r="MA66" s="520"/>
      <c r="MB66" s="520"/>
      <c r="MC66" s="520"/>
      <c r="MD66" s="520"/>
      <c r="ME66" s="520"/>
      <c r="MF66" s="520"/>
      <c r="MG66" s="520"/>
      <c r="MH66" s="520"/>
      <c r="MI66" s="520"/>
      <c r="MJ66" s="520"/>
      <c r="MK66" s="520"/>
      <c r="ML66" s="520"/>
      <c r="MM66" s="520"/>
      <c r="MN66" s="520"/>
      <c r="MO66" s="520"/>
      <c r="MP66" s="520"/>
      <c r="MQ66" s="520"/>
      <c r="MR66" s="520"/>
      <c r="MS66" s="520"/>
      <c r="MT66" s="520"/>
      <c r="MU66" s="520"/>
      <c r="MV66" s="520"/>
      <c r="MW66" s="520"/>
      <c r="MX66" s="520"/>
      <c r="MY66" s="520"/>
      <c r="MZ66" s="520"/>
      <c r="NA66" s="520"/>
      <c r="NB66" s="520"/>
      <c r="NC66" s="520"/>
      <c r="ND66" s="520"/>
      <c r="NE66" s="520"/>
      <c r="NF66" s="520"/>
      <c r="NG66" s="520"/>
      <c r="NH66" s="520"/>
      <c r="NI66" s="520"/>
      <c r="NJ66" s="520"/>
      <c r="NK66" s="520"/>
      <c r="NL66" s="520"/>
      <c r="NM66" s="520"/>
      <c r="NN66" s="520"/>
      <c r="NO66" s="520"/>
      <c r="NP66" s="520"/>
      <c r="NQ66" s="520"/>
      <c r="NR66" s="520"/>
      <c r="NS66" s="520"/>
      <c r="NT66" s="520"/>
      <c r="NU66" s="520"/>
      <c r="NV66" s="520"/>
      <c r="NW66" s="520"/>
      <c r="NX66" s="520"/>
      <c r="NY66" s="520"/>
      <c r="NZ66" s="520"/>
      <c r="OA66" s="520"/>
      <c r="OB66" s="520"/>
      <c r="OC66" s="520"/>
      <c r="OD66" s="520"/>
      <c r="OE66" s="520"/>
      <c r="OF66" s="520"/>
      <c r="OG66" s="520"/>
      <c r="OH66" s="520"/>
      <c r="OI66" s="520"/>
      <c r="OJ66" s="520"/>
      <c r="OK66" s="520"/>
      <c r="OL66" s="520"/>
      <c r="OM66" s="520"/>
      <c r="ON66" s="520"/>
      <c r="OO66" s="520"/>
      <c r="OP66" s="520"/>
      <c r="OQ66" s="520"/>
      <c r="OR66" s="520"/>
      <c r="OS66" s="520"/>
      <c r="OT66" s="520"/>
      <c r="OU66" s="520"/>
      <c r="OV66" s="520"/>
      <c r="OW66" s="520"/>
      <c r="OX66" s="520"/>
      <c r="OY66" s="520"/>
      <c r="OZ66" s="520"/>
      <c r="PA66" s="520"/>
      <c r="PB66" s="520"/>
      <c r="PC66" s="520"/>
      <c r="PD66" s="520"/>
      <c r="PE66" s="520"/>
      <c r="PF66" s="520"/>
      <c r="PG66" s="520"/>
      <c r="PH66" s="520"/>
      <c r="PI66" s="520"/>
      <c r="PJ66" s="520"/>
      <c r="PK66" s="520"/>
      <c r="PL66" s="520"/>
      <c r="PM66" s="520"/>
      <c r="PN66" s="520"/>
      <c r="PO66" s="520"/>
      <c r="PP66" s="520"/>
      <c r="PQ66" s="520"/>
      <c r="PR66" s="520"/>
      <c r="PS66" s="520"/>
      <c r="PT66" s="520"/>
      <c r="PU66" s="520"/>
      <c r="PV66" s="520"/>
      <c r="PW66" s="520"/>
      <c r="PX66" s="520"/>
      <c r="PY66" s="520"/>
      <c r="PZ66" s="520"/>
      <c r="QA66" s="520"/>
      <c r="QB66" s="520"/>
      <c r="QC66" s="520"/>
      <c r="QD66" s="520"/>
      <c r="QE66" s="520"/>
      <c r="QF66" s="520"/>
      <c r="QG66" s="520"/>
      <c r="QH66" s="520"/>
      <c r="QI66" s="520"/>
      <c r="QJ66" s="520"/>
      <c r="QK66" s="520"/>
      <c r="QL66" s="520"/>
      <c r="QM66" s="520"/>
      <c r="QN66" s="520"/>
      <c r="QO66" s="520"/>
      <c r="QP66" s="520"/>
      <c r="QQ66" s="520"/>
      <c r="QR66" s="520"/>
      <c r="QS66" s="520"/>
      <c r="QT66" s="520"/>
      <c r="QU66" s="520"/>
      <c r="QV66" s="520"/>
      <c r="QW66" s="520"/>
      <c r="QX66" s="520"/>
      <c r="QY66" s="520"/>
      <c r="QZ66" s="520"/>
      <c r="RA66" s="520"/>
      <c r="RB66" s="520"/>
      <c r="RC66" s="520"/>
      <c r="RD66" s="520"/>
      <c r="RE66" s="520"/>
      <c r="RF66" s="520"/>
      <c r="RG66" s="520"/>
      <c r="RH66" s="520"/>
      <c r="RI66" s="520"/>
      <c r="RJ66" s="520"/>
      <c r="RK66" s="520"/>
      <c r="RL66" s="520"/>
      <c r="RM66" s="520"/>
      <c r="RN66" s="520"/>
      <c r="RO66" s="520"/>
      <c r="RP66" s="520"/>
      <c r="RQ66" s="520"/>
      <c r="RR66" s="520"/>
      <c r="RS66" s="520"/>
      <c r="RT66" s="520"/>
      <c r="RU66" s="520"/>
      <c r="RV66" s="520"/>
      <c r="RW66" s="520"/>
      <c r="RX66" s="520"/>
      <c r="RY66" s="520"/>
      <c r="RZ66" s="520"/>
      <c r="SA66" s="520"/>
      <c r="SB66" s="520"/>
      <c r="SC66" s="520"/>
      <c r="SD66" s="520"/>
      <c r="SE66" s="520"/>
      <c r="SF66" s="520"/>
      <c r="SG66" s="520"/>
      <c r="SH66" s="520"/>
      <c r="SI66" s="520"/>
      <c r="SJ66" s="520"/>
      <c r="SK66" s="520"/>
      <c r="SL66" s="520"/>
      <c r="SM66" s="520"/>
      <c r="SN66" s="520"/>
      <c r="SO66" s="520"/>
      <c r="SP66" s="520"/>
      <c r="SQ66" s="520"/>
      <c r="SR66" s="520"/>
      <c r="SS66" s="520"/>
    </row>
    <row r="67" spans="1:513" s="521" customFormat="1" ht="28.8" customHeight="1" x14ac:dyDescent="0.25">
      <c r="A67" s="818" t="str">
        <f>'PEP Av. Fin.'!A27</f>
        <v>2.1 Modelo de apoyo a la política tributaria mejorado</v>
      </c>
      <c r="B67" s="819"/>
      <c r="C67" s="820"/>
      <c r="D67" s="556"/>
      <c r="E67" s="557"/>
      <c r="F67" s="557"/>
      <c r="G67" s="571"/>
      <c r="H67" s="571"/>
      <c r="I67" s="571"/>
      <c r="J67" s="571"/>
      <c r="K67" s="571"/>
      <c r="L67" s="571"/>
      <c r="M67" s="571"/>
      <c r="N67" s="571"/>
      <c r="O67" s="571"/>
      <c r="P67" s="571"/>
      <c r="Q67" s="571"/>
      <c r="R67" s="571"/>
      <c r="S67" s="571"/>
      <c r="T67" s="571"/>
      <c r="U67" s="571"/>
      <c r="V67" s="571"/>
      <c r="W67" s="571"/>
      <c r="X67" s="571"/>
      <c r="Y67" s="571"/>
      <c r="Z67" s="571"/>
      <c r="AA67" s="571"/>
      <c r="AB67" s="571"/>
      <c r="AC67" s="571"/>
      <c r="AD67" s="571"/>
      <c r="AE67" s="571"/>
      <c r="AF67" s="571"/>
      <c r="AG67" s="571"/>
      <c r="AH67" s="572"/>
      <c r="AI67" s="583">
        <f>'PEP Av. Fin.'!H27</f>
        <v>92000.099999999991</v>
      </c>
      <c r="AJ67" s="584">
        <f>'PEP Av. Fin.'!I27</f>
        <v>2250</v>
      </c>
      <c r="AK67" s="584">
        <f>'PEP Av. Fin.'!J27</f>
        <v>94250.099999999991</v>
      </c>
      <c r="AL67" s="574">
        <f>'PEP Av. Fin.'!K27</f>
        <v>0.15</v>
      </c>
      <c r="AM67" s="519"/>
      <c r="AN67" s="520"/>
      <c r="AO67" s="520"/>
      <c r="AP67" s="520"/>
      <c r="AQ67" s="520"/>
      <c r="AR67" s="520"/>
      <c r="AS67" s="520"/>
      <c r="AT67" s="520"/>
      <c r="AU67" s="520"/>
      <c r="AV67" s="520"/>
      <c r="AW67" s="520"/>
      <c r="AX67" s="520"/>
      <c r="AY67" s="520"/>
      <c r="AZ67" s="520"/>
      <c r="BA67" s="520"/>
      <c r="BB67" s="520"/>
      <c r="BC67" s="520"/>
      <c r="BD67" s="520"/>
      <c r="BE67" s="520"/>
      <c r="BF67" s="520"/>
      <c r="BG67" s="520"/>
      <c r="BH67" s="520"/>
      <c r="BI67" s="520"/>
      <c r="BJ67" s="520"/>
      <c r="BK67" s="520"/>
      <c r="BL67" s="520"/>
      <c r="BM67" s="520"/>
      <c r="BN67" s="520"/>
      <c r="BO67" s="520"/>
      <c r="BP67" s="520"/>
      <c r="BQ67" s="520"/>
      <c r="BR67" s="520"/>
      <c r="BS67" s="520"/>
      <c r="BT67" s="520"/>
      <c r="BU67" s="520"/>
      <c r="BV67" s="520"/>
      <c r="BW67" s="520"/>
      <c r="BX67" s="520"/>
      <c r="BY67" s="520"/>
      <c r="BZ67" s="520"/>
      <c r="CA67" s="520"/>
      <c r="CB67" s="520"/>
      <c r="CC67" s="520"/>
      <c r="CD67" s="520"/>
      <c r="CE67" s="520"/>
      <c r="CF67" s="520"/>
      <c r="CG67" s="520"/>
      <c r="CH67" s="520"/>
      <c r="CI67" s="520"/>
      <c r="CJ67" s="520"/>
      <c r="CK67" s="520"/>
      <c r="CL67" s="520"/>
      <c r="CM67" s="520"/>
      <c r="CN67" s="520"/>
      <c r="CO67" s="520"/>
      <c r="CP67" s="520"/>
      <c r="CQ67" s="520"/>
      <c r="CR67" s="520"/>
      <c r="CS67" s="520"/>
      <c r="CT67" s="520"/>
      <c r="CU67" s="520"/>
      <c r="CV67" s="520"/>
      <c r="CW67" s="520"/>
      <c r="CX67" s="520"/>
      <c r="CY67" s="520"/>
      <c r="CZ67" s="520"/>
      <c r="DA67" s="520"/>
      <c r="DB67" s="520"/>
      <c r="DC67" s="520"/>
      <c r="DD67" s="520"/>
      <c r="DE67" s="520"/>
      <c r="DF67" s="520"/>
      <c r="DG67" s="520"/>
      <c r="DH67" s="520"/>
      <c r="DI67" s="520"/>
      <c r="DJ67" s="520"/>
      <c r="DK67" s="520"/>
      <c r="DL67" s="520"/>
      <c r="DM67" s="520"/>
      <c r="DN67" s="520"/>
      <c r="DO67" s="520"/>
      <c r="DP67" s="520"/>
      <c r="DQ67" s="520"/>
      <c r="DR67" s="520"/>
      <c r="DS67" s="520"/>
      <c r="DT67" s="520"/>
      <c r="DU67" s="520"/>
      <c r="DV67" s="520"/>
      <c r="DW67" s="520"/>
      <c r="DX67" s="520"/>
      <c r="DY67" s="520"/>
      <c r="DZ67" s="520"/>
      <c r="EA67" s="520"/>
      <c r="EB67" s="520"/>
      <c r="EC67" s="520"/>
      <c r="ED67" s="520"/>
      <c r="EE67" s="520"/>
      <c r="EF67" s="520"/>
      <c r="EG67" s="520"/>
      <c r="EH67" s="520"/>
      <c r="EI67" s="520"/>
      <c r="EJ67" s="520"/>
      <c r="EK67" s="520"/>
      <c r="EL67" s="520"/>
      <c r="EM67" s="520"/>
      <c r="EN67" s="520"/>
      <c r="EO67" s="520"/>
      <c r="EP67" s="520"/>
      <c r="EQ67" s="520"/>
      <c r="ER67" s="520"/>
      <c r="ES67" s="520"/>
      <c r="ET67" s="520"/>
      <c r="EU67" s="520"/>
      <c r="EV67" s="520"/>
      <c r="EW67" s="520"/>
      <c r="EX67" s="520"/>
      <c r="EY67" s="520"/>
      <c r="EZ67" s="520"/>
      <c r="FA67" s="520"/>
      <c r="FB67" s="520"/>
      <c r="FC67" s="520"/>
      <c r="FD67" s="520"/>
      <c r="FE67" s="520"/>
      <c r="FF67" s="520"/>
      <c r="FG67" s="520"/>
      <c r="FH67" s="520"/>
      <c r="FI67" s="520"/>
      <c r="FJ67" s="520"/>
      <c r="FK67" s="520"/>
      <c r="FL67" s="520"/>
      <c r="FM67" s="520"/>
      <c r="FN67" s="520"/>
      <c r="FO67" s="520"/>
      <c r="FP67" s="520"/>
      <c r="FQ67" s="520"/>
      <c r="FR67" s="520"/>
      <c r="FS67" s="520"/>
      <c r="FT67" s="520"/>
      <c r="FU67" s="520"/>
      <c r="FV67" s="520"/>
      <c r="FW67" s="520"/>
      <c r="FX67" s="520"/>
      <c r="FY67" s="520"/>
      <c r="FZ67" s="520"/>
      <c r="GA67" s="520"/>
      <c r="GB67" s="520"/>
      <c r="GC67" s="520"/>
      <c r="GD67" s="520"/>
      <c r="GE67" s="520"/>
      <c r="GF67" s="520"/>
      <c r="GG67" s="520"/>
      <c r="GH67" s="520"/>
      <c r="GI67" s="520"/>
      <c r="GJ67" s="520"/>
      <c r="GK67" s="520"/>
      <c r="GL67" s="520"/>
      <c r="GM67" s="520"/>
      <c r="GN67" s="520"/>
      <c r="GO67" s="520"/>
      <c r="GP67" s="520"/>
      <c r="GQ67" s="520"/>
      <c r="GR67" s="520"/>
      <c r="GS67" s="520"/>
      <c r="GT67" s="520"/>
      <c r="GU67" s="520"/>
      <c r="GV67" s="520"/>
      <c r="GW67" s="520"/>
      <c r="GX67" s="520"/>
      <c r="GY67" s="520"/>
      <c r="GZ67" s="520"/>
      <c r="HA67" s="520"/>
      <c r="HB67" s="520"/>
      <c r="HC67" s="520"/>
      <c r="HD67" s="520"/>
      <c r="HE67" s="520"/>
      <c r="HF67" s="520"/>
      <c r="HG67" s="520"/>
      <c r="HH67" s="520"/>
      <c r="HI67" s="520"/>
      <c r="HJ67" s="520"/>
      <c r="HK67" s="520"/>
      <c r="HL67" s="520"/>
      <c r="HM67" s="520"/>
      <c r="HN67" s="520"/>
      <c r="HO67" s="520"/>
      <c r="HP67" s="520"/>
      <c r="HQ67" s="520"/>
      <c r="HR67" s="520"/>
      <c r="HS67" s="520"/>
      <c r="HT67" s="520"/>
      <c r="HU67" s="520"/>
      <c r="HV67" s="520"/>
      <c r="HW67" s="520"/>
      <c r="HX67" s="520"/>
      <c r="HY67" s="520"/>
      <c r="HZ67" s="520"/>
      <c r="IA67" s="520"/>
      <c r="IB67" s="520"/>
      <c r="IC67" s="520"/>
      <c r="ID67" s="520"/>
      <c r="IE67" s="520"/>
      <c r="IF67" s="520"/>
      <c r="IG67" s="520"/>
      <c r="IH67" s="520"/>
      <c r="II67" s="520"/>
      <c r="IJ67" s="520"/>
      <c r="IK67" s="520"/>
      <c r="IL67" s="520"/>
      <c r="IM67" s="520"/>
      <c r="IN67" s="520"/>
      <c r="IO67" s="520"/>
      <c r="IP67" s="520"/>
      <c r="IQ67" s="520"/>
      <c r="IR67" s="520"/>
      <c r="IS67" s="520"/>
      <c r="IT67" s="520"/>
      <c r="IU67" s="520"/>
      <c r="IV67" s="520"/>
      <c r="IW67" s="520"/>
      <c r="IX67" s="520"/>
      <c r="IY67" s="520"/>
      <c r="IZ67" s="520"/>
      <c r="JA67" s="520"/>
      <c r="JB67" s="520"/>
      <c r="JC67" s="520"/>
      <c r="JD67" s="520"/>
      <c r="JE67" s="520"/>
      <c r="JF67" s="520"/>
      <c r="JG67" s="520"/>
      <c r="JH67" s="520"/>
      <c r="JI67" s="520"/>
      <c r="JJ67" s="520"/>
      <c r="JK67" s="520"/>
      <c r="JL67" s="520"/>
      <c r="JM67" s="520"/>
      <c r="JN67" s="520"/>
      <c r="JO67" s="520"/>
      <c r="JP67" s="520"/>
      <c r="JQ67" s="520"/>
      <c r="JR67" s="520"/>
      <c r="JS67" s="520"/>
      <c r="JT67" s="520"/>
      <c r="JU67" s="520"/>
      <c r="JV67" s="520"/>
      <c r="JW67" s="520"/>
      <c r="JX67" s="520"/>
      <c r="JY67" s="520"/>
      <c r="JZ67" s="520"/>
      <c r="KA67" s="520"/>
      <c r="KB67" s="520"/>
      <c r="KC67" s="520"/>
      <c r="KD67" s="520"/>
      <c r="KE67" s="520"/>
      <c r="KF67" s="520"/>
      <c r="KG67" s="520"/>
      <c r="KH67" s="520"/>
      <c r="KI67" s="520"/>
      <c r="KJ67" s="520"/>
      <c r="KK67" s="520"/>
      <c r="KL67" s="520"/>
      <c r="KM67" s="520"/>
      <c r="KN67" s="520"/>
      <c r="KO67" s="520"/>
      <c r="KP67" s="520"/>
      <c r="KQ67" s="520"/>
      <c r="KR67" s="520"/>
      <c r="KS67" s="520"/>
      <c r="KT67" s="520"/>
      <c r="KU67" s="520"/>
      <c r="KV67" s="520"/>
      <c r="KW67" s="520"/>
      <c r="KX67" s="520"/>
      <c r="KY67" s="520"/>
      <c r="KZ67" s="520"/>
      <c r="LA67" s="520"/>
      <c r="LB67" s="520"/>
      <c r="LC67" s="520"/>
      <c r="LD67" s="520"/>
      <c r="LE67" s="520"/>
      <c r="LF67" s="520"/>
      <c r="LG67" s="520"/>
      <c r="LH67" s="520"/>
      <c r="LI67" s="520"/>
      <c r="LJ67" s="520"/>
      <c r="LK67" s="520"/>
      <c r="LL67" s="520"/>
      <c r="LM67" s="520"/>
      <c r="LN67" s="520"/>
      <c r="LO67" s="520"/>
      <c r="LP67" s="520"/>
      <c r="LQ67" s="520"/>
      <c r="LR67" s="520"/>
      <c r="LS67" s="520"/>
      <c r="LT67" s="520"/>
      <c r="LU67" s="520"/>
      <c r="LV67" s="520"/>
      <c r="LW67" s="520"/>
      <c r="LX67" s="520"/>
      <c r="LY67" s="520"/>
      <c r="LZ67" s="520"/>
      <c r="MA67" s="520"/>
      <c r="MB67" s="520"/>
      <c r="MC67" s="520"/>
      <c r="MD67" s="520"/>
      <c r="ME67" s="520"/>
      <c r="MF67" s="520"/>
      <c r="MG67" s="520"/>
      <c r="MH67" s="520"/>
      <c r="MI67" s="520"/>
      <c r="MJ67" s="520"/>
      <c r="MK67" s="520"/>
      <c r="ML67" s="520"/>
      <c r="MM67" s="520"/>
      <c r="MN67" s="520"/>
      <c r="MO67" s="520"/>
      <c r="MP67" s="520"/>
      <c r="MQ67" s="520"/>
      <c r="MR67" s="520"/>
      <c r="MS67" s="520"/>
      <c r="MT67" s="520"/>
      <c r="MU67" s="520"/>
      <c r="MV67" s="520"/>
      <c r="MW67" s="520"/>
      <c r="MX67" s="520"/>
      <c r="MY67" s="520"/>
      <c r="MZ67" s="520"/>
      <c r="NA67" s="520"/>
      <c r="NB67" s="520"/>
      <c r="NC67" s="520"/>
      <c r="ND67" s="520"/>
      <c r="NE67" s="520"/>
      <c r="NF67" s="520"/>
      <c r="NG67" s="520"/>
      <c r="NH67" s="520"/>
      <c r="NI67" s="520"/>
      <c r="NJ67" s="520"/>
      <c r="NK67" s="520"/>
      <c r="NL67" s="520"/>
      <c r="NM67" s="520"/>
      <c r="NN67" s="520"/>
      <c r="NO67" s="520"/>
      <c r="NP67" s="520"/>
      <c r="NQ67" s="520"/>
      <c r="NR67" s="520"/>
      <c r="NS67" s="520"/>
      <c r="NT67" s="520"/>
      <c r="NU67" s="520"/>
      <c r="NV67" s="520"/>
      <c r="NW67" s="520"/>
      <c r="NX67" s="520"/>
      <c r="NY67" s="520"/>
      <c r="NZ67" s="520"/>
      <c r="OA67" s="520"/>
      <c r="OB67" s="520"/>
      <c r="OC67" s="520"/>
      <c r="OD67" s="520"/>
      <c r="OE67" s="520"/>
      <c r="OF67" s="520"/>
      <c r="OG67" s="520"/>
      <c r="OH67" s="520"/>
      <c r="OI67" s="520"/>
      <c r="OJ67" s="520"/>
      <c r="OK67" s="520"/>
      <c r="OL67" s="520"/>
      <c r="OM67" s="520"/>
      <c r="ON67" s="520"/>
      <c r="OO67" s="520"/>
      <c r="OP67" s="520"/>
      <c r="OQ67" s="520"/>
      <c r="OR67" s="520"/>
      <c r="OS67" s="520"/>
      <c r="OT67" s="520"/>
      <c r="OU67" s="520"/>
      <c r="OV67" s="520"/>
      <c r="OW67" s="520"/>
      <c r="OX67" s="520"/>
      <c r="OY67" s="520"/>
      <c r="OZ67" s="520"/>
      <c r="PA67" s="520"/>
      <c r="PB67" s="520"/>
      <c r="PC67" s="520"/>
      <c r="PD67" s="520"/>
      <c r="PE67" s="520"/>
      <c r="PF67" s="520"/>
      <c r="PG67" s="520"/>
      <c r="PH67" s="520"/>
      <c r="PI67" s="520"/>
      <c r="PJ67" s="520"/>
      <c r="PK67" s="520"/>
      <c r="PL67" s="520"/>
      <c r="PM67" s="520"/>
      <c r="PN67" s="520"/>
      <c r="PO67" s="520"/>
      <c r="PP67" s="520"/>
      <c r="PQ67" s="520"/>
      <c r="PR67" s="520"/>
      <c r="PS67" s="520"/>
      <c r="PT67" s="520"/>
      <c r="PU67" s="520"/>
      <c r="PV67" s="520"/>
      <c r="PW67" s="520"/>
      <c r="PX67" s="520"/>
      <c r="PY67" s="520"/>
      <c r="PZ67" s="520"/>
      <c r="QA67" s="520"/>
      <c r="QB67" s="520"/>
      <c r="QC67" s="520"/>
      <c r="QD67" s="520"/>
      <c r="QE67" s="520"/>
      <c r="QF67" s="520"/>
      <c r="QG67" s="520"/>
      <c r="QH67" s="520"/>
      <c r="QI67" s="520"/>
      <c r="QJ67" s="520"/>
      <c r="QK67" s="520"/>
      <c r="QL67" s="520"/>
      <c r="QM67" s="520"/>
      <c r="QN67" s="520"/>
      <c r="QO67" s="520"/>
      <c r="QP67" s="520"/>
      <c r="QQ67" s="520"/>
      <c r="QR67" s="520"/>
      <c r="QS67" s="520"/>
      <c r="QT67" s="520"/>
      <c r="QU67" s="520"/>
      <c r="QV67" s="520"/>
      <c r="QW67" s="520"/>
      <c r="QX67" s="520"/>
      <c r="QY67" s="520"/>
      <c r="QZ67" s="520"/>
      <c r="RA67" s="520"/>
      <c r="RB67" s="520"/>
      <c r="RC67" s="520"/>
      <c r="RD67" s="520"/>
      <c r="RE67" s="520"/>
      <c r="RF67" s="520"/>
      <c r="RG67" s="520"/>
      <c r="RH67" s="520"/>
      <c r="RI67" s="520"/>
      <c r="RJ67" s="520"/>
      <c r="RK67" s="520"/>
      <c r="RL67" s="520"/>
      <c r="RM67" s="520"/>
      <c r="RN67" s="520"/>
      <c r="RO67" s="520"/>
      <c r="RP67" s="520"/>
      <c r="RQ67" s="520"/>
      <c r="RR67" s="520"/>
      <c r="RS67" s="520"/>
      <c r="RT67" s="520"/>
      <c r="RU67" s="520"/>
      <c r="RV67" s="520"/>
      <c r="RW67" s="520"/>
      <c r="RX67" s="520"/>
      <c r="RY67" s="520"/>
      <c r="RZ67" s="520"/>
      <c r="SA67" s="520"/>
      <c r="SB67" s="520"/>
      <c r="SC67" s="520"/>
      <c r="SD67" s="520"/>
      <c r="SE67" s="520"/>
      <c r="SF67" s="520"/>
      <c r="SG67" s="520"/>
      <c r="SH67" s="520"/>
      <c r="SI67" s="520"/>
      <c r="SJ67" s="520"/>
      <c r="SK67" s="520"/>
      <c r="SL67" s="520"/>
      <c r="SM67" s="520"/>
      <c r="SN67" s="520"/>
      <c r="SO67" s="520"/>
      <c r="SP67" s="520"/>
      <c r="SQ67" s="520"/>
      <c r="SR67" s="520"/>
      <c r="SS67" s="520"/>
    </row>
    <row r="68" spans="1:513" s="517" customFormat="1" ht="28.8" customHeight="1" x14ac:dyDescent="0.25">
      <c r="A68" s="553"/>
      <c r="B68" s="823" t="str">
        <f>'PEP Av. Fin.'!A28</f>
        <v>2.1.1 - Otimização da Legislação Tributária e melhora na sua consulta</v>
      </c>
      <c r="C68" s="824"/>
      <c r="D68" s="556"/>
      <c r="E68" s="557"/>
      <c r="F68" s="557"/>
      <c r="G68" s="558"/>
      <c r="H68" s="558"/>
      <c r="I68" s="558"/>
      <c r="J68" s="558"/>
      <c r="K68" s="558"/>
      <c r="L68" s="558"/>
      <c r="M68" s="558"/>
      <c r="N68" s="558"/>
      <c r="O68" s="558"/>
      <c r="P68" s="558"/>
      <c r="Q68" s="558"/>
      <c r="R68" s="558"/>
      <c r="S68" s="558"/>
      <c r="T68" s="558"/>
      <c r="U68" s="558"/>
      <c r="V68" s="558"/>
      <c r="W68" s="558"/>
      <c r="X68" s="558"/>
      <c r="Y68" s="558"/>
      <c r="Z68" s="558"/>
      <c r="AA68" s="558"/>
      <c r="AB68" s="558"/>
      <c r="AC68" s="558"/>
      <c r="AD68" s="558"/>
      <c r="AE68" s="558"/>
      <c r="AF68" s="558"/>
      <c r="AG68" s="558"/>
      <c r="AH68" s="560"/>
      <c r="AI68" s="583">
        <f>'PEP Av. Fin.'!H28</f>
        <v>28750.05</v>
      </c>
      <c r="AJ68" s="584">
        <f>'PEP Av. Fin.'!I28</f>
        <v>1125</v>
      </c>
      <c r="AK68" s="570">
        <f>'PEP Av. Fin.'!J28</f>
        <v>29875.05</v>
      </c>
      <c r="AL68" s="561">
        <f>'PEP Av. Fin.'!K28</f>
        <v>0.31697632151053423</v>
      </c>
      <c r="AM68" s="562"/>
      <c r="AN68" s="516"/>
      <c r="AO68" s="516"/>
      <c r="AP68" s="516"/>
      <c r="AQ68" s="516"/>
      <c r="AR68" s="516"/>
      <c r="AS68" s="516"/>
      <c r="AT68" s="516"/>
      <c r="AU68" s="516"/>
      <c r="AV68" s="516"/>
      <c r="AW68" s="516"/>
      <c r="AX68" s="516"/>
      <c r="AY68" s="516"/>
      <c r="AZ68" s="516"/>
      <c r="BA68" s="516"/>
      <c r="BB68" s="516"/>
      <c r="BC68" s="516"/>
      <c r="BD68" s="516"/>
      <c r="BE68" s="516"/>
      <c r="BF68" s="516"/>
      <c r="BG68" s="516"/>
      <c r="BH68" s="516"/>
      <c r="BI68" s="516"/>
      <c r="BJ68" s="516"/>
      <c r="BK68" s="516"/>
      <c r="BL68" s="516"/>
      <c r="BM68" s="516"/>
      <c r="BN68" s="516"/>
      <c r="BO68" s="516"/>
      <c r="BP68" s="516"/>
      <c r="BQ68" s="516"/>
      <c r="BR68" s="516"/>
      <c r="BS68" s="516"/>
      <c r="BT68" s="516"/>
      <c r="BU68" s="516"/>
      <c r="BV68" s="516"/>
      <c r="BW68" s="516"/>
      <c r="BX68" s="516"/>
      <c r="BY68" s="516"/>
      <c r="BZ68" s="516"/>
      <c r="CA68" s="516"/>
      <c r="CB68" s="516"/>
      <c r="CC68" s="516"/>
      <c r="CD68" s="516"/>
      <c r="CE68" s="516"/>
      <c r="CF68" s="516"/>
      <c r="CG68" s="516"/>
      <c r="CH68" s="516"/>
      <c r="CI68" s="516"/>
      <c r="CJ68" s="516"/>
      <c r="CK68" s="516"/>
      <c r="CL68" s="516"/>
      <c r="CM68" s="516"/>
      <c r="CN68" s="516"/>
      <c r="CO68" s="516"/>
      <c r="CP68" s="516"/>
      <c r="CQ68" s="516"/>
      <c r="CR68" s="516"/>
      <c r="CS68" s="516"/>
      <c r="CT68" s="516"/>
      <c r="CU68" s="516"/>
      <c r="CV68" s="516"/>
      <c r="CW68" s="516"/>
      <c r="CX68" s="516"/>
      <c r="CY68" s="516"/>
      <c r="CZ68" s="516"/>
      <c r="DA68" s="516"/>
      <c r="DB68" s="516"/>
      <c r="DC68" s="516"/>
      <c r="DD68" s="516"/>
      <c r="DE68" s="516"/>
      <c r="DF68" s="516"/>
      <c r="DG68" s="516"/>
      <c r="DH68" s="516"/>
      <c r="DI68" s="516"/>
      <c r="DJ68" s="516"/>
      <c r="DK68" s="516"/>
      <c r="DL68" s="516"/>
      <c r="DM68" s="516"/>
      <c r="DN68" s="516"/>
      <c r="DO68" s="516"/>
      <c r="DP68" s="516"/>
      <c r="DQ68" s="516"/>
      <c r="DR68" s="516"/>
      <c r="DS68" s="516"/>
      <c r="DT68" s="516"/>
      <c r="DU68" s="516"/>
      <c r="DV68" s="516"/>
      <c r="DW68" s="516"/>
      <c r="DX68" s="516"/>
      <c r="DY68" s="516"/>
      <c r="DZ68" s="516"/>
      <c r="EA68" s="516"/>
      <c r="EB68" s="516"/>
      <c r="EC68" s="516"/>
      <c r="ED68" s="516"/>
      <c r="EE68" s="516"/>
      <c r="EF68" s="516"/>
      <c r="EG68" s="516"/>
      <c r="EH68" s="516"/>
      <c r="EI68" s="516"/>
      <c r="EJ68" s="516"/>
      <c r="EK68" s="516"/>
      <c r="EL68" s="516"/>
      <c r="EM68" s="516"/>
      <c r="EN68" s="516"/>
      <c r="EO68" s="516"/>
      <c r="EP68" s="516"/>
      <c r="EQ68" s="516"/>
      <c r="ER68" s="516"/>
      <c r="ES68" s="516"/>
      <c r="ET68" s="516"/>
      <c r="EU68" s="516"/>
      <c r="EV68" s="516"/>
      <c r="EW68" s="516"/>
      <c r="EX68" s="516"/>
      <c r="EY68" s="516"/>
      <c r="EZ68" s="516"/>
      <c r="FA68" s="516"/>
      <c r="FB68" s="516"/>
      <c r="FC68" s="516"/>
      <c r="FD68" s="516"/>
      <c r="FE68" s="516"/>
      <c r="FF68" s="516"/>
      <c r="FG68" s="516"/>
      <c r="FH68" s="516"/>
      <c r="FI68" s="516"/>
      <c r="FJ68" s="516"/>
      <c r="FK68" s="516"/>
      <c r="FL68" s="516"/>
      <c r="FM68" s="516"/>
      <c r="FN68" s="516"/>
      <c r="FO68" s="516"/>
      <c r="FP68" s="516"/>
      <c r="FQ68" s="516"/>
      <c r="FR68" s="516"/>
      <c r="FS68" s="516"/>
      <c r="FT68" s="516"/>
      <c r="FU68" s="516"/>
      <c r="FV68" s="516"/>
      <c r="FW68" s="516"/>
      <c r="FX68" s="516"/>
      <c r="FY68" s="516"/>
      <c r="FZ68" s="516"/>
      <c r="GA68" s="516"/>
      <c r="GB68" s="516"/>
      <c r="GC68" s="516"/>
      <c r="GD68" s="516"/>
      <c r="GE68" s="516"/>
      <c r="GF68" s="516"/>
      <c r="GG68" s="516"/>
      <c r="GH68" s="516"/>
      <c r="GI68" s="516"/>
      <c r="GJ68" s="516"/>
      <c r="GK68" s="516"/>
      <c r="GL68" s="516"/>
      <c r="GM68" s="516"/>
      <c r="GN68" s="516"/>
      <c r="GO68" s="516"/>
      <c r="GP68" s="516"/>
      <c r="GQ68" s="516"/>
      <c r="GR68" s="516"/>
      <c r="GS68" s="516"/>
      <c r="GT68" s="516"/>
      <c r="GU68" s="516"/>
      <c r="GV68" s="516"/>
      <c r="GW68" s="516"/>
      <c r="GX68" s="516"/>
      <c r="GY68" s="516"/>
      <c r="GZ68" s="516"/>
      <c r="HA68" s="516"/>
      <c r="HB68" s="516"/>
      <c r="HC68" s="516"/>
      <c r="HD68" s="516"/>
      <c r="HE68" s="516"/>
      <c r="HF68" s="516"/>
      <c r="HG68" s="516"/>
      <c r="HH68" s="516"/>
      <c r="HI68" s="516"/>
      <c r="HJ68" s="516"/>
      <c r="HK68" s="516"/>
      <c r="HL68" s="516"/>
      <c r="HM68" s="516"/>
      <c r="HN68" s="516"/>
      <c r="HO68" s="516"/>
      <c r="HP68" s="516"/>
      <c r="HQ68" s="516"/>
      <c r="HR68" s="516"/>
      <c r="HS68" s="516"/>
      <c r="HT68" s="516"/>
      <c r="HU68" s="516"/>
      <c r="HV68" s="516"/>
      <c r="HW68" s="516"/>
      <c r="HX68" s="516"/>
      <c r="HY68" s="516"/>
      <c r="HZ68" s="516"/>
      <c r="IA68" s="516"/>
      <c r="IB68" s="516"/>
      <c r="IC68" s="516"/>
      <c r="ID68" s="516"/>
      <c r="IE68" s="516"/>
      <c r="IF68" s="516"/>
      <c r="IG68" s="516"/>
      <c r="IH68" s="516"/>
      <c r="II68" s="516"/>
      <c r="IJ68" s="516"/>
      <c r="IK68" s="516"/>
      <c r="IL68" s="516"/>
      <c r="IM68" s="516"/>
      <c r="IN68" s="516"/>
      <c r="IO68" s="516"/>
      <c r="IP68" s="516"/>
      <c r="IQ68" s="516"/>
      <c r="IR68" s="516"/>
      <c r="IS68" s="516"/>
      <c r="IT68" s="516"/>
      <c r="IU68" s="516"/>
      <c r="IV68" s="516"/>
      <c r="IW68" s="516"/>
      <c r="IX68" s="516"/>
      <c r="IY68" s="516"/>
      <c r="IZ68" s="516"/>
      <c r="JA68" s="516"/>
      <c r="JB68" s="516"/>
      <c r="JC68" s="516"/>
      <c r="JD68" s="516"/>
      <c r="JE68" s="516"/>
      <c r="JF68" s="516"/>
      <c r="JG68" s="516"/>
      <c r="JH68" s="516"/>
      <c r="JI68" s="516"/>
      <c r="JJ68" s="516"/>
      <c r="JK68" s="516"/>
      <c r="JL68" s="516"/>
      <c r="JM68" s="516"/>
      <c r="JN68" s="516"/>
      <c r="JO68" s="516"/>
      <c r="JP68" s="516"/>
      <c r="JQ68" s="516"/>
      <c r="JR68" s="516"/>
      <c r="JS68" s="516"/>
      <c r="JT68" s="516"/>
      <c r="JU68" s="516"/>
      <c r="JV68" s="516"/>
      <c r="JW68" s="516"/>
      <c r="JX68" s="516"/>
      <c r="JY68" s="516"/>
      <c r="JZ68" s="516"/>
      <c r="KA68" s="516"/>
      <c r="KB68" s="516"/>
      <c r="KC68" s="516"/>
      <c r="KD68" s="516"/>
      <c r="KE68" s="516"/>
      <c r="KF68" s="516"/>
      <c r="KG68" s="516"/>
      <c r="KH68" s="516"/>
      <c r="KI68" s="516"/>
      <c r="KJ68" s="516"/>
      <c r="KK68" s="516"/>
      <c r="KL68" s="516"/>
      <c r="KM68" s="516"/>
      <c r="KN68" s="516"/>
      <c r="KO68" s="516"/>
      <c r="KP68" s="516"/>
      <c r="KQ68" s="516"/>
      <c r="KR68" s="516"/>
      <c r="KS68" s="516"/>
      <c r="KT68" s="516"/>
      <c r="KU68" s="516"/>
      <c r="KV68" s="516"/>
      <c r="KW68" s="516"/>
      <c r="KX68" s="516"/>
      <c r="KY68" s="516"/>
      <c r="KZ68" s="516"/>
      <c r="LA68" s="516"/>
      <c r="LB68" s="516"/>
      <c r="LC68" s="516"/>
      <c r="LD68" s="516"/>
      <c r="LE68" s="516"/>
      <c r="LF68" s="516"/>
      <c r="LG68" s="516"/>
      <c r="LH68" s="516"/>
      <c r="LI68" s="516"/>
      <c r="LJ68" s="516"/>
      <c r="LK68" s="516"/>
      <c r="LL68" s="516"/>
      <c r="LM68" s="516"/>
      <c r="LN68" s="516"/>
      <c r="LO68" s="516"/>
      <c r="LP68" s="516"/>
      <c r="LQ68" s="516"/>
      <c r="LR68" s="516"/>
      <c r="LS68" s="516"/>
      <c r="LT68" s="516"/>
      <c r="LU68" s="516"/>
      <c r="LV68" s="516"/>
      <c r="LW68" s="516"/>
      <c r="LX68" s="516"/>
      <c r="LY68" s="516"/>
      <c r="LZ68" s="516"/>
      <c r="MA68" s="516"/>
      <c r="MB68" s="516"/>
      <c r="MC68" s="516"/>
      <c r="MD68" s="516"/>
      <c r="ME68" s="516"/>
      <c r="MF68" s="516"/>
      <c r="MG68" s="516"/>
      <c r="MH68" s="516"/>
      <c r="MI68" s="516"/>
      <c r="MJ68" s="516"/>
      <c r="MK68" s="516"/>
      <c r="ML68" s="516"/>
      <c r="MM68" s="516"/>
      <c r="MN68" s="516"/>
      <c r="MO68" s="516"/>
      <c r="MP68" s="516"/>
      <c r="MQ68" s="516"/>
      <c r="MR68" s="516"/>
      <c r="MS68" s="516"/>
      <c r="MT68" s="516"/>
      <c r="MU68" s="516"/>
      <c r="MV68" s="516"/>
      <c r="MW68" s="516"/>
      <c r="MX68" s="516"/>
      <c r="MY68" s="516"/>
      <c r="MZ68" s="516"/>
      <c r="NA68" s="516"/>
      <c r="NB68" s="516"/>
      <c r="NC68" s="516"/>
      <c r="ND68" s="516"/>
      <c r="NE68" s="516"/>
      <c r="NF68" s="516"/>
      <c r="NG68" s="516"/>
      <c r="NH68" s="516"/>
      <c r="NI68" s="516"/>
      <c r="NJ68" s="516"/>
      <c r="NK68" s="516"/>
      <c r="NL68" s="516"/>
      <c r="NM68" s="516"/>
      <c r="NN68" s="516"/>
      <c r="NO68" s="516"/>
      <c r="NP68" s="516"/>
      <c r="NQ68" s="516"/>
      <c r="NR68" s="516"/>
      <c r="NS68" s="516"/>
      <c r="NT68" s="516"/>
      <c r="NU68" s="516"/>
      <c r="NV68" s="516"/>
      <c r="NW68" s="516"/>
      <c r="NX68" s="516"/>
      <c r="NY68" s="516"/>
      <c r="NZ68" s="516"/>
      <c r="OA68" s="516"/>
      <c r="OB68" s="516"/>
      <c r="OC68" s="516"/>
      <c r="OD68" s="516"/>
      <c r="OE68" s="516"/>
      <c r="OF68" s="516"/>
      <c r="OG68" s="516"/>
      <c r="OH68" s="516"/>
      <c r="OI68" s="516"/>
      <c r="OJ68" s="516"/>
      <c r="OK68" s="516"/>
      <c r="OL68" s="516"/>
      <c r="OM68" s="516"/>
      <c r="ON68" s="516"/>
      <c r="OO68" s="516"/>
      <c r="OP68" s="516"/>
      <c r="OQ68" s="516"/>
      <c r="OR68" s="516"/>
      <c r="OS68" s="516"/>
      <c r="OT68" s="516"/>
      <c r="OU68" s="516"/>
      <c r="OV68" s="516"/>
      <c r="OW68" s="516"/>
      <c r="OX68" s="516"/>
      <c r="OY68" s="516"/>
      <c r="OZ68" s="516"/>
      <c r="PA68" s="516"/>
      <c r="PB68" s="516"/>
      <c r="PC68" s="516"/>
      <c r="PD68" s="516"/>
      <c r="PE68" s="516"/>
      <c r="PF68" s="516"/>
      <c r="PG68" s="516"/>
      <c r="PH68" s="516"/>
      <c r="PI68" s="516"/>
      <c r="PJ68" s="516"/>
      <c r="PK68" s="516"/>
      <c r="PL68" s="516"/>
      <c r="PM68" s="516"/>
      <c r="PN68" s="516"/>
      <c r="PO68" s="516"/>
      <c r="PP68" s="516"/>
      <c r="PQ68" s="516"/>
      <c r="PR68" s="516"/>
      <c r="PS68" s="516"/>
      <c r="PT68" s="516"/>
      <c r="PU68" s="516"/>
      <c r="PV68" s="516"/>
      <c r="PW68" s="516"/>
      <c r="PX68" s="516"/>
      <c r="PY68" s="516"/>
      <c r="PZ68" s="516"/>
      <c r="QA68" s="516"/>
      <c r="QB68" s="516"/>
      <c r="QC68" s="516"/>
      <c r="QD68" s="516"/>
      <c r="QE68" s="516"/>
      <c r="QF68" s="516"/>
      <c r="QG68" s="516"/>
      <c r="QH68" s="516"/>
      <c r="QI68" s="516"/>
      <c r="QJ68" s="516"/>
      <c r="QK68" s="516"/>
      <c r="QL68" s="516"/>
      <c r="QM68" s="516"/>
      <c r="QN68" s="516"/>
      <c r="QO68" s="516"/>
      <c r="QP68" s="516"/>
      <c r="QQ68" s="516"/>
      <c r="QR68" s="516"/>
      <c r="QS68" s="516"/>
      <c r="QT68" s="516"/>
      <c r="QU68" s="516"/>
      <c r="QV68" s="516"/>
      <c r="QW68" s="516"/>
      <c r="QX68" s="516"/>
      <c r="QY68" s="516"/>
      <c r="QZ68" s="516"/>
      <c r="RA68" s="516"/>
      <c r="RB68" s="516"/>
      <c r="RC68" s="516"/>
      <c r="RD68" s="516"/>
      <c r="RE68" s="516"/>
      <c r="RF68" s="516"/>
      <c r="RG68" s="516"/>
      <c r="RH68" s="516"/>
      <c r="RI68" s="516"/>
      <c r="RJ68" s="516"/>
      <c r="RK68" s="516"/>
      <c r="RL68" s="516"/>
      <c r="RM68" s="516"/>
      <c r="RN68" s="516"/>
      <c r="RO68" s="516"/>
      <c r="RP68" s="516"/>
      <c r="RQ68" s="516"/>
      <c r="RR68" s="516"/>
      <c r="RS68" s="516"/>
      <c r="RT68" s="516"/>
      <c r="RU68" s="516"/>
      <c r="RV68" s="516"/>
      <c r="RW68" s="516"/>
      <c r="RX68" s="516"/>
      <c r="RY68" s="516"/>
      <c r="RZ68" s="516"/>
      <c r="SA68" s="516"/>
      <c r="SB68" s="516"/>
      <c r="SC68" s="516"/>
      <c r="SD68" s="516"/>
      <c r="SE68" s="516"/>
      <c r="SF68" s="516"/>
      <c r="SG68" s="516"/>
      <c r="SH68" s="516"/>
      <c r="SI68" s="516"/>
      <c r="SJ68" s="516"/>
      <c r="SK68" s="516"/>
      <c r="SL68" s="516"/>
      <c r="SM68" s="516"/>
      <c r="SN68" s="516"/>
      <c r="SO68" s="516"/>
      <c r="SP68" s="516"/>
      <c r="SQ68" s="516"/>
      <c r="SR68" s="516"/>
      <c r="SS68" s="516"/>
    </row>
    <row r="69" spans="1:513" s="517" customFormat="1" ht="28.8" customHeight="1" x14ac:dyDescent="0.25">
      <c r="A69" s="553"/>
      <c r="B69" s="575"/>
      <c r="C69" s="585" t="s">
        <v>371</v>
      </c>
      <c r="D69" s="586">
        <v>30</v>
      </c>
      <c r="E69" s="587">
        <f>F69/D69</f>
        <v>166.66666666666666</v>
      </c>
      <c r="F69" s="577">
        <v>5000</v>
      </c>
      <c r="G69" s="588" t="s">
        <v>151</v>
      </c>
      <c r="H69" s="558" t="s">
        <v>184</v>
      </c>
      <c r="AH69" s="589"/>
      <c r="AI69" s="590"/>
      <c r="AJ69" s="591"/>
      <c r="AK69" s="591"/>
      <c r="AL69" s="561"/>
      <c r="AM69" s="562"/>
      <c r="AN69" s="516"/>
      <c r="AO69" s="516"/>
      <c r="AP69" s="516"/>
      <c r="AQ69" s="516"/>
      <c r="AR69" s="516"/>
      <c r="AS69" s="516"/>
      <c r="AT69" s="516"/>
      <c r="AU69" s="516"/>
      <c r="AV69" s="516"/>
      <c r="AW69" s="516"/>
      <c r="AX69" s="516"/>
      <c r="AY69" s="516"/>
      <c r="AZ69" s="516"/>
      <c r="BA69" s="516"/>
      <c r="BB69" s="516"/>
      <c r="BC69" s="516"/>
      <c r="BD69" s="516"/>
      <c r="BE69" s="516"/>
      <c r="BF69" s="516"/>
      <c r="BG69" s="516"/>
      <c r="BH69" s="516"/>
      <c r="BI69" s="516"/>
      <c r="BJ69" s="516"/>
      <c r="BK69" s="516"/>
      <c r="BL69" s="516"/>
      <c r="BM69" s="516"/>
      <c r="BN69" s="516"/>
      <c r="BO69" s="516"/>
      <c r="BP69" s="516"/>
      <c r="BQ69" s="516"/>
      <c r="BR69" s="516"/>
      <c r="BS69" s="516"/>
      <c r="BT69" s="516"/>
      <c r="BU69" s="516"/>
      <c r="BV69" s="516"/>
      <c r="BW69" s="516"/>
      <c r="BX69" s="516"/>
      <c r="BY69" s="516"/>
      <c r="BZ69" s="516"/>
      <c r="CA69" s="516"/>
      <c r="CB69" s="516"/>
      <c r="CC69" s="516"/>
      <c r="CD69" s="516"/>
      <c r="CE69" s="516"/>
      <c r="CF69" s="516"/>
      <c r="CG69" s="516"/>
      <c r="CH69" s="516"/>
      <c r="CI69" s="516"/>
      <c r="CJ69" s="516"/>
      <c r="CK69" s="516"/>
      <c r="CL69" s="516"/>
      <c r="CM69" s="516"/>
      <c r="CN69" s="516"/>
      <c r="CO69" s="516"/>
      <c r="CP69" s="516"/>
      <c r="CQ69" s="516"/>
      <c r="CR69" s="516"/>
      <c r="CS69" s="516"/>
      <c r="CT69" s="516"/>
      <c r="CU69" s="516"/>
      <c r="CV69" s="516"/>
      <c r="CW69" s="516"/>
      <c r="CX69" s="516"/>
      <c r="CY69" s="516"/>
      <c r="CZ69" s="516"/>
      <c r="DA69" s="516"/>
      <c r="DB69" s="516"/>
      <c r="DC69" s="516"/>
      <c r="DD69" s="516"/>
      <c r="DE69" s="516"/>
      <c r="DF69" s="516"/>
      <c r="DG69" s="516"/>
      <c r="DH69" s="516"/>
      <c r="DI69" s="516"/>
      <c r="DJ69" s="516"/>
      <c r="DK69" s="516"/>
      <c r="DL69" s="516"/>
      <c r="DM69" s="516"/>
      <c r="DN69" s="516"/>
      <c r="DO69" s="516"/>
      <c r="DP69" s="516"/>
      <c r="DQ69" s="516"/>
      <c r="DR69" s="516"/>
      <c r="DS69" s="516"/>
      <c r="DT69" s="516"/>
      <c r="DU69" s="516"/>
      <c r="DV69" s="516"/>
      <c r="DW69" s="516"/>
      <c r="DX69" s="516"/>
      <c r="DY69" s="516"/>
      <c r="DZ69" s="516"/>
      <c r="EA69" s="516"/>
      <c r="EB69" s="516"/>
      <c r="EC69" s="516"/>
      <c r="ED69" s="516"/>
      <c r="EE69" s="516"/>
      <c r="EF69" s="516"/>
      <c r="EG69" s="516"/>
      <c r="EH69" s="516"/>
      <c r="EI69" s="516"/>
      <c r="EJ69" s="516"/>
      <c r="EK69" s="516"/>
      <c r="EL69" s="516"/>
      <c r="EM69" s="516"/>
      <c r="EN69" s="516"/>
      <c r="EO69" s="516"/>
      <c r="EP69" s="516"/>
      <c r="EQ69" s="516"/>
      <c r="ER69" s="516"/>
      <c r="ES69" s="516"/>
      <c r="ET69" s="516"/>
      <c r="EU69" s="516"/>
      <c r="EV69" s="516"/>
      <c r="EW69" s="516"/>
      <c r="EX69" s="516"/>
      <c r="EY69" s="516"/>
      <c r="EZ69" s="516"/>
      <c r="FA69" s="516"/>
      <c r="FB69" s="516"/>
      <c r="FC69" s="516"/>
      <c r="FD69" s="516"/>
      <c r="FE69" s="516"/>
      <c r="FF69" s="516"/>
      <c r="FG69" s="516"/>
      <c r="FH69" s="516"/>
      <c r="FI69" s="516"/>
      <c r="FJ69" s="516"/>
      <c r="FK69" s="516"/>
      <c r="FL69" s="516"/>
      <c r="FM69" s="516"/>
      <c r="FN69" s="516"/>
      <c r="FO69" s="516"/>
      <c r="FP69" s="516"/>
      <c r="FQ69" s="516"/>
      <c r="FR69" s="516"/>
      <c r="FS69" s="516"/>
      <c r="FT69" s="516"/>
      <c r="FU69" s="516"/>
      <c r="FV69" s="516"/>
      <c r="FW69" s="516"/>
      <c r="FX69" s="516"/>
      <c r="FY69" s="516"/>
      <c r="FZ69" s="516"/>
      <c r="GA69" s="516"/>
      <c r="GB69" s="516"/>
      <c r="GC69" s="516"/>
      <c r="GD69" s="516"/>
      <c r="GE69" s="516"/>
      <c r="GF69" s="516"/>
      <c r="GG69" s="516"/>
      <c r="GH69" s="516"/>
      <c r="GI69" s="516"/>
      <c r="GJ69" s="516"/>
      <c r="GK69" s="516"/>
      <c r="GL69" s="516"/>
      <c r="GM69" s="516"/>
      <c r="GN69" s="516"/>
      <c r="GO69" s="516"/>
      <c r="GP69" s="516"/>
      <c r="GQ69" s="516"/>
      <c r="GR69" s="516"/>
      <c r="GS69" s="516"/>
      <c r="GT69" s="516"/>
      <c r="GU69" s="516"/>
      <c r="GV69" s="516"/>
      <c r="GW69" s="516"/>
      <c r="GX69" s="516"/>
      <c r="GY69" s="516"/>
      <c r="GZ69" s="516"/>
      <c r="HA69" s="516"/>
      <c r="HB69" s="516"/>
      <c r="HC69" s="516"/>
      <c r="HD69" s="516"/>
      <c r="HE69" s="516"/>
      <c r="HF69" s="516"/>
      <c r="HG69" s="516"/>
      <c r="HH69" s="516"/>
      <c r="HI69" s="516"/>
      <c r="HJ69" s="516"/>
      <c r="HK69" s="516"/>
      <c r="HL69" s="516"/>
      <c r="HM69" s="516"/>
      <c r="HN69" s="516"/>
      <c r="HO69" s="516"/>
      <c r="HP69" s="516"/>
      <c r="HQ69" s="516"/>
      <c r="HR69" s="516"/>
      <c r="HS69" s="516"/>
      <c r="HT69" s="516"/>
      <c r="HU69" s="516"/>
      <c r="HV69" s="516"/>
      <c r="HW69" s="516"/>
      <c r="HX69" s="516"/>
      <c r="HY69" s="516"/>
      <c r="HZ69" s="516"/>
      <c r="IA69" s="516"/>
      <c r="IB69" s="516"/>
      <c r="IC69" s="516"/>
      <c r="ID69" s="516"/>
      <c r="IE69" s="516"/>
      <c r="IF69" s="516"/>
      <c r="IG69" s="516"/>
      <c r="IH69" s="516"/>
      <c r="II69" s="516"/>
      <c r="IJ69" s="516"/>
      <c r="IK69" s="516"/>
      <c r="IL69" s="516"/>
      <c r="IM69" s="516"/>
      <c r="IN69" s="516"/>
      <c r="IO69" s="516"/>
      <c r="IP69" s="516"/>
      <c r="IQ69" s="516"/>
      <c r="IR69" s="516"/>
      <c r="IS69" s="516"/>
      <c r="IT69" s="516"/>
      <c r="IU69" s="516"/>
      <c r="IV69" s="516"/>
      <c r="IW69" s="516"/>
      <c r="IX69" s="516"/>
      <c r="IY69" s="516"/>
      <c r="IZ69" s="516"/>
      <c r="JA69" s="516"/>
      <c r="JB69" s="516"/>
      <c r="JC69" s="516"/>
      <c r="JD69" s="516"/>
      <c r="JE69" s="516"/>
      <c r="JF69" s="516"/>
      <c r="JG69" s="516"/>
      <c r="JH69" s="516"/>
      <c r="JI69" s="516"/>
      <c r="JJ69" s="516"/>
      <c r="JK69" s="516"/>
      <c r="JL69" s="516"/>
      <c r="JM69" s="516"/>
      <c r="JN69" s="516"/>
      <c r="JO69" s="516"/>
      <c r="JP69" s="516"/>
      <c r="JQ69" s="516"/>
      <c r="JR69" s="516"/>
      <c r="JS69" s="516"/>
      <c r="JT69" s="516"/>
      <c r="JU69" s="516"/>
      <c r="JV69" s="516"/>
      <c r="JW69" s="516"/>
      <c r="JX69" s="516"/>
      <c r="JY69" s="516"/>
      <c r="JZ69" s="516"/>
      <c r="KA69" s="516"/>
      <c r="KB69" s="516"/>
      <c r="KC69" s="516"/>
      <c r="KD69" s="516"/>
      <c r="KE69" s="516"/>
      <c r="KF69" s="516"/>
      <c r="KG69" s="516"/>
      <c r="KH69" s="516"/>
      <c r="KI69" s="516"/>
      <c r="KJ69" s="516"/>
      <c r="KK69" s="516"/>
      <c r="KL69" s="516"/>
      <c r="KM69" s="516"/>
      <c r="KN69" s="516"/>
      <c r="KO69" s="516"/>
      <c r="KP69" s="516"/>
      <c r="KQ69" s="516"/>
      <c r="KR69" s="516"/>
      <c r="KS69" s="516"/>
      <c r="KT69" s="516"/>
      <c r="KU69" s="516"/>
      <c r="KV69" s="516"/>
      <c r="KW69" s="516"/>
      <c r="KX69" s="516"/>
      <c r="KY69" s="516"/>
      <c r="KZ69" s="516"/>
      <c r="LA69" s="516"/>
      <c r="LB69" s="516"/>
      <c r="LC69" s="516"/>
      <c r="LD69" s="516"/>
      <c r="LE69" s="516"/>
      <c r="LF69" s="516"/>
      <c r="LG69" s="516"/>
      <c r="LH69" s="516"/>
      <c r="LI69" s="516"/>
      <c r="LJ69" s="516"/>
      <c r="LK69" s="516"/>
      <c r="LL69" s="516"/>
      <c r="LM69" s="516"/>
      <c r="LN69" s="516"/>
      <c r="LO69" s="516"/>
      <c r="LP69" s="516"/>
      <c r="LQ69" s="516"/>
      <c r="LR69" s="516"/>
      <c r="LS69" s="516"/>
      <c r="LT69" s="516"/>
      <c r="LU69" s="516"/>
      <c r="LV69" s="516"/>
      <c r="LW69" s="516"/>
      <c r="LX69" s="516"/>
      <c r="LY69" s="516"/>
      <c r="LZ69" s="516"/>
      <c r="MA69" s="516"/>
      <c r="MB69" s="516"/>
      <c r="MC69" s="516"/>
      <c r="MD69" s="516"/>
      <c r="ME69" s="516"/>
      <c r="MF69" s="516"/>
      <c r="MG69" s="516"/>
      <c r="MH69" s="516"/>
      <c r="MI69" s="516"/>
      <c r="MJ69" s="516"/>
      <c r="MK69" s="516"/>
      <c r="ML69" s="516"/>
      <c r="MM69" s="516"/>
      <c r="MN69" s="516"/>
      <c r="MO69" s="516"/>
      <c r="MP69" s="516"/>
      <c r="MQ69" s="516"/>
      <c r="MR69" s="516"/>
      <c r="MS69" s="516"/>
      <c r="MT69" s="516"/>
      <c r="MU69" s="516"/>
      <c r="MV69" s="516"/>
      <c r="MW69" s="516"/>
      <c r="MX69" s="516"/>
      <c r="MY69" s="516"/>
      <c r="MZ69" s="516"/>
      <c r="NA69" s="516"/>
      <c r="NB69" s="516"/>
      <c r="NC69" s="516"/>
      <c r="ND69" s="516"/>
      <c r="NE69" s="516"/>
      <c r="NF69" s="516"/>
      <c r="NG69" s="516"/>
      <c r="NH69" s="516"/>
      <c r="NI69" s="516"/>
      <c r="NJ69" s="516"/>
      <c r="NK69" s="516"/>
      <c r="NL69" s="516"/>
      <c r="NM69" s="516"/>
      <c r="NN69" s="516"/>
      <c r="NO69" s="516"/>
      <c r="NP69" s="516"/>
      <c r="NQ69" s="516"/>
      <c r="NR69" s="516"/>
      <c r="NS69" s="516"/>
      <c r="NT69" s="516"/>
      <c r="NU69" s="516"/>
      <c r="NV69" s="516"/>
      <c r="NW69" s="516"/>
      <c r="NX69" s="516"/>
      <c r="NY69" s="516"/>
      <c r="NZ69" s="516"/>
      <c r="OA69" s="516"/>
      <c r="OB69" s="516"/>
      <c r="OC69" s="516"/>
      <c r="OD69" s="516"/>
      <c r="OE69" s="516"/>
      <c r="OF69" s="516"/>
      <c r="OG69" s="516"/>
      <c r="OH69" s="516"/>
      <c r="OI69" s="516"/>
      <c r="OJ69" s="516"/>
      <c r="OK69" s="516"/>
      <c r="OL69" s="516"/>
      <c r="OM69" s="516"/>
      <c r="ON69" s="516"/>
      <c r="OO69" s="516"/>
      <c r="OP69" s="516"/>
      <c r="OQ69" s="516"/>
      <c r="OR69" s="516"/>
      <c r="OS69" s="516"/>
      <c r="OT69" s="516"/>
      <c r="OU69" s="516"/>
      <c r="OV69" s="516"/>
      <c r="OW69" s="516"/>
      <c r="OX69" s="516"/>
      <c r="OY69" s="516"/>
      <c r="OZ69" s="516"/>
      <c r="PA69" s="516"/>
      <c r="PB69" s="516"/>
      <c r="PC69" s="516"/>
      <c r="PD69" s="516"/>
      <c r="PE69" s="516"/>
      <c r="PF69" s="516"/>
      <c r="PG69" s="516"/>
      <c r="PH69" s="516"/>
      <c r="PI69" s="516"/>
      <c r="PJ69" s="516"/>
      <c r="PK69" s="516"/>
      <c r="PL69" s="516"/>
      <c r="PM69" s="516"/>
      <c r="PN69" s="516"/>
      <c r="PO69" s="516"/>
      <c r="PP69" s="516"/>
      <c r="PQ69" s="516"/>
      <c r="PR69" s="516"/>
      <c r="PS69" s="516"/>
      <c r="PT69" s="516"/>
      <c r="PU69" s="516"/>
      <c r="PV69" s="516"/>
      <c r="PW69" s="516"/>
      <c r="PX69" s="516"/>
      <c r="PY69" s="516"/>
      <c r="PZ69" s="516"/>
      <c r="QA69" s="516"/>
      <c r="QB69" s="516"/>
      <c r="QC69" s="516"/>
      <c r="QD69" s="516"/>
      <c r="QE69" s="516"/>
      <c r="QF69" s="516"/>
      <c r="QG69" s="516"/>
      <c r="QH69" s="516"/>
      <c r="QI69" s="516"/>
      <c r="QJ69" s="516"/>
      <c r="QK69" s="516"/>
      <c r="QL69" s="516"/>
      <c r="QM69" s="516"/>
      <c r="QN69" s="516"/>
      <c r="QO69" s="516"/>
      <c r="QP69" s="516"/>
      <c r="QQ69" s="516"/>
      <c r="QR69" s="516"/>
      <c r="QS69" s="516"/>
      <c r="QT69" s="516"/>
      <c r="QU69" s="516"/>
      <c r="QV69" s="516"/>
      <c r="QW69" s="516"/>
      <c r="QX69" s="516"/>
      <c r="QY69" s="516"/>
      <c r="QZ69" s="516"/>
      <c r="RA69" s="516"/>
      <c r="RB69" s="516"/>
      <c r="RC69" s="516"/>
      <c r="RD69" s="516"/>
      <c r="RE69" s="516"/>
      <c r="RF69" s="516"/>
      <c r="RG69" s="516"/>
      <c r="RH69" s="516"/>
      <c r="RI69" s="516"/>
      <c r="RJ69" s="516"/>
      <c r="RK69" s="516"/>
      <c r="RL69" s="516"/>
      <c r="RM69" s="516"/>
      <c r="RN69" s="516"/>
      <c r="RO69" s="516"/>
      <c r="RP69" s="516"/>
      <c r="RQ69" s="516"/>
      <c r="RR69" s="516"/>
      <c r="RS69" s="516"/>
      <c r="RT69" s="516"/>
      <c r="RU69" s="516"/>
      <c r="RV69" s="516"/>
      <c r="RW69" s="516"/>
      <c r="RX69" s="516"/>
      <c r="RY69" s="516"/>
      <c r="RZ69" s="516"/>
      <c r="SA69" s="516"/>
      <c r="SB69" s="516"/>
      <c r="SC69" s="516"/>
      <c r="SD69" s="516"/>
      <c r="SE69" s="516"/>
      <c r="SF69" s="516"/>
      <c r="SG69" s="516"/>
      <c r="SH69" s="516"/>
      <c r="SI69" s="516"/>
      <c r="SJ69" s="516"/>
      <c r="SK69" s="516"/>
      <c r="SL69" s="516"/>
      <c r="SM69" s="516"/>
      <c r="SN69" s="516"/>
      <c r="SO69" s="516"/>
      <c r="SP69" s="516"/>
      <c r="SQ69" s="516"/>
      <c r="SR69" s="516"/>
      <c r="SS69" s="516"/>
    </row>
    <row r="70" spans="1:513" s="517" customFormat="1" ht="28.8" customHeight="1" x14ac:dyDescent="0.25">
      <c r="A70" s="553"/>
      <c r="B70" s="575"/>
      <c r="C70" s="585" t="s">
        <v>375</v>
      </c>
      <c r="D70" s="592">
        <v>2</v>
      </c>
      <c r="E70" s="587">
        <f>F70/D70</f>
        <v>1666.6666666666667</v>
      </c>
      <c r="F70" s="577">
        <v>3333.3333333333335</v>
      </c>
      <c r="G70" s="588" t="s">
        <v>56</v>
      </c>
      <c r="H70" s="558" t="s">
        <v>184</v>
      </c>
      <c r="AH70" s="589"/>
      <c r="AI70" s="590"/>
      <c r="AJ70" s="591"/>
      <c r="AK70" s="591"/>
      <c r="AL70" s="561"/>
      <c r="AM70" s="562"/>
      <c r="AN70" s="516"/>
      <c r="AO70" s="516"/>
      <c r="AP70" s="516"/>
      <c r="AQ70" s="516"/>
      <c r="AR70" s="516"/>
      <c r="AS70" s="516"/>
      <c r="AT70" s="516"/>
      <c r="AU70" s="516"/>
      <c r="AV70" s="516"/>
      <c r="AW70" s="516"/>
      <c r="AX70" s="516"/>
      <c r="AY70" s="516"/>
      <c r="AZ70" s="516"/>
      <c r="BA70" s="516"/>
      <c r="BB70" s="516"/>
      <c r="BC70" s="516"/>
      <c r="BD70" s="516"/>
      <c r="BE70" s="516"/>
      <c r="BF70" s="516"/>
      <c r="BG70" s="516"/>
      <c r="BH70" s="516"/>
      <c r="BI70" s="516"/>
      <c r="BJ70" s="516"/>
      <c r="BK70" s="516"/>
      <c r="BL70" s="516"/>
      <c r="BM70" s="516"/>
      <c r="BN70" s="516"/>
      <c r="BO70" s="516"/>
      <c r="BP70" s="516"/>
      <c r="BQ70" s="516"/>
      <c r="BR70" s="516"/>
      <c r="BS70" s="516"/>
      <c r="BT70" s="516"/>
      <c r="BU70" s="516"/>
      <c r="BV70" s="516"/>
      <c r="BW70" s="516"/>
      <c r="BX70" s="516"/>
      <c r="BY70" s="516"/>
      <c r="BZ70" s="516"/>
      <c r="CA70" s="516"/>
      <c r="CB70" s="516"/>
      <c r="CC70" s="516"/>
      <c r="CD70" s="516"/>
      <c r="CE70" s="516"/>
      <c r="CF70" s="516"/>
      <c r="CG70" s="516"/>
      <c r="CH70" s="516"/>
      <c r="CI70" s="516"/>
      <c r="CJ70" s="516"/>
      <c r="CK70" s="516"/>
      <c r="CL70" s="516"/>
      <c r="CM70" s="516"/>
      <c r="CN70" s="516"/>
      <c r="CO70" s="516"/>
      <c r="CP70" s="516"/>
      <c r="CQ70" s="516"/>
      <c r="CR70" s="516"/>
      <c r="CS70" s="516"/>
      <c r="CT70" s="516"/>
      <c r="CU70" s="516"/>
      <c r="CV70" s="516"/>
      <c r="CW70" s="516"/>
      <c r="CX70" s="516"/>
      <c r="CY70" s="516"/>
      <c r="CZ70" s="516"/>
      <c r="DA70" s="516"/>
      <c r="DB70" s="516"/>
      <c r="DC70" s="516"/>
      <c r="DD70" s="516"/>
      <c r="DE70" s="516"/>
      <c r="DF70" s="516"/>
      <c r="DG70" s="516"/>
      <c r="DH70" s="516"/>
      <c r="DI70" s="516"/>
      <c r="DJ70" s="516"/>
      <c r="DK70" s="516"/>
      <c r="DL70" s="516"/>
      <c r="DM70" s="516"/>
      <c r="DN70" s="516"/>
      <c r="DO70" s="516"/>
      <c r="DP70" s="516"/>
      <c r="DQ70" s="516"/>
      <c r="DR70" s="516"/>
      <c r="DS70" s="516"/>
      <c r="DT70" s="516"/>
      <c r="DU70" s="516"/>
      <c r="DV70" s="516"/>
      <c r="DW70" s="516"/>
      <c r="DX70" s="516"/>
      <c r="DY70" s="516"/>
      <c r="DZ70" s="516"/>
      <c r="EA70" s="516"/>
      <c r="EB70" s="516"/>
      <c r="EC70" s="516"/>
      <c r="ED70" s="516"/>
      <c r="EE70" s="516"/>
      <c r="EF70" s="516"/>
      <c r="EG70" s="516"/>
      <c r="EH70" s="516"/>
      <c r="EI70" s="516"/>
      <c r="EJ70" s="516"/>
      <c r="EK70" s="516"/>
      <c r="EL70" s="516"/>
      <c r="EM70" s="516"/>
      <c r="EN70" s="516"/>
      <c r="EO70" s="516"/>
      <c r="EP70" s="516"/>
      <c r="EQ70" s="516"/>
      <c r="ER70" s="516"/>
      <c r="ES70" s="516"/>
      <c r="ET70" s="516"/>
      <c r="EU70" s="516"/>
      <c r="EV70" s="516"/>
      <c r="EW70" s="516"/>
      <c r="EX70" s="516"/>
      <c r="EY70" s="516"/>
      <c r="EZ70" s="516"/>
      <c r="FA70" s="516"/>
      <c r="FB70" s="516"/>
      <c r="FC70" s="516"/>
      <c r="FD70" s="516"/>
      <c r="FE70" s="516"/>
      <c r="FF70" s="516"/>
      <c r="FG70" s="516"/>
      <c r="FH70" s="516"/>
      <c r="FI70" s="516"/>
      <c r="FJ70" s="516"/>
      <c r="FK70" s="516"/>
      <c r="FL70" s="516"/>
      <c r="FM70" s="516"/>
      <c r="FN70" s="516"/>
      <c r="FO70" s="516"/>
      <c r="FP70" s="516"/>
      <c r="FQ70" s="516"/>
      <c r="FR70" s="516"/>
      <c r="FS70" s="516"/>
      <c r="FT70" s="516"/>
      <c r="FU70" s="516"/>
      <c r="FV70" s="516"/>
      <c r="FW70" s="516"/>
      <c r="FX70" s="516"/>
      <c r="FY70" s="516"/>
      <c r="FZ70" s="516"/>
      <c r="GA70" s="516"/>
      <c r="GB70" s="516"/>
      <c r="GC70" s="516"/>
      <c r="GD70" s="516"/>
      <c r="GE70" s="516"/>
      <c r="GF70" s="516"/>
      <c r="GG70" s="516"/>
      <c r="GH70" s="516"/>
      <c r="GI70" s="516"/>
      <c r="GJ70" s="516"/>
      <c r="GK70" s="516"/>
      <c r="GL70" s="516"/>
      <c r="GM70" s="516"/>
      <c r="GN70" s="516"/>
      <c r="GO70" s="516"/>
      <c r="GP70" s="516"/>
      <c r="GQ70" s="516"/>
      <c r="GR70" s="516"/>
      <c r="GS70" s="516"/>
      <c r="GT70" s="516"/>
      <c r="GU70" s="516"/>
      <c r="GV70" s="516"/>
      <c r="GW70" s="516"/>
      <c r="GX70" s="516"/>
      <c r="GY70" s="516"/>
      <c r="GZ70" s="516"/>
      <c r="HA70" s="516"/>
      <c r="HB70" s="516"/>
      <c r="HC70" s="516"/>
      <c r="HD70" s="516"/>
      <c r="HE70" s="516"/>
      <c r="HF70" s="516"/>
      <c r="HG70" s="516"/>
      <c r="HH70" s="516"/>
      <c r="HI70" s="516"/>
      <c r="HJ70" s="516"/>
      <c r="HK70" s="516"/>
      <c r="HL70" s="516"/>
      <c r="HM70" s="516"/>
      <c r="HN70" s="516"/>
      <c r="HO70" s="516"/>
      <c r="HP70" s="516"/>
      <c r="HQ70" s="516"/>
      <c r="HR70" s="516"/>
      <c r="HS70" s="516"/>
      <c r="HT70" s="516"/>
      <c r="HU70" s="516"/>
      <c r="HV70" s="516"/>
      <c r="HW70" s="516"/>
      <c r="HX70" s="516"/>
      <c r="HY70" s="516"/>
      <c r="HZ70" s="516"/>
      <c r="IA70" s="516"/>
      <c r="IB70" s="516"/>
      <c r="IC70" s="516"/>
      <c r="ID70" s="516"/>
      <c r="IE70" s="516"/>
      <c r="IF70" s="516"/>
      <c r="IG70" s="516"/>
      <c r="IH70" s="516"/>
      <c r="II70" s="516"/>
      <c r="IJ70" s="516"/>
      <c r="IK70" s="516"/>
      <c r="IL70" s="516"/>
      <c r="IM70" s="516"/>
      <c r="IN70" s="516"/>
      <c r="IO70" s="516"/>
      <c r="IP70" s="516"/>
      <c r="IQ70" s="516"/>
      <c r="IR70" s="516"/>
      <c r="IS70" s="516"/>
      <c r="IT70" s="516"/>
      <c r="IU70" s="516"/>
      <c r="IV70" s="516"/>
      <c r="IW70" s="516"/>
      <c r="IX70" s="516"/>
      <c r="IY70" s="516"/>
      <c r="IZ70" s="516"/>
      <c r="JA70" s="516"/>
      <c r="JB70" s="516"/>
      <c r="JC70" s="516"/>
      <c r="JD70" s="516"/>
      <c r="JE70" s="516"/>
      <c r="JF70" s="516"/>
      <c r="JG70" s="516"/>
      <c r="JH70" s="516"/>
      <c r="JI70" s="516"/>
      <c r="JJ70" s="516"/>
      <c r="JK70" s="516"/>
      <c r="JL70" s="516"/>
      <c r="JM70" s="516"/>
      <c r="JN70" s="516"/>
      <c r="JO70" s="516"/>
      <c r="JP70" s="516"/>
      <c r="JQ70" s="516"/>
      <c r="JR70" s="516"/>
      <c r="JS70" s="516"/>
      <c r="JT70" s="516"/>
      <c r="JU70" s="516"/>
      <c r="JV70" s="516"/>
      <c r="JW70" s="516"/>
      <c r="JX70" s="516"/>
      <c r="JY70" s="516"/>
      <c r="JZ70" s="516"/>
      <c r="KA70" s="516"/>
      <c r="KB70" s="516"/>
      <c r="KC70" s="516"/>
      <c r="KD70" s="516"/>
      <c r="KE70" s="516"/>
      <c r="KF70" s="516"/>
      <c r="KG70" s="516"/>
      <c r="KH70" s="516"/>
      <c r="KI70" s="516"/>
      <c r="KJ70" s="516"/>
      <c r="KK70" s="516"/>
      <c r="KL70" s="516"/>
      <c r="KM70" s="516"/>
      <c r="KN70" s="516"/>
      <c r="KO70" s="516"/>
      <c r="KP70" s="516"/>
      <c r="KQ70" s="516"/>
      <c r="KR70" s="516"/>
      <c r="KS70" s="516"/>
      <c r="KT70" s="516"/>
      <c r="KU70" s="516"/>
      <c r="KV70" s="516"/>
      <c r="KW70" s="516"/>
      <c r="KX70" s="516"/>
      <c r="KY70" s="516"/>
      <c r="KZ70" s="516"/>
      <c r="LA70" s="516"/>
      <c r="LB70" s="516"/>
      <c r="LC70" s="516"/>
      <c r="LD70" s="516"/>
      <c r="LE70" s="516"/>
      <c r="LF70" s="516"/>
      <c r="LG70" s="516"/>
      <c r="LH70" s="516"/>
      <c r="LI70" s="516"/>
      <c r="LJ70" s="516"/>
      <c r="LK70" s="516"/>
      <c r="LL70" s="516"/>
      <c r="LM70" s="516"/>
      <c r="LN70" s="516"/>
      <c r="LO70" s="516"/>
      <c r="LP70" s="516"/>
      <c r="LQ70" s="516"/>
      <c r="LR70" s="516"/>
      <c r="LS70" s="516"/>
      <c r="LT70" s="516"/>
      <c r="LU70" s="516"/>
      <c r="LV70" s="516"/>
      <c r="LW70" s="516"/>
      <c r="LX70" s="516"/>
      <c r="LY70" s="516"/>
      <c r="LZ70" s="516"/>
      <c r="MA70" s="516"/>
      <c r="MB70" s="516"/>
      <c r="MC70" s="516"/>
      <c r="MD70" s="516"/>
      <c r="ME70" s="516"/>
      <c r="MF70" s="516"/>
      <c r="MG70" s="516"/>
      <c r="MH70" s="516"/>
      <c r="MI70" s="516"/>
      <c r="MJ70" s="516"/>
      <c r="MK70" s="516"/>
      <c r="ML70" s="516"/>
      <c r="MM70" s="516"/>
      <c r="MN70" s="516"/>
      <c r="MO70" s="516"/>
      <c r="MP70" s="516"/>
      <c r="MQ70" s="516"/>
      <c r="MR70" s="516"/>
      <c r="MS70" s="516"/>
      <c r="MT70" s="516"/>
      <c r="MU70" s="516"/>
      <c r="MV70" s="516"/>
      <c r="MW70" s="516"/>
      <c r="MX70" s="516"/>
      <c r="MY70" s="516"/>
      <c r="MZ70" s="516"/>
      <c r="NA70" s="516"/>
      <c r="NB70" s="516"/>
      <c r="NC70" s="516"/>
      <c r="ND70" s="516"/>
      <c r="NE70" s="516"/>
      <c r="NF70" s="516"/>
      <c r="NG70" s="516"/>
      <c r="NH70" s="516"/>
      <c r="NI70" s="516"/>
      <c r="NJ70" s="516"/>
      <c r="NK70" s="516"/>
      <c r="NL70" s="516"/>
      <c r="NM70" s="516"/>
      <c r="NN70" s="516"/>
      <c r="NO70" s="516"/>
      <c r="NP70" s="516"/>
      <c r="NQ70" s="516"/>
      <c r="NR70" s="516"/>
      <c r="NS70" s="516"/>
      <c r="NT70" s="516"/>
      <c r="NU70" s="516"/>
      <c r="NV70" s="516"/>
      <c r="NW70" s="516"/>
      <c r="NX70" s="516"/>
      <c r="NY70" s="516"/>
      <c r="NZ70" s="516"/>
      <c r="OA70" s="516"/>
      <c r="OB70" s="516"/>
      <c r="OC70" s="516"/>
      <c r="OD70" s="516"/>
      <c r="OE70" s="516"/>
      <c r="OF70" s="516"/>
      <c r="OG70" s="516"/>
      <c r="OH70" s="516"/>
      <c r="OI70" s="516"/>
      <c r="OJ70" s="516"/>
      <c r="OK70" s="516"/>
      <c r="OL70" s="516"/>
      <c r="OM70" s="516"/>
      <c r="ON70" s="516"/>
      <c r="OO70" s="516"/>
      <c r="OP70" s="516"/>
      <c r="OQ70" s="516"/>
      <c r="OR70" s="516"/>
      <c r="OS70" s="516"/>
      <c r="OT70" s="516"/>
      <c r="OU70" s="516"/>
      <c r="OV70" s="516"/>
      <c r="OW70" s="516"/>
      <c r="OX70" s="516"/>
      <c r="OY70" s="516"/>
      <c r="OZ70" s="516"/>
      <c r="PA70" s="516"/>
      <c r="PB70" s="516"/>
      <c r="PC70" s="516"/>
      <c r="PD70" s="516"/>
      <c r="PE70" s="516"/>
      <c r="PF70" s="516"/>
      <c r="PG70" s="516"/>
      <c r="PH70" s="516"/>
      <c r="PI70" s="516"/>
      <c r="PJ70" s="516"/>
      <c r="PK70" s="516"/>
      <c r="PL70" s="516"/>
      <c r="PM70" s="516"/>
      <c r="PN70" s="516"/>
      <c r="PO70" s="516"/>
      <c r="PP70" s="516"/>
      <c r="PQ70" s="516"/>
      <c r="PR70" s="516"/>
      <c r="PS70" s="516"/>
      <c r="PT70" s="516"/>
      <c r="PU70" s="516"/>
      <c r="PV70" s="516"/>
      <c r="PW70" s="516"/>
      <c r="PX70" s="516"/>
      <c r="PY70" s="516"/>
      <c r="PZ70" s="516"/>
      <c r="QA70" s="516"/>
      <c r="QB70" s="516"/>
      <c r="QC70" s="516"/>
      <c r="QD70" s="516"/>
      <c r="QE70" s="516"/>
      <c r="QF70" s="516"/>
      <c r="QG70" s="516"/>
      <c r="QH70" s="516"/>
      <c r="QI70" s="516"/>
      <c r="QJ70" s="516"/>
      <c r="QK70" s="516"/>
      <c r="QL70" s="516"/>
      <c r="QM70" s="516"/>
      <c r="QN70" s="516"/>
      <c r="QO70" s="516"/>
      <c r="QP70" s="516"/>
      <c r="QQ70" s="516"/>
      <c r="QR70" s="516"/>
      <c r="QS70" s="516"/>
      <c r="QT70" s="516"/>
      <c r="QU70" s="516"/>
      <c r="QV70" s="516"/>
      <c r="QW70" s="516"/>
      <c r="QX70" s="516"/>
      <c r="QY70" s="516"/>
      <c r="QZ70" s="516"/>
      <c r="RA70" s="516"/>
      <c r="RB70" s="516"/>
      <c r="RC70" s="516"/>
      <c r="RD70" s="516"/>
      <c r="RE70" s="516"/>
      <c r="RF70" s="516"/>
      <c r="RG70" s="516"/>
      <c r="RH70" s="516"/>
      <c r="RI70" s="516"/>
      <c r="RJ70" s="516"/>
      <c r="RK70" s="516"/>
      <c r="RL70" s="516"/>
      <c r="RM70" s="516"/>
      <c r="RN70" s="516"/>
      <c r="RO70" s="516"/>
      <c r="RP70" s="516"/>
      <c r="RQ70" s="516"/>
      <c r="RR70" s="516"/>
      <c r="RS70" s="516"/>
      <c r="RT70" s="516"/>
      <c r="RU70" s="516"/>
      <c r="RV70" s="516"/>
      <c r="RW70" s="516"/>
      <c r="RX70" s="516"/>
      <c r="RY70" s="516"/>
      <c r="RZ70" s="516"/>
      <c r="SA70" s="516"/>
      <c r="SB70" s="516"/>
      <c r="SC70" s="516"/>
      <c r="SD70" s="516"/>
      <c r="SE70" s="516"/>
      <c r="SF70" s="516"/>
      <c r="SG70" s="516"/>
      <c r="SH70" s="516"/>
      <c r="SI70" s="516"/>
      <c r="SJ70" s="516"/>
      <c r="SK70" s="516"/>
      <c r="SL70" s="516"/>
      <c r="SM70" s="516"/>
      <c r="SN70" s="516"/>
      <c r="SO70" s="516"/>
      <c r="SP70" s="516"/>
      <c r="SQ70" s="516"/>
      <c r="SR70" s="516"/>
      <c r="SS70" s="516"/>
    </row>
    <row r="71" spans="1:513" ht="28.8" customHeight="1" x14ac:dyDescent="0.3">
      <c r="A71" s="593"/>
      <c r="B71" s="594"/>
      <c r="C71" s="595" t="s">
        <v>605</v>
      </c>
      <c r="D71" s="596">
        <v>1</v>
      </c>
      <c r="E71" s="587">
        <f>F71/D71</f>
        <v>116666.66666666667</v>
      </c>
      <c r="F71" s="597">
        <v>116666.66666666667</v>
      </c>
      <c r="G71" s="598" t="s">
        <v>151</v>
      </c>
      <c r="H71" s="558" t="s">
        <v>184</v>
      </c>
      <c r="I71" s="599"/>
      <c r="J71" s="599"/>
      <c r="K71" s="599"/>
      <c r="L71" s="599"/>
      <c r="M71" s="599"/>
      <c r="N71" s="599"/>
      <c r="O71" s="599"/>
      <c r="P71" s="599"/>
      <c r="Q71" s="599"/>
      <c r="R71" s="599"/>
      <c r="S71" s="599"/>
      <c r="T71" s="599"/>
      <c r="U71" s="599"/>
      <c r="V71" s="599"/>
      <c r="W71" s="599"/>
      <c r="X71" s="599"/>
      <c r="Y71" s="599"/>
      <c r="Z71" s="599"/>
      <c r="AA71" s="599"/>
      <c r="AB71" s="599"/>
      <c r="AC71" s="599"/>
      <c r="AD71" s="599"/>
      <c r="AE71" s="599"/>
      <c r="AF71" s="599"/>
      <c r="AG71" s="599"/>
      <c r="AH71" s="600"/>
      <c r="AI71" s="601"/>
      <c r="AJ71" s="602"/>
      <c r="AK71" s="602"/>
      <c r="AL71" s="603"/>
    </row>
    <row r="72" spans="1:513" ht="28.8" customHeight="1" x14ac:dyDescent="0.3">
      <c r="A72" s="593"/>
      <c r="B72" s="594"/>
      <c r="C72" s="605" t="s">
        <v>604</v>
      </c>
      <c r="D72" s="596">
        <v>5</v>
      </c>
      <c r="E72" s="587">
        <f>F72/D72</f>
        <v>1500</v>
      </c>
      <c r="F72" s="597">
        <v>7500</v>
      </c>
      <c r="G72" s="598" t="s">
        <v>58</v>
      </c>
      <c r="H72" s="558" t="s">
        <v>184</v>
      </c>
      <c r="I72" s="599"/>
      <c r="J72" s="599"/>
      <c r="K72" s="599"/>
      <c r="L72" s="599"/>
      <c r="M72" s="599"/>
      <c r="N72" s="599"/>
      <c r="O72" s="599"/>
      <c r="P72" s="599"/>
      <c r="Q72" s="599"/>
      <c r="R72" s="599"/>
      <c r="S72" s="599"/>
      <c r="T72" s="599"/>
      <c r="U72" s="599"/>
      <c r="V72" s="599"/>
      <c r="W72" s="599"/>
      <c r="X72" s="599"/>
      <c r="Y72" s="599"/>
      <c r="Z72" s="599"/>
      <c r="AA72" s="599"/>
      <c r="AB72" s="599"/>
      <c r="AC72" s="599"/>
      <c r="AD72" s="599"/>
      <c r="AE72" s="599"/>
      <c r="AF72" s="599"/>
      <c r="AG72" s="599"/>
      <c r="AH72" s="600"/>
      <c r="AI72" s="601"/>
      <c r="AJ72" s="602"/>
      <c r="AK72" s="602"/>
      <c r="AL72" s="603"/>
    </row>
    <row r="73" spans="1:513" s="614" customFormat="1" ht="28.8" customHeight="1" x14ac:dyDescent="0.25">
      <c r="A73" s="593"/>
      <c r="B73" s="594"/>
      <c r="C73" s="606" t="s">
        <v>603</v>
      </c>
      <c r="D73" s="596">
        <v>1</v>
      </c>
      <c r="E73" s="607">
        <f>F73/D73</f>
        <v>66666.666666666672</v>
      </c>
      <c r="F73" s="608">
        <v>66666.666666666672</v>
      </c>
      <c r="G73" s="609" t="s">
        <v>58</v>
      </c>
      <c r="H73" s="558" t="s">
        <v>184</v>
      </c>
      <c r="I73" s="610"/>
      <c r="J73" s="610"/>
      <c r="K73" s="610"/>
      <c r="L73" s="610"/>
      <c r="M73" s="610"/>
      <c r="N73" s="610"/>
      <c r="O73" s="610"/>
      <c r="P73" s="610"/>
      <c r="Q73" s="610"/>
      <c r="R73" s="610"/>
      <c r="S73" s="610"/>
      <c r="T73" s="610"/>
      <c r="U73" s="610"/>
      <c r="V73" s="610"/>
      <c r="W73" s="610"/>
      <c r="X73" s="610"/>
      <c r="Y73" s="610"/>
      <c r="Z73" s="610"/>
      <c r="AA73" s="610"/>
      <c r="AB73" s="610"/>
      <c r="AC73" s="610"/>
      <c r="AD73" s="610"/>
      <c r="AE73" s="610"/>
      <c r="AF73" s="610"/>
      <c r="AG73" s="610"/>
      <c r="AH73" s="611"/>
      <c r="AI73" s="612"/>
      <c r="AJ73" s="613"/>
      <c r="AK73" s="613"/>
      <c r="AL73" s="603"/>
    </row>
    <row r="74" spans="1:513" ht="28.8" customHeight="1" x14ac:dyDescent="0.3">
      <c r="A74" s="553"/>
      <c r="B74" s="823" t="str">
        <f>'PEP Av. Fin.'!A29</f>
        <v>2.1.2 - Desenvolvimento de modelo de gestão de concessão de benefícios e incentivos fiscais</v>
      </c>
      <c r="C74" s="824"/>
      <c r="D74" s="556"/>
      <c r="E74" s="557"/>
      <c r="F74" s="557"/>
      <c r="G74" s="558"/>
      <c r="H74" s="558"/>
      <c r="I74" s="558"/>
      <c r="J74" s="558"/>
      <c r="K74" s="558"/>
      <c r="L74" s="558"/>
      <c r="M74" s="558"/>
      <c r="N74" s="558"/>
      <c r="O74" s="558"/>
      <c r="P74" s="558"/>
      <c r="Q74" s="558"/>
      <c r="R74" s="558"/>
      <c r="S74" s="558"/>
      <c r="T74" s="558"/>
      <c r="U74" s="558"/>
      <c r="V74" s="558"/>
      <c r="W74" s="558"/>
      <c r="X74" s="558"/>
      <c r="Y74" s="558"/>
      <c r="Z74" s="558"/>
      <c r="AA74" s="558"/>
      <c r="AB74" s="558"/>
      <c r="AC74" s="558"/>
      <c r="AD74" s="558"/>
      <c r="AE74" s="558"/>
      <c r="AF74" s="558"/>
      <c r="AG74" s="558"/>
      <c r="AH74" s="560"/>
      <c r="AI74" s="583">
        <f>'PEP Av. Fin.'!H29</f>
        <v>44500.049999999996</v>
      </c>
      <c r="AJ74" s="584">
        <f>'PEP Av. Fin.'!I29</f>
        <v>1125</v>
      </c>
      <c r="AK74" s="584">
        <f>'PEP Av. Fin.'!J29</f>
        <v>45625.049999999996</v>
      </c>
      <c r="AL74" s="574">
        <f>'PEP Av. Fin.'!K29</f>
        <v>0.48408489752265516</v>
      </c>
    </row>
    <row r="75" spans="1:513" ht="28.8" customHeight="1" x14ac:dyDescent="0.3">
      <c r="A75" s="553"/>
      <c r="B75" s="554"/>
      <c r="C75" s="555" t="s">
        <v>372</v>
      </c>
      <c r="D75" s="592">
        <v>10</v>
      </c>
      <c r="E75" s="607">
        <f t="shared" ref="E75:E80" si="5">F75/D75</f>
        <v>166.66666666666669</v>
      </c>
      <c r="F75" s="557">
        <v>1666.6666666666667</v>
      </c>
      <c r="G75" s="558" t="s">
        <v>151</v>
      </c>
      <c r="H75" s="558" t="s">
        <v>184</v>
      </c>
      <c r="I75" s="558"/>
      <c r="J75" s="558"/>
      <c r="K75" s="558"/>
      <c r="L75" s="558"/>
      <c r="M75" s="558"/>
      <c r="N75" s="558"/>
      <c r="O75" s="558"/>
      <c r="P75" s="558"/>
      <c r="Q75" s="558"/>
      <c r="R75" s="558"/>
      <c r="S75" s="558"/>
      <c r="T75" s="558"/>
      <c r="U75" s="558"/>
      <c r="V75" s="558"/>
      <c r="W75" s="558"/>
      <c r="X75" s="558"/>
      <c r="Y75" s="558"/>
      <c r="Z75" s="558"/>
      <c r="AA75" s="558"/>
      <c r="AB75" s="558"/>
      <c r="AC75" s="558"/>
      <c r="AD75" s="558"/>
      <c r="AE75" s="558"/>
      <c r="AF75" s="558"/>
      <c r="AG75" s="558"/>
      <c r="AH75" s="560"/>
      <c r="AI75" s="583"/>
      <c r="AJ75" s="584"/>
      <c r="AK75" s="570"/>
      <c r="AL75" s="561"/>
    </row>
    <row r="76" spans="1:513" ht="28.8" customHeight="1" x14ac:dyDescent="0.3">
      <c r="A76" s="553"/>
      <c r="B76" s="554"/>
      <c r="C76" s="555" t="s">
        <v>376</v>
      </c>
      <c r="D76" s="592">
        <v>2</v>
      </c>
      <c r="E76" s="607">
        <f t="shared" si="5"/>
        <v>1666.6666666666667</v>
      </c>
      <c r="F76" s="557">
        <v>3333.3333333333335</v>
      </c>
      <c r="G76" s="558" t="s">
        <v>151</v>
      </c>
      <c r="H76" s="558" t="s">
        <v>184</v>
      </c>
      <c r="I76" s="558"/>
      <c r="J76" s="558"/>
      <c r="K76" s="558"/>
      <c r="L76" s="558"/>
      <c r="M76" s="558"/>
      <c r="N76" s="558"/>
      <c r="O76" s="558"/>
      <c r="P76" s="558"/>
      <c r="Q76" s="558"/>
      <c r="R76" s="558"/>
      <c r="S76" s="558"/>
      <c r="T76" s="558"/>
      <c r="U76" s="558"/>
      <c r="V76" s="558"/>
      <c r="W76" s="558"/>
      <c r="X76" s="558"/>
      <c r="Y76" s="558"/>
      <c r="Z76" s="558"/>
      <c r="AA76" s="558"/>
      <c r="AB76" s="558"/>
      <c r="AC76" s="558"/>
      <c r="AD76" s="558"/>
      <c r="AE76" s="558"/>
      <c r="AF76" s="558"/>
      <c r="AG76" s="558"/>
      <c r="AH76" s="560"/>
      <c r="AI76" s="583"/>
      <c r="AJ76" s="584"/>
      <c r="AK76" s="570"/>
      <c r="AL76" s="561"/>
    </row>
    <row r="77" spans="1:513" ht="28.8" customHeight="1" x14ac:dyDescent="0.3">
      <c r="A77" s="553"/>
      <c r="B77" s="554"/>
      <c r="C77" s="555" t="s">
        <v>348</v>
      </c>
      <c r="D77" s="592">
        <v>1000</v>
      </c>
      <c r="E77" s="607">
        <f t="shared" si="5"/>
        <v>116.66666666666667</v>
      </c>
      <c r="F77" s="557">
        <v>116666.66666666667</v>
      </c>
      <c r="G77" s="558" t="s">
        <v>151</v>
      </c>
      <c r="H77" s="558" t="s">
        <v>184</v>
      </c>
      <c r="I77" s="558"/>
      <c r="J77" s="558"/>
      <c r="K77" s="558"/>
      <c r="L77" s="558"/>
      <c r="M77" s="558"/>
      <c r="N77" s="558"/>
      <c r="O77" s="558"/>
      <c r="P77" s="558"/>
      <c r="Q77" s="558"/>
      <c r="R77" s="558"/>
      <c r="S77" s="558"/>
      <c r="T77" s="558"/>
      <c r="U77" s="558"/>
      <c r="V77" s="558"/>
      <c r="W77" s="558"/>
      <c r="X77" s="558"/>
      <c r="Y77" s="558"/>
      <c r="Z77" s="558"/>
      <c r="AA77" s="558"/>
      <c r="AB77" s="558"/>
      <c r="AC77" s="558"/>
      <c r="AD77" s="558"/>
      <c r="AE77" s="558"/>
      <c r="AF77" s="558"/>
      <c r="AG77" s="558"/>
      <c r="AH77" s="560"/>
      <c r="AI77" s="583"/>
      <c r="AJ77" s="584"/>
      <c r="AK77" s="570"/>
      <c r="AL77" s="561"/>
    </row>
    <row r="78" spans="1:513" ht="28.8" customHeight="1" x14ac:dyDescent="0.3">
      <c r="A78" s="553"/>
      <c r="B78" s="554"/>
      <c r="C78" s="555" t="s">
        <v>602</v>
      </c>
      <c r="D78" s="592">
        <v>1000</v>
      </c>
      <c r="E78" s="607">
        <f t="shared" si="5"/>
        <v>116.66666666666667</v>
      </c>
      <c r="F78" s="557">
        <v>116666.66666666667</v>
      </c>
      <c r="G78" s="558" t="s">
        <v>151</v>
      </c>
      <c r="H78" s="558" t="s">
        <v>184</v>
      </c>
      <c r="I78" s="558"/>
      <c r="J78" s="558"/>
      <c r="K78" s="558"/>
      <c r="L78" s="558"/>
      <c r="M78" s="558"/>
      <c r="N78" s="558"/>
      <c r="O78" s="558"/>
      <c r="P78" s="558"/>
      <c r="Q78" s="558"/>
      <c r="R78" s="558"/>
      <c r="S78" s="558"/>
      <c r="T78" s="558"/>
      <c r="U78" s="558"/>
      <c r="V78" s="558"/>
      <c r="W78" s="558"/>
      <c r="X78" s="558"/>
      <c r="Y78" s="558"/>
      <c r="Z78" s="558"/>
      <c r="AA78" s="558"/>
      <c r="AB78" s="558"/>
      <c r="AC78" s="558"/>
      <c r="AD78" s="558"/>
      <c r="AE78" s="558"/>
      <c r="AF78" s="558"/>
      <c r="AG78" s="558"/>
      <c r="AH78" s="560"/>
      <c r="AI78" s="583"/>
      <c r="AJ78" s="584"/>
      <c r="AK78" s="570"/>
      <c r="AL78" s="561"/>
    </row>
    <row r="79" spans="1:513" ht="28.8" customHeight="1" x14ac:dyDescent="0.3">
      <c r="A79" s="553"/>
      <c r="B79" s="554"/>
      <c r="C79" s="555" t="s">
        <v>302</v>
      </c>
      <c r="D79" s="592">
        <v>5</v>
      </c>
      <c r="E79" s="607">
        <f t="shared" si="5"/>
        <v>1500</v>
      </c>
      <c r="F79" s="557">
        <v>7500</v>
      </c>
      <c r="G79" s="558" t="s">
        <v>58</v>
      </c>
      <c r="H79" s="558" t="s">
        <v>184</v>
      </c>
      <c r="I79" s="558"/>
      <c r="J79" s="558"/>
      <c r="K79" s="558"/>
      <c r="L79" s="558"/>
      <c r="M79" s="558"/>
      <c r="N79" s="558"/>
      <c r="O79" s="558"/>
      <c r="P79" s="558"/>
      <c r="Q79" s="558"/>
      <c r="R79" s="558"/>
      <c r="S79" s="558"/>
      <c r="T79" s="558"/>
      <c r="U79" s="558"/>
      <c r="V79" s="558"/>
      <c r="W79" s="558"/>
      <c r="X79" s="558"/>
      <c r="Y79" s="558"/>
      <c r="Z79" s="558"/>
      <c r="AA79" s="558"/>
      <c r="AB79" s="558"/>
      <c r="AC79" s="558"/>
      <c r="AD79" s="558"/>
      <c r="AE79" s="558"/>
      <c r="AF79" s="558"/>
      <c r="AG79" s="558"/>
      <c r="AH79" s="560"/>
      <c r="AI79" s="583"/>
      <c r="AJ79" s="584"/>
      <c r="AK79" s="570"/>
      <c r="AL79" s="561"/>
    </row>
    <row r="80" spans="1:513" ht="39.6" customHeight="1" x14ac:dyDescent="0.3">
      <c r="A80" s="553"/>
      <c r="B80" s="554"/>
      <c r="C80" s="555" t="s">
        <v>601</v>
      </c>
      <c r="D80" s="592">
        <v>500</v>
      </c>
      <c r="E80" s="607">
        <f t="shared" si="5"/>
        <v>116.66666666666667</v>
      </c>
      <c r="F80" s="557">
        <v>58333.333333333336</v>
      </c>
      <c r="G80" s="558" t="s">
        <v>58</v>
      </c>
      <c r="H80" s="558" t="s">
        <v>184</v>
      </c>
      <c r="I80" s="558"/>
      <c r="J80" s="558"/>
      <c r="K80" s="558"/>
      <c r="L80" s="558"/>
      <c r="M80" s="558"/>
      <c r="N80" s="558"/>
      <c r="O80" s="558"/>
      <c r="P80" s="558"/>
      <c r="Q80" s="558"/>
      <c r="R80" s="558"/>
      <c r="S80" s="558"/>
      <c r="T80" s="558"/>
      <c r="U80" s="558"/>
      <c r="V80" s="558"/>
      <c r="W80" s="558"/>
      <c r="X80" s="558"/>
      <c r="Y80" s="558"/>
      <c r="Z80" s="558"/>
      <c r="AA80" s="558"/>
      <c r="AB80" s="558"/>
      <c r="AC80" s="558"/>
      <c r="AD80" s="558"/>
      <c r="AE80" s="558"/>
      <c r="AF80" s="558"/>
      <c r="AG80" s="558"/>
      <c r="AH80" s="560"/>
      <c r="AI80" s="583"/>
      <c r="AJ80" s="584"/>
      <c r="AK80" s="570"/>
      <c r="AL80" s="561"/>
    </row>
    <row r="81" spans="1:38" ht="28.8" customHeight="1" x14ac:dyDescent="0.3">
      <c r="A81" s="553"/>
      <c r="B81" s="823" t="str">
        <f>'PEP Av. Fin.'!A30</f>
        <v>2.1.3 - Metodologia de avaliação da evasão fiscal</v>
      </c>
      <c r="C81" s="824"/>
      <c r="D81" s="556"/>
      <c r="E81" s="557"/>
      <c r="F81" s="557"/>
      <c r="G81" s="558"/>
      <c r="H81" s="558"/>
      <c r="I81" s="558"/>
      <c r="J81" s="558"/>
      <c r="K81" s="558"/>
      <c r="L81" s="558"/>
      <c r="M81" s="558"/>
      <c r="N81" s="558"/>
      <c r="O81" s="558"/>
      <c r="P81" s="558"/>
      <c r="Q81" s="558"/>
      <c r="R81" s="558"/>
      <c r="S81" s="558"/>
      <c r="T81" s="558"/>
      <c r="U81" s="558"/>
      <c r="V81" s="558"/>
      <c r="W81" s="558"/>
      <c r="X81" s="558"/>
      <c r="Y81" s="558"/>
      <c r="Z81" s="558"/>
      <c r="AA81" s="558"/>
      <c r="AB81" s="558"/>
      <c r="AC81" s="558"/>
      <c r="AD81" s="558"/>
      <c r="AE81" s="558"/>
      <c r="AF81" s="558"/>
      <c r="AG81" s="558"/>
      <c r="AH81" s="560"/>
      <c r="AI81" s="583">
        <f>'PEP Av. Fin.'!H30</f>
        <v>18750</v>
      </c>
      <c r="AJ81" s="584">
        <f>'PEP Av. Fin.'!I30</f>
        <v>0</v>
      </c>
      <c r="AK81" s="584">
        <f>'PEP Av. Fin.'!J30</f>
        <v>18750</v>
      </c>
      <c r="AL81" s="561">
        <f>'PEP Av. Fin.'!K30</f>
        <v>0.19893878096681067</v>
      </c>
    </row>
    <row r="82" spans="1:38" ht="28.8" customHeight="1" x14ac:dyDescent="0.3">
      <c r="A82" s="553"/>
      <c r="B82" s="554"/>
      <c r="C82" s="555" t="s">
        <v>373</v>
      </c>
      <c r="D82" s="556">
        <v>30</v>
      </c>
      <c r="E82" s="607">
        <f>F82/D82</f>
        <v>166.66666666666666</v>
      </c>
      <c r="F82" s="557">
        <v>5000</v>
      </c>
      <c r="G82" s="558" t="s">
        <v>151</v>
      </c>
      <c r="H82" s="558" t="s">
        <v>184</v>
      </c>
      <c r="I82" s="558"/>
      <c r="J82" s="558"/>
      <c r="K82" s="558"/>
      <c r="L82" s="558"/>
      <c r="M82" s="558"/>
      <c r="N82" s="558"/>
      <c r="O82" s="558"/>
      <c r="P82" s="558"/>
      <c r="Q82" s="558"/>
      <c r="R82" s="558"/>
      <c r="S82" s="558"/>
      <c r="T82" s="558"/>
      <c r="U82" s="558"/>
      <c r="V82" s="558"/>
      <c r="W82" s="558"/>
      <c r="X82" s="558"/>
      <c r="Y82" s="558"/>
      <c r="Z82" s="558"/>
      <c r="AA82" s="558"/>
      <c r="AB82" s="558"/>
      <c r="AC82" s="558"/>
      <c r="AD82" s="558"/>
      <c r="AE82" s="558"/>
      <c r="AF82" s="558"/>
      <c r="AG82" s="558"/>
      <c r="AH82" s="560"/>
      <c r="AI82" s="583"/>
      <c r="AJ82" s="584"/>
      <c r="AK82" s="570"/>
      <c r="AL82" s="561"/>
    </row>
    <row r="83" spans="1:38" ht="28.8" customHeight="1" x14ac:dyDescent="0.3">
      <c r="A83" s="553"/>
      <c r="B83" s="554"/>
      <c r="C83" s="555" t="s">
        <v>377</v>
      </c>
      <c r="D83" s="556">
        <v>2</v>
      </c>
      <c r="E83" s="607">
        <f>F83/D83</f>
        <v>1666.6666666666667</v>
      </c>
      <c r="F83" s="557">
        <v>3333.3333333333335</v>
      </c>
      <c r="G83" s="558" t="s">
        <v>151</v>
      </c>
      <c r="H83" s="558" t="s">
        <v>184</v>
      </c>
      <c r="I83" s="558"/>
      <c r="J83" s="558"/>
      <c r="K83" s="558"/>
      <c r="L83" s="558"/>
      <c r="M83" s="558"/>
      <c r="N83" s="558"/>
      <c r="O83" s="558"/>
      <c r="P83" s="558"/>
      <c r="Q83" s="558"/>
      <c r="R83" s="558"/>
      <c r="S83" s="558"/>
      <c r="T83" s="558"/>
      <c r="U83" s="558"/>
      <c r="V83" s="558"/>
      <c r="W83" s="558"/>
      <c r="X83" s="558"/>
      <c r="Y83" s="558"/>
      <c r="Z83" s="558"/>
      <c r="AA83" s="558"/>
      <c r="AB83" s="558"/>
      <c r="AC83" s="558"/>
      <c r="AD83" s="558"/>
      <c r="AE83" s="558"/>
      <c r="AF83" s="558"/>
      <c r="AG83" s="558"/>
      <c r="AH83" s="560"/>
      <c r="AI83" s="583"/>
      <c r="AJ83" s="584"/>
      <c r="AK83" s="570"/>
      <c r="AL83" s="561"/>
    </row>
    <row r="84" spans="1:38" ht="28.8" customHeight="1" x14ac:dyDescent="0.3">
      <c r="A84" s="553"/>
      <c r="B84" s="554"/>
      <c r="C84" s="555" t="s">
        <v>600</v>
      </c>
      <c r="D84" s="556">
        <v>1000</v>
      </c>
      <c r="E84" s="607">
        <f>F84/D84</f>
        <v>116.66666666666667</v>
      </c>
      <c r="F84" s="557">
        <v>116666.66666666667</v>
      </c>
      <c r="G84" s="558" t="s">
        <v>151</v>
      </c>
      <c r="H84" s="558" t="s">
        <v>184</v>
      </c>
      <c r="I84" s="558"/>
      <c r="J84" s="558"/>
      <c r="K84" s="558"/>
      <c r="L84" s="558"/>
      <c r="M84" s="558"/>
      <c r="N84" s="558"/>
      <c r="O84" s="558"/>
      <c r="P84" s="558"/>
      <c r="Q84" s="558"/>
      <c r="R84" s="558"/>
      <c r="S84" s="558"/>
      <c r="T84" s="558"/>
      <c r="U84" s="558"/>
      <c r="V84" s="558"/>
      <c r="W84" s="558"/>
      <c r="X84" s="558"/>
      <c r="Y84" s="558"/>
      <c r="Z84" s="558"/>
      <c r="AA84" s="558"/>
      <c r="AB84" s="558"/>
      <c r="AC84" s="558"/>
      <c r="AD84" s="558"/>
      <c r="AE84" s="558"/>
      <c r="AF84" s="558"/>
      <c r="AG84" s="558"/>
      <c r="AH84" s="560"/>
      <c r="AI84" s="583"/>
      <c r="AJ84" s="584"/>
      <c r="AK84" s="570"/>
      <c r="AL84" s="561"/>
    </row>
    <row r="85" spans="1:38" ht="39" customHeight="1" x14ac:dyDescent="0.3">
      <c r="A85" s="818" t="str">
        <f>'PEP Av. Fin.'!A31</f>
        <v>2.2 Modelo de Fiscalización e inteligencia fiscal fortalecido (Establecimientos y tránsito de mercancías)</v>
      </c>
      <c r="B85" s="819"/>
      <c r="C85" s="820"/>
      <c r="D85" s="556"/>
      <c r="E85" s="557"/>
      <c r="F85" s="557"/>
      <c r="G85" s="571"/>
      <c r="H85" s="571"/>
      <c r="I85" s="571"/>
      <c r="J85" s="571"/>
      <c r="K85" s="571"/>
      <c r="L85" s="571"/>
      <c r="M85" s="571"/>
      <c r="N85" s="571"/>
      <c r="O85" s="571"/>
      <c r="P85" s="571"/>
      <c r="Q85" s="571"/>
      <c r="R85" s="571"/>
      <c r="S85" s="571"/>
      <c r="T85" s="571"/>
      <c r="U85" s="571"/>
      <c r="V85" s="571"/>
      <c r="W85" s="571"/>
      <c r="X85" s="571"/>
      <c r="Y85" s="571"/>
      <c r="Z85" s="571"/>
      <c r="AA85" s="571"/>
      <c r="AB85" s="571"/>
      <c r="AC85" s="571"/>
      <c r="AD85" s="571"/>
      <c r="AE85" s="571"/>
      <c r="AF85" s="571"/>
      <c r="AG85" s="571"/>
      <c r="AH85" s="572"/>
      <c r="AI85" s="583">
        <f>'PEP Av. Fin.'!H31</f>
        <v>971500</v>
      </c>
      <c r="AJ85" s="584">
        <f>'PEP Av. Fin.'!I31</f>
        <v>28000</v>
      </c>
      <c r="AK85" s="584">
        <f>'PEP Av. Fin.'!J31</f>
        <v>999500</v>
      </c>
      <c r="AL85" s="574">
        <f>'PEP Av. Fin.'!K31</f>
        <v>0.1</v>
      </c>
    </row>
    <row r="86" spans="1:38" ht="28.8" customHeight="1" x14ac:dyDescent="0.3">
      <c r="A86" s="553"/>
      <c r="B86" s="823" t="str">
        <f>'PEP Av. Fin.'!A32</f>
        <v xml:space="preserve">2.2.1 - Metodologia de seleção de contribuintes </v>
      </c>
      <c r="C86" s="824"/>
      <c r="D86" s="556"/>
      <c r="E86" s="557"/>
      <c r="F86" s="557"/>
      <c r="G86" s="558"/>
      <c r="H86" s="558"/>
      <c r="I86" s="558"/>
      <c r="J86" s="558"/>
      <c r="K86" s="558"/>
      <c r="L86" s="558"/>
      <c r="M86" s="558"/>
      <c r="N86" s="558"/>
      <c r="O86" s="558"/>
      <c r="P86" s="558"/>
      <c r="Q86" s="558"/>
      <c r="R86" s="558"/>
      <c r="S86" s="558"/>
      <c r="T86" s="558"/>
      <c r="U86" s="558"/>
      <c r="V86" s="558"/>
      <c r="W86" s="558"/>
      <c r="X86" s="558"/>
      <c r="Y86" s="558"/>
      <c r="Z86" s="558"/>
      <c r="AA86" s="558"/>
      <c r="AB86" s="558"/>
      <c r="AC86" s="558"/>
      <c r="AD86" s="558"/>
      <c r="AE86" s="558"/>
      <c r="AF86" s="558"/>
      <c r="AG86" s="558"/>
      <c r="AH86" s="560"/>
      <c r="AI86" s="583">
        <f>'PEP Av. Fin.'!H32</f>
        <v>5250</v>
      </c>
      <c r="AJ86" s="584">
        <f>'PEP Av. Fin.'!I32</f>
        <v>0</v>
      </c>
      <c r="AK86" s="570">
        <f>'PEP Av. Fin.'!J32</f>
        <v>5250</v>
      </c>
      <c r="AL86" s="561">
        <f>'PEP Av. Fin.'!K32</f>
        <v>5.2526263131565786E-3</v>
      </c>
    </row>
    <row r="87" spans="1:38" ht="28.8" customHeight="1" x14ac:dyDescent="0.3">
      <c r="A87" s="553"/>
      <c r="B87" s="554"/>
      <c r="C87" s="555" t="s">
        <v>599</v>
      </c>
      <c r="D87" s="556">
        <v>450</v>
      </c>
      <c r="E87" s="607">
        <f>F87/D87</f>
        <v>116.66666666666667</v>
      </c>
      <c r="F87" s="557">
        <v>52500</v>
      </c>
      <c r="G87" s="558" t="s">
        <v>58</v>
      </c>
      <c r="H87" s="558" t="s">
        <v>184</v>
      </c>
      <c r="I87" s="558"/>
      <c r="J87" s="558"/>
      <c r="K87" s="558"/>
      <c r="L87" s="558"/>
      <c r="M87" s="558"/>
      <c r="N87" s="558"/>
      <c r="O87" s="558"/>
      <c r="P87" s="558"/>
      <c r="Q87" s="558"/>
      <c r="R87" s="558"/>
      <c r="S87" s="558"/>
      <c r="T87" s="558"/>
      <c r="U87" s="558"/>
      <c r="V87" s="558"/>
      <c r="W87" s="558"/>
      <c r="X87" s="558"/>
      <c r="Y87" s="558"/>
      <c r="Z87" s="558"/>
      <c r="AA87" s="558"/>
      <c r="AB87" s="558"/>
      <c r="AC87" s="558"/>
      <c r="AD87" s="558"/>
      <c r="AE87" s="558"/>
      <c r="AF87" s="558"/>
      <c r="AG87" s="558"/>
      <c r="AH87" s="560"/>
      <c r="AI87" s="583"/>
      <c r="AJ87" s="584"/>
      <c r="AK87" s="570"/>
      <c r="AL87" s="561"/>
    </row>
    <row r="88" spans="1:38" ht="28.8" customHeight="1" x14ac:dyDescent="0.3">
      <c r="A88" s="553"/>
      <c r="B88" s="823" t="str">
        <f>'PEP Av. Fin.'!A33</f>
        <v>2.2.2 - Automatização da auditoria fiscal</v>
      </c>
      <c r="C88" s="824"/>
      <c r="D88" s="556"/>
      <c r="E88" s="557"/>
      <c r="F88" s="557"/>
      <c r="G88" s="558"/>
      <c r="H88" s="558"/>
      <c r="I88" s="558"/>
      <c r="J88" s="558"/>
      <c r="K88" s="558"/>
      <c r="L88" s="558"/>
      <c r="M88" s="558"/>
      <c r="N88" s="558"/>
      <c r="O88" s="558"/>
      <c r="P88" s="558"/>
      <c r="Q88" s="558"/>
      <c r="R88" s="558"/>
      <c r="S88" s="558"/>
      <c r="T88" s="558"/>
      <c r="U88" s="558"/>
      <c r="V88" s="558"/>
      <c r="W88" s="558"/>
      <c r="X88" s="558"/>
      <c r="Y88" s="558"/>
      <c r="Z88" s="558"/>
      <c r="AA88" s="558"/>
      <c r="AB88" s="558"/>
      <c r="AC88" s="558"/>
      <c r="AD88" s="558"/>
      <c r="AE88" s="558"/>
      <c r="AF88" s="558"/>
      <c r="AG88" s="558"/>
      <c r="AH88" s="560"/>
      <c r="AI88" s="583">
        <f>'PEP Av. Fin.'!H33</f>
        <v>29000</v>
      </c>
      <c r="AJ88" s="584">
        <f>'PEP Av. Fin.'!I33</f>
        <v>0</v>
      </c>
      <c r="AK88" s="584">
        <f>'PEP Av. Fin.'!J33</f>
        <v>29000</v>
      </c>
      <c r="AL88" s="561">
        <f>'PEP Av. Fin.'!K33</f>
        <v>2.9014507253626812E-2</v>
      </c>
    </row>
    <row r="89" spans="1:38" ht="28.8" customHeight="1" x14ac:dyDescent="0.3">
      <c r="A89" s="553"/>
      <c r="B89" s="554"/>
      <c r="C89" s="555" t="s">
        <v>598</v>
      </c>
      <c r="D89" s="556">
        <v>200</v>
      </c>
      <c r="E89" s="607">
        <f>F89/D89</f>
        <v>166.66666666666669</v>
      </c>
      <c r="F89" s="557">
        <v>33333.333333333336</v>
      </c>
      <c r="G89" s="558" t="s">
        <v>151</v>
      </c>
      <c r="H89" s="558" t="s">
        <v>184</v>
      </c>
      <c r="I89" s="558"/>
      <c r="J89" s="558"/>
      <c r="K89" s="558"/>
      <c r="L89" s="558"/>
      <c r="M89" s="558"/>
      <c r="N89" s="558"/>
      <c r="O89" s="558"/>
      <c r="P89" s="558"/>
      <c r="Q89" s="558"/>
      <c r="R89" s="558"/>
      <c r="S89" s="558"/>
      <c r="T89" s="558"/>
      <c r="U89" s="558"/>
      <c r="V89" s="558"/>
      <c r="W89" s="558"/>
      <c r="X89" s="558"/>
      <c r="Y89" s="558"/>
      <c r="Z89" s="558"/>
      <c r="AA89" s="558"/>
      <c r="AB89" s="558"/>
      <c r="AC89" s="558"/>
      <c r="AD89" s="558"/>
      <c r="AE89" s="558"/>
      <c r="AF89" s="558"/>
      <c r="AG89" s="558"/>
      <c r="AH89" s="560"/>
      <c r="AI89" s="583"/>
      <c r="AJ89" s="584"/>
      <c r="AK89" s="570"/>
      <c r="AL89" s="561"/>
    </row>
    <row r="90" spans="1:38" ht="28.8" customHeight="1" x14ac:dyDescent="0.3">
      <c r="A90" s="553"/>
      <c r="B90" s="554"/>
      <c r="C90" s="555" t="s">
        <v>597</v>
      </c>
      <c r="D90" s="556">
        <v>1300</v>
      </c>
      <c r="E90" s="607">
        <f>F90/D90</f>
        <v>116.66666666666666</v>
      </c>
      <c r="F90" s="557">
        <v>151666.66666666666</v>
      </c>
      <c r="G90" s="558" t="s">
        <v>151</v>
      </c>
      <c r="H90" s="558" t="s">
        <v>184</v>
      </c>
      <c r="I90" s="558"/>
      <c r="J90" s="558"/>
      <c r="K90" s="558"/>
      <c r="L90" s="558"/>
      <c r="M90" s="558"/>
      <c r="N90" s="558"/>
      <c r="O90" s="558"/>
      <c r="P90" s="558"/>
      <c r="Q90" s="558"/>
      <c r="R90" s="558"/>
      <c r="S90" s="558"/>
      <c r="T90" s="558"/>
      <c r="U90" s="558"/>
      <c r="V90" s="558"/>
      <c r="W90" s="558"/>
      <c r="X90" s="558"/>
      <c r="Y90" s="558"/>
      <c r="Z90" s="558"/>
      <c r="AA90" s="558"/>
      <c r="AB90" s="558"/>
      <c r="AC90" s="558"/>
      <c r="AD90" s="558"/>
      <c r="AE90" s="558"/>
      <c r="AF90" s="558"/>
      <c r="AG90" s="558"/>
      <c r="AH90" s="560"/>
      <c r="AI90" s="583"/>
      <c r="AJ90" s="584"/>
      <c r="AK90" s="570"/>
      <c r="AL90" s="561"/>
    </row>
    <row r="91" spans="1:38" ht="28.8" customHeight="1" x14ac:dyDescent="0.3">
      <c r="A91" s="553"/>
      <c r="B91" s="554"/>
      <c r="C91" s="555" t="s">
        <v>596</v>
      </c>
      <c r="D91" s="556">
        <v>450</v>
      </c>
      <c r="E91" s="607">
        <f>F91/D91</f>
        <v>116.66666666666667</v>
      </c>
      <c r="F91" s="557">
        <v>52500</v>
      </c>
      <c r="G91" s="558" t="s">
        <v>151</v>
      </c>
      <c r="H91" s="558" t="s">
        <v>184</v>
      </c>
      <c r="I91" s="558"/>
      <c r="J91" s="558"/>
      <c r="K91" s="558"/>
      <c r="L91" s="558"/>
      <c r="M91" s="558"/>
      <c r="N91" s="558"/>
      <c r="O91" s="558"/>
      <c r="P91" s="558"/>
      <c r="Q91" s="558"/>
      <c r="R91" s="558"/>
      <c r="S91" s="558"/>
      <c r="T91" s="558"/>
      <c r="U91" s="558"/>
      <c r="V91" s="558"/>
      <c r="W91" s="558"/>
      <c r="X91" s="558"/>
      <c r="Y91" s="558"/>
      <c r="Z91" s="558"/>
      <c r="AA91" s="558"/>
      <c r="AB91" s="558"/>
      <c r="AC91" s="558"/>
      <c r="AD91" s="558"/>
      <c r="AE91" s="558"/>
      <c r="AF91" s="558"/>
      <c r="AG91" s="558"/>
      <c r="AH91" s="560"/>
      <c r="AI91" s="583"/>
      <c r="AJ91" s="584"/>
      <c r="AK91" s="570"/>
      <c r="AL91" s="561"/>
    </row>
    <row r="92" spans="1:38" ht="28.8" customHeight="1" x14ac:dyDescent="0.3">
      <c r="A92" s="553"/>
      <c r="B92" s="554"/>
      <c r="C92" s="555" t="s">
        <v>595</v>
      </c>
      <c r="D92" s="556">
        <v>450</v>
      </c>
      <c r="E92" s="607">
        <f>F92/D92</f>
        <v>116.66666666666667</v>
      </c>
      <c r="F92" s="557">
        <v>52500</v>
      </c>
      <c r="G92" s="558" t="s">
        <v>151</v>
      </c>
      <c r="H92" s="558" t="s">
        <v>184</v>
      </c>
      <c r="I92" s="558"/>
      <c r="J92" s="558"/>
      <c r="K92" s="558"/>
      <c r="L92" s="558"/>
      <c r="M92" s="558"/>
      <c r="N92" s="558"/>
      <c r="O92" s="558"/>
      <c r="P92" s="558"/>
      <c r="Q92" s="558"/>
      <c r="R92" s="558"/>
      <c r="S92" s="558"/>
      <c r="T92" s="558"/>
      <c r="U92" s="558"/>
      <c r="V92" s="558"/>
      <c r="W92" s="558"/>
      <c r="X92" s="558"/>
      <c r="Y92" s="558"/>
      <c r="Z92" s="558"/>
      <c r="AA92" s="558"/>
      <c r="AB92" s="558"/>
      <c r="AC92" s="558"/>
      <c r="AD92" s="558"/>
      <c r="AE92" s="558"/>
      <c r="AF92" s="558"/>
      <c r="AG92" s="558"/>
      <c r="AH92" s="560"/>
      <c r="AI92" s="583"/>
      <c r="AJ92" s="584"/>
      <c r="AK92" s="570"/>
      <c r="AL92" s="561"/>
    </row>
    <row r="93" spans="1:38" ht="42.6" customHeight="1" x14ac:dyDescent="0.3">
      <c r="A93" s="553"/>
      <c r="B93" s="823" t="str">
        <f>'PEP Av. Fin.'!A34</f>
        <v>2.2.3 - Infraestrutura físisca e tecnológica da Fiscalização de Mercadorias em trânsito melhorada</v>
      </c>
      <c r="C93" s="824"/>
      <c r="D93" s="556"/>
      <c r="E93" s="557"/>
      <c r="F93" s="557"/>
      <c r="G93" s="558"/>
      <c r="H93" s="558"/>
      <c r="I93" s="558"/>
      <c r="J93" s="558"/>
      <c r="K93" s="558"/>
      <c r="L93" s="558"/>
      <c r="M93" s="558"/>
      <c r="N93" s="558"/>
      <c r="O93" s="558"/>
      <c r="P93" s="558"/>
      <c r="Q93" s="558"/>
      <c r="R93" s="558"/>
      <c r="S93" s="558"/>
      <c r="T93" s="558"/>
      <c r="U93" s="558"/>
      <c r="V93" s="558"/>
      <c r="W93" s="558"/>
      <c r="X93" s="558"/>
      <c r="Y93" s="558"/>
      <c r="Z93" s="558"/>
      <c r="AA93" s="558"/>
      <c r="AB93" s="558"/>
      <c r="AC93" s="558"/>
      <c r="AD93" s="558"/>
      <c r="AE93" s="558"/>
      <c r="AF93" s="558"/>
      <c r="AG93" s="558"/>
      <c r="AH93" s="560"/>
      <c r="AI93" s="583">
        <f>'PEP Av. Fin.'!H34</f>
        <v>710000</v>
      </c>
      <c r="AJ93" s="584">
        <f>'PEP Av. Fin.'!I34</f>
        <v>28000</v>
      </c>
      <c r="AK93" s="584">
        <f>'PEP Av. Fin.'!J34</f>
        <v>738000</v>
      </c>
      <c r="AL93" s="561">
        <f>'PEP Av. Fin.'!K34</f>
        <v>0.73836918459229617</v>
      </c>
    </row>
    <row r="94" spans="1:38" ht="28.8" customHeight="1" x14ac:dyDescent="0.3">
      <c r="A94" s="553"/>
      <c r="B94" s="554"/>
      <c r="C94" s="555" t="s">
        <v>594</v>
      </c>
      <c r="D94" s="556">
        <v>400</v>
      </c>
      <c r="E94" s="607">
        <f t="shared" ref="E94:E103" si="6">F94/D94</f>
        <v>166.66666666666669</v>
      </c>
      <c r="F94" s="557">
        <v>66666.666666666672</v>
      </c>
      <c r="G94" s="558" t="s">
        <v>151</v>
      </c>
      <c r="H94" s="558" t="s">
        <v>184</v>
      </c>
      <c r="I94" s="558"/>
      <c r="J94" s="558"/>
      <c r="K94" s="558"/>
      <c r="L94" s="558"/>
      <c r="M94" s="558"/>
      <c r="N94" s="558"/>
      <c r="O94" s="558"/>
      <c r="P94" s="558"/>
      <c r="Q94" s="558"/>
      <c r="R94" s="558"/>
      <c r="S94" s="558"/>
      <c r="T94" s="558"/>
      <c r="U94" s="558"/>
      <c r="V94" s="558"/>
      <c r="W94" s="558"/>
      <c r="X94" s="558"/>
      <c r="Y94" s="558"/>
      <c r="Z94" s="558"/>
      <c r="AA94" s="558"/>
      <c r="AB94" s="558"/>
      <c r="AC94" s="558"/>
      <c r="AD94" s="558"/>
      <c r="AE94" s="558"/>
      <c r="AF94" s="558"/>
      <c r="AG94" s="558"/>
      <c r="AH94" s="560"/>
      <c r="AI94" s="583"/>
      <c r="AJ94" s="584"/>
      <c r="AK94" s="570"/>
      <c r="AL94" s="561"/>
    </row>
    <row r="95" spans="1:38" ht="28.8" customHeight="1" x14ac:dyDescent="0.3">
      <c r="A95" s="553"/>
      <c r="B95" s="554"/>
      <c r="C95" s="555" t="s">
        <v>593</v>
      </c>
      <c r="D95" s="556">
        <v>450</v>
      </c>
      <c r="E95" s="607">
        <f t="shared" si="6"/>
        <v>116.66666666666667</v>
      </c>
      <c r="F95" s="557">
        <v>52500</v>
      </c>
      <c r="G95" s="558" t="s">
        <v>151</v>
      </c>
      <c r="H95" s="558" t="s">
        <v>184</v>
      </c>
      <c r="I95" s="558"/>
      <c r="J95" s="558"/>
      <c r="K95" s="558"/>
      <c r="L95" s="558"/>
      <c r="M95" s="558"/>
      <c r="N95" s="558"/>
      <c r="O95" s="558"/>
      <c r="P95" s="558"/>
      <c r="Q95" s="558"/>
      <c r="R95" s="558"/>
      <c r="S95" s="558"/>
      <c r="T95" s="558"/>
      <c r="U95" s="558"/>
      <c r="V95" s="558"/>
      <c r="W95" s="558"/>
      <c r="X95" s="558"/>
      <c r="Y95" s="558"/>
      <c r="Z95" s="558"/>
      <c r="AA95" s="558"/>
      <c r="AB95" s="558"/>
      <c r="AC95" s="558"/>
      <c r="AD95" s="558"/>
      <c r="AE95" s="558"/>
      <c r="AF95" s="558"/>
      <c r="AG95" s="558"/>
      <c r="AH95" s="560"/>
      <c r="AI95" s="583"/>
      <c r="AJ95" s="584"/>
      <c r="AK95" s="570"/>
      <c r="AL95" s="561"/>
    </row>
    <row r="96" spans="1:38" ht="28.8" customHeight="1" x14ac:dyDescent="0.3">
      <c r="A96" s="553"/>
      <c r="B96" s="554"/>
      <c r="C96" s="555" t="s">
        <v>592</v>
      </c>
      <c r="D96" s="556">
        <v>450</v>
      </c>
      <c r="E96" s="607">
        <f t="shared" si="6"/>
        <v>116.66666666666667</v>
      </c>
      <c r="F96" s="557">
        <v>52500</v>
      </c>
      <c r="G96" s="558" t="s">
        <v>151</v>
      </c>
      <c r="H96" s="558" t="s">
        <v>184</v>
      </c>
      <c r="I96" s="558"/>
      <c r="J96" s="558"/>
      <c r="K96" s="558"/>
      <c r="L96" s="558"/>
      <c r="M96" s="558"/>
      <c r="N96" s="558"/>
      <c r="O96" s="558"/>
      <c r="P96" s="558"/>
      <c r="Q96" s="558"/>
      <c r="R96" s="558"/>
      <c r="S96" s="558"/>
      <c r="T96" s="558"/>
      <c r="U96" s="558"/>
      <c r="V96" s="558"/>
      <c r="W96" s="558"/>
      <c r="X96" s="558"/>
      <c r="Y96" s="558"/>
      <c r="Z96" s="558"/>
      <c r="AA96" s="558"/>
      <c r="AB96" s="558"/>
      <c r="AC96" s="558"/>
      <c r="AD96" s="558"/>
      <c r="AE96" s="558"/>
      <c r="AF96" s="558"/>
      <c r="AG96" s="558"/>
      <c r="AH96" s="560"/>
      <c r="AI96" s="583"/>
      <c r="AJ96" s="584"/>
      <c r="AK96" s="570"/>
      <c r="AL96" s="561"/>
    </row>
    <row r="97" spans="1:38" ht="28.8" customHeight="1" x14ac:dyDescent="0.3">
      <c r="A97" s="553"/>
      <c r="B97" s="554"/>
      <c r="C97" s="555" t="s">
        <v>306</v>
      </c>
      <c r="D97" s="556">
        <v>1</v>
      </c>
      <c r="E97" s="607">
        <f t="shared" si="6"/>
        <v>3933333.3333333335</v>
      </c>
      <c r="F97" s="557">
        <v>3933333.3333333335</v>
      </c>
      <c r="G97" s="558" t="s">
        <v>58</v>
      </c>
      <c r="H97" s="558" t="s">
        <v>184</v>
      </c>
      <c r="I97" s="558"/>
      <c r="J97" s="558"/>
      <c r="K97" s="558"/>
      <c r="L97" s="558"/>
      <c r="M97" s="558"/>
      <c r="N97" s="558"/>
      <c r="O97" s="558"/>
      <c r="P97" s="558"/>
      <c r="Q97" s="558"/>
      <c r="R97" s="558"/>
      <c r="S97" s="558"/>
      <c r="T97" s="558"/>
      <c r="U97" s="558"/>
      <c r="V97" s="558"/>
      <c r="W97" s="558"/>
      <c r="X97" s="558"/>
      <c r="Y97" s="558"/>
      <c r="Z97" s="558"/>
      <c r="AA97" s="558"/>
      <c r="AB97" s="558"/>
      <c r="AC97" s="558"/>
      <c r="AD97" s="558"/>
      <c r="AE97" s="558"/>
      <c r="AF97" s="558"/>
      <c r="AG97" s="558"/>
      <c r="AH97" s="560"/>
      <c r="AI97" s="583"/>
      <c r="AJ97" s="584"/>
      <c r="AK97" s="570"/>
      <c r="AL97" s="561"/>
    </row>
    <row r="98" spans="1:38" ht="28.8" customHeight="1" x14ac:dyDescent="0.3">
      <c r="A98" s="553"/>
      <c r="B98" s="554"/>
      <c r="C98" s="555" t="s">
        <v>309</v>
      </c>
      <c r="D98" s="556">
        <v>25</v>
      </c>
      <c r="E98" s="607">
        <f t="shared" si="6"/>
        <v>43333.333333333328</v>
      </c>
      <c r="F98" s="557">
        <v>1083333.3333333333</v>
      </c>
      <c r="G98" s="558" t="s">
        <v>58</v>
      </c>
      <c r="H98" s="558" t="s">
        <v>184</v>
      </c>
      <c r="I98" s="558"/>
      <c r="J98" s="558"/>
      <c r="K98" s="558"/>
      <c r="L98" s="558"/>
      <c r="M98" s="558"/>
      <c r="N98" s="558"/>
      <c r="O98" s="558"/>
      <c r="P98" s="558"/>
      <c r="Q98" s="558"/>
      <c r="R98" s="558"/>
      <c r="S98" s="558"/>
      <c r="T98" s="558"/>
      <c r="U98" s="558"/>
      <c r="V98" s="558"/>
      <c r="W98" s="558"/>
      <c r="X98" s="558"/>
      <c r="Y98" s="558"/>
      <c r="Z98" s="558"/>
      <c r="AA98" s="558"/>
      <c r="AB98" s="558"/>
      <c r="AC98" s="558"/>
      <c r="AD98" s="558"/>
      <c r="AE98" s="558"/>
      <c r="AF98" s="558"/>
      <c r="AG98" s="558"/>
      <c r="AH98" s="560"/>
      <c r="AI98" s="583"/>
      <c r="AJ98" s="584"/>
      <c r="AK98" s="570"/>
      <c r="AL98" s="561"/>
    </row>
    <row r="99" spans="1:38" ht="28.8" customHeight="1" x14ac:dyDescent="0.3">
      <c r="A99" s="553"/>
      <c r="B99" s="554"/>
      <c r="C99" s="555" t="s">
        <v>310</v>
      </c>
      <c r="D99" s="556">
        <v>11</v>
      </c>
      <c r="E99" s="607">
        <f t="shared" si="6"/>
        <v>20000</v>
      </c>
      <c r="F99" s="557">
        <v>220000</v>
      </c>
      <c r="G99" s="558" t="s">
        <v>58</v>
      </c>
      <c r="H99" s="558" t="s">
        <v>184</v>
      </c>
      <c r="I99" s="558"/>
      <c r="J99" s="558"/>
      <c r="K99" s="558"/>
      <c r="L99" s="558"/>
      <c r="M99" s="558"/>
      <c r="N99" s="558"/>
      <c r="O99" s="558"/>
      <c r="P99" s="558"/>
      <c r="Q99" s="558"/>
      <c r="R99" s="558"/>
      <c r="S99" s="558"/>
      <c r="T99" s="558"/>
      <c r="U99" s="558"/>
      <c r="V99" s="558"/>
      <c r="W99" s="558"/>
      <c r="X99" s="558"/>
      <c r="Y99" s="558"/>
      <c r="Z99" s="558"/>
      <c r="AA99" s="558"/>
      <c r="AB99" s="558"/>
      <c r="AC99" s="558"/>
      <c r="AD99" s="558"/>
      <c r="AE99" s="558"/>
      <c r="AF99" s="558"/>
      <c r="AG99" s="558"/>
      <c r="AH99" s="560"/>
      <c r="AI99" s="583"/>
      <c r="AJ99" s="584"/>
      <c r="AK99" s="570"/>
      <c r="AL99" s="561"/>
    </row>
    <row r="100" spans="1:38" ht="28.8" customHeight="1" x14ac:dyDescent="0.3">
      <c r="A100" s="553"/>
      <c r="B100" s="554"/>
      <c r="C100" s="555" t="s">
        <v>591</v>
      </c>
      <c r="D100" s="556">
        <v>10</v>
      </c>
      <c r="E100" s="607">
        <f t="shared" si="6"/>
        <v>73333.333333333343</v>
      </c>
      <c r="F100" s="557">
        <v>733333.33333333337</v>
      </c>
      <c r="G100" s="558" t="s">
        <v>58</v>
      </c>
      <c r="H100" s="558" t="s">
        <v>184</v>
      </c>
      <c r="I100" s="558"/>
      <c r="J100" s="558"/>
      <c r="K100" s="558"/>
      <c r="L100" s="558"/>
      <c r="M100" s="558"/>
      <c r="N100" s="558"/>
      <c r="O100" s="558"/>
      <c r="P100" s="558"/>
      <c r="Q100" s="558"/>
      <c r="R100" s="558"/>
      <c r="S100" s="558"/>
      <c r="T100" s="558"/>
      <c r="U100" s="558"/>
      <c r="V100" s="558"/>
      <c r="W100" s="558"/>
      <c r="X100" s="558"/>
      <c r="Y100" s="558"/>
      <c r="Z100" s="558"/>
      <c r="AA100" s="558"/>
      <c r="AB100" s="558"/>
      <c r="AC100" s="558"/>
      <c r="AD100" s="558"/>
      <c r="AE100" s="558"/>
      <c r="AF100" s="558"/>
      <c r="AG100" s="558"/>
      <c r="AH100" s="560"/>
      <c r="AI100" s="583"/>
      <c r="AJ100" s="584"/>
      <c r="AK100" s="570"/>
      <c r="AL100" s="561"/>
    </row>
    <row r="101" spans="1:38" ht="28.8" customHeight="1" x14ac:dyDescent="0.3">
      <c r="A101" s="553"/>
      <c r="B101" s="554"/>
      <c r="C101" s="555" t="s">
        <v>590</v>
      </c>
      <c r="D101" s="556">
        <v>21</v>
      </c>
      <c r="E101" s="607">
        <f t="shared" si="6"/>
        <v>13333.333333333334</v>
      </c>
      <c r="F101" s="557">
        <v>280000</v>
      </c>
      <c r="G101" s="558" t="s">
        <v>58</v>
      </c>
      <c r="H101" s="558" t="s">
        <v>184</v>
      </c>
      <c r="I101" s="558"/>
      <c r="J101" s="558"/>
      <c r="K101" s="558"/>
      <c r="L101" s="558"/>
      <c r="M101" s="558"/>
      <c r="N101" s="558"/>
      <c r="O101" s="558"/>
      <c r="P101" s="558"/>
      <c r="Q101" s="558"/>
      <c r="R101" s="558"/>
      <c r="S101" s="558"/>
      <c r="T101" s="558"/>
      <c r="U101" s="558"/>
      <c r="V101" s="558"/>
      <c r="W101" s="558"/>
      <c r="X101" s="558"/>
      <c r="Y101" s="558"/>
      <c r="Z101" s="558"/>
      <c r="AA101" s="558"/>
      <c r="AB101" s="558"/>
      <c r="AC101" s="558"/>
      <c r="AD101" s="558"/>
      <c r="AE101" s="558"/>
      <c r="AF101" s="558"/>
      <c r="AG101" s="558"/>
      <c r="AH101" s="560"/>
      <c r="AI101" s="583"/>
      <c r="AJ101" s="584"/>
      <c r="AK101" s="570"/>
      <c r="AL101" s="561"/>
    </row>
    <row r="102" spans="1:38" ht="28.8" customHeight="1" x14ac:dyDescent="0.3">
      <c r="A102" s="553"/>
      <c r="B102" s="554"/>
      <c r="C102" s="555" t="s">
        <v>589</v>
      </c>
      <c r="D102" s="556">
        <v>55</v>
      </c>
      <c r="E102" s="607">
        <f t="shared" si="6"/>
        <v>8333.3333333333321</v>
      </c>
      <c r="F102" s="557">
        <v>458333.33333333331</v>
      </c>
      <c r="G102" s="558" t="s">
        <v>58</v>
      </c>
      <c r="H102" s="558" t="s">
        <v>184</v>
      </c>
      <c r="I102" s="558"/>
      <c r="J102" s="558"/>
      <c r="K102" s="558"/>
      <c r="L102" s="558"/>
      <c r="M102" s="558"/>
      <c r="N102" s="558"/>
      <c r="O102" s="558"/>
      <c r="P102" s="558"/>
      <c r="Q102" s="558"/>
      <c r="R102" s="558"/>
      <c r="S102" s="558"/>
      <c r="T102" s="558"/>
      <c r="U102" s="558"/>
      <c r="V102" s="558"/>
      <c r="W102" s="558"/>
      <c r="X102" s="558"/>
      <c r="Y102" s="558"/>
      <c r="Z102" s="558"/>
      <c r="AA102" s="558"/>
      <c r="AB102" s="558"/>
      <c r="AC102" s="558"/>
      <c r="AD102" s="558"/>
      <c r="AE102" s="558"/>
      <c r="AF102" s="558"/>
      <c r="AG102" s="558"/>
      <c r="AH102" s="560"/>
      <c r="AI102" s="583"/>
      <c r="AJ102" s="584"/>
      <c r="AK102" s="570"/>
      <c r="AL102" s="561"/>
    </row>
    <row r="103" spans="1:38" ht="28.8" customHeight="1" x14ac:dyDescent="0.3">
      <c r="A103" s="553"/>
      <c r="B103" s="554"/>
      <c r="C103" s="555" t="s">
        <v>588</v>
      </c>
      <c r="D103" s="556">
        <v>1</v>
      </c>
      <c r="E103" s="607">
        <f t="shared" si="6"/>
        <v>500000</v>
      </c>
      <c r="F103" s="557">
        <v>500000</v>
      </c>
      <c r="G103" s="558" t="s">
        <v>58</v>
      </c>
      <c r="H103" s="558" t="s">
        <v>184</v>
      </c>
      <c r="I103" s="558"/>
      <c r="J103" s="558"/>
      <c r="K103" s="558"/>
      <c r="L103" s="558"/>
      <c r="M103" s="558"/>
      <c r="N103" s="558"/>
      <c r="O103" s="558"/>
      <c r="P103" s="558"/>
      <c r="Q103" s="558"/>
      <c r="R103" s="558"/>
      <c r="S103" s="558"/>
      <c r="T103" s="558"/>
      <c r="U103" s="558"/>
      <c r="V103" s="558"/>
      <c r="W103" s="558"/>
      <c r="X103" s="558"/>
      <c r="Y103" s="558"/>
      <c r="Z103" s="558"/>
      <c r="AA103" s="558"/>
      <c r="AB103" s="558"/>
      <c r="AC103" s="558"/>
      <c r="AD103" s="558"/>
      <c r="AE103" s="558"/>
      <c r="AF103" s="558"/>
      <c r="AG103" s="558"/>
      <c r="AH103" s="560"/>
      <c r="AI103" s="583"/>
      <c r="AJ103" s="584"/>
      <c r="AK103" s="570"/>
      <c r="AL103" s="561"/>
    </row>
    <row r="104" spans="1:38" ht="28.8" customHeight="1" x14ac:dyDescent="0.3">
      <c r="A104" s="553"/>
      <c r="B104" s="823" t="str">
        <f>'PEP Av. Fin.'!A35</f>
        <v>2.2.4 - Instrumentalização da inteligência fiscal</v>
      </c>
      <c r="C104" s="824"/>
      <c r="D104" s="556"/>
      <c r="E104" s="557"/>
      <c r="F104" s="557"/>
      <c r="G104" s="558"/>
      <c r="H104" s="558"/>
      <c r="I104" s="558"/>
      <c r="J104" s="558"/>
      <c r="K104" s="558"/>
      <c r="L104" s="558"/>
      <c r="M104" s="558"/>
      <c r="N104" s="558"/>
      <c r="O104" s="558"/>
      <c r="P104" s="558"/>
      <c r="Q104" s="558"/>
      <c r="R104" s="558"/>
      <c r="S104" s="558"/>
      <c r="T104" s="558"/>
      <c r="U104" s="558"/>
      <c r="V104" s="558"/>
      <c r="W104" s="558"/>
      <c r="X104" s="558"/>
      <c r="Y104" s="558"/>
      <c r="Z104" s="558"/>
      <c r="AA104" s="558"/>
      <c r="AB104" s="558"/>
      <c r="AC104" s="558"/>
      <c r="AD104" s="558"/>
      <c r="AE104" s="558"/>
      <c r="AF104" s="558"/>
      <c r="AG104" s="558"/>
      <c r="AH104" s="560"/>
      <c r="AI104" s="583">
        <f>'PEP Av. Fin.'!H35</f>
        <v>227250</v>
      </c>
      <c r="AJ104" s="584">
        <f>'PEP Av. Fin.'!I35</f>
        <v>0</v>
      </c>
      <c r="AK104" s="584">
        <f>'PEP Av. Fin.'!J35</f>
        <v>227250</v>
      </c>
      <c r="AL104" s="561">
        <f>'PEP Av. Fin.'!K35</f>
        <v>0.22736368184092046</v>
      </c>
    </row>
    <row r="105" spans="1:38" ht="28.8" customHeight="1" x14ac:dyDescent="0.3">
      <c r="A105" s="553"/>
      <c r="B105" s="554"/>
      <c r="C105" s="555" t="s">
        <v>378</v>
      </c>
      <c r="D105" s="556">
        <v>10</v>
      </c>
      <c r="E105" s="607">
        <f t="shared" ref="E105:E116" si="7">F105/D105</f>
        <v>1666.6666666666667</v>
      </c>
      <c r="F105" s="557">
        <v>16666.666666666668</v>
      </c>
      <c r="G105" s="558" t="s">
        <v>56</v>
      </c>
      <c r="H105" s="558" t="s">
        <v>184</v>
      </c>
      <c r="I105" s="558"/>
      <c r="J105" s="558"/>
      <c r="K105" s="558"/>
      <c r="L105" s="558"/>
      <c r="M105" s="558"/>
      <c r="N105" s="558"/>
      <c r="O105" s="558"/>
      <c r="P105" s="558"/>
      <c r="Q105" s="558"/>
      <c r="R105" s="558"/>
      <c r="S105" s="558"/>
      <c r="T105" s="558"/>
      <c r="U105" s="558"/>
      <c r="V105" s="558"/>
      <c r="W105" s="558"/>
      <c r="X105" s="558"/>
      <c r="Y105" s="558"/>
      <c r="Z105" s="558"/>
      <c r="AA105" s="558"/>
      <c r="AB105" s="558"/>
      <c r="AC105" s="558"/>
      <c r="AD105" s="558"/>
      <c r="AE105" s="558"/>
      <c r="AF105" s="558"/>
      <c r="AG105" s="558"/>
      <c r="AH105" s="560"/>
      <c r="AI105" s="583"/>
      <c r="AJ105" s="584"/>
      <c r="AK105" s="570"/>
      <c r="AL105" s="561"/>
    </row>
    <row r="106" spans="1:38" ht="28.8" customHeight="1" x14ac:dyDescent="0.3">
      <c r="A106" s="553"/>
      <c r="B106" s="554"/>
      <c r="C106" s="555" t="s">
        <v>379</v>
      </c>
      <c r="D106" s="556">
        <v>10</v>
      </c>
      <c r="E106" s="607">
        <f t="shared" si="7"/>
        <v>166.66666666666669</v>
      </c>
      <c r="F106" s="557">
        <v>1666.6666666666667</v>
      </c>
      <c r="G106" s="558" t="s">
        <v>56</v>
      </c>
      <c r="H106" s="558" t="s">
        <v>184</v>
      </c>
      <c r="I106" s="558"/>
      <c r="J106" s="558"/>
      <c r="K106" s="558"/>
      <c r="L106" s="558"/>
      <c r="M106" s="558"/>
      <c r="N106" s="558"/>
      <c r="O106" s="558"/>
      <c r="P106" s="558"/>
      <c r="Q106" s="558"/>
      <c r="R106" s="558"/>
      <c r="S106" s="558"/>
      <c r="T106" s="558"/>
      <c r="U106" s="558"/>
      <c r="V106" s="558"/>
      <c r="W106" s="558"/>
      <c r="X106" s="558"/>
      <c r="Y106" s="558"/>
      <c r="Z106" s="558"/>
      <c r="AA106" s="558"/>
      <c r="AB106" s="558"/>
      <c r="AC106" s="558"/>
      <c r="AD106" s="558"/>
      <c r="AE106" s="558"/>
      <c r="AF106" s="558"/>
      <c r="AG106" s="558"/>
      <c r="AH106" s="560"/>
      <c r="AI106" s="583"/>
      <c r="AJ106" s="584"/>
      <c r="AK106" s="570"/>
      <c r="AL106" s="561"/>
    </row>
    <row r="107" spans="1:38" ht="28.8" customHeight="1" x14ac:dyDescent="0.3">
      <c r="A107" s="553"/>
      <c r="B107" s="554"/>
      <c r="C107" s="555" t="s">
        <v>380</v>
      </c>
      <c r="D107" s="556">
        <v>10</v>
      </c>
      <c r="E107" s="607">
        <f t="shared" si="7"/>
        <v>166.66666666666669</v>
      </c>
      <c r="F107" s="557">
        <v>1666.6666666666667</v>
      </c>
      <c r="G107" s="558" t="s">
        <v>56</v>
      </c>
      <c r="H107" s="558" t="s">
        <v>184</v>
      </c>
      <c r="I107" s="558"/>
      <c r="J107" s="558"/>
      <c r="K107" s="558"/>
      <c r="L107" s="558"/>
      <c r="M107" s="558"/>
      <c r="N107" s="558"/>
      <c r="O107" s="558"/>
      <c r="P107" s="558"/>
      <c r="Q107" s="558"/>
      <c r="R107" s="558"/>
      <c r="S107" s="558"/>
      <c r="T107" s="558"/>
      <c r="U107" s="558"/>
      <c r="V107" s="558"/>
      <c r="W107" s="558"/>
      <c r="X107" s="558"/>
      <c r="Y107" s="558"/>
      <c r="Z107" s="558"/>
      <c r="AA107" s="558"/>
      <c r="AB107" s="558"/>
      <c r="AC107" s="558"/>
      <c r="AD107" s="558"/>
      <c r="AE107" s="558"/>
      <c r="AF107" s="558"/>
      <c r="AG107" s="558"/>
      <c r="AH107" s="560"/>
      <c r="AI107" s="583"/>
      <c r="AJ107" s="584"/>
      <c r="AK107" s="570"/>
      <c r="AL107" s="561"/>
    </row>
    <row r="108" spans="1:38" ht="28.8" customHeight="1" x14ac:dyDescent="0.3">
      <c r="A108" s="553"/>
      <c r="B108" s="554"/>
      <c r="C108" s="555" t="s">
        <v>381</v>
      </c>
      <c r="D108" s="556">
        <v>10</v>
      </c>
      <c r="E108" s="607">
        <f t="shared" si="7"/>
        <v>166.66666666666669</v>
      </c>
      <c r="F108" s="557">
        <v>1666.6666666666667</v>
      </c>
      <c r="G108" s="558" t="s">
        <v>56</v>
      </c>
      <c r="H108" s="558" t="s">
        <v>184</v>
      </c>
      <c r="I108" s="558"/>
      <c r="J108" s="558"/>
      <c r="K108" s="558"/>
      <c r="L108" s="558"/>
      <c r="M108" s="558"/>
      <c r="N108" s="558"/>
      <c r="O108" s="558"/>
      <c r="P108" s="558"/>
      <c r="Q108" s="558"/>
      <c r="R108" s="558"/>
      <c r="S108" s="558"/>
      <c r="T108" s="558"/>
      <c r="U108" s="558"/>
      <c r="V108" s="558"/>
      <c r="W108" s="558"/>
      <c r="X108" s="558"/>
      <c r="Y108" s="558"/>
      <c r="Z108" s="558"/>
      <c r="AA108" s="558"/>
      <c r="AB108" s="558"/>
      <c r="AC108" s="558"/>
      <c r="AD108" s="558"/>
      <c r="AE108" s="558"/>
      <c r="AF108" s="558"/>
      <c r="AG108" s="558"/>
      <c r="AH108" s="560"/>
      <c r="AI108" s="583"/>
      <c r="AJ108" s="584"/>
      <c r="AK108" s="570"/>
      <c r="AL108" s="561"/>
    </row>
    <row r="109" spans="1:38" ht="28.8" customHeight="1" x14ac:dyDescent="0.3">
      <c r="A109" s="553"/>
      <c r="B109" s="554"/>
      <c r="C109" s="555" t="s">
        <v>382</v>
      </c>
      <c r="D109" s="556">
        <v>10</v>
      </c>
      <c r="E109" s="607">
        <f t="shared" si="7"/>
        <v>166.66666666666669</v>
      </c>
      <c r="F109" s="557">
        <v>1666.6666666666667</v>
      </c>
      <c r="G109" s="558" t="s">
        <v>56</v>
      </c>
      <c r="H109" s="558" t="s">
        <v>184</v>
      </c>
      <c r="I109" s="558"/>
      <c r="J109" s="558"/>
      <c r="K109" s="558"/>
      <c r="L109" s="558"/>
      <c r="M109" s="558"/>
      <c r="N109" s="558"/>
      <c r="O109" s="558"/>
      <c r="P109" s="558"/>
      <c r="Q109" s="558"/>
      <c r="R109" s="558"/>
      <c r="S109" s="558"/>
      <c r="T109" s="558"/>
      <c r="U109" s="558"/>
      <c r="V109" s="558"/>
      <c r="W109" s="558"/>
      <c r="X109" s="558"/>
      <c r="Y109" s="558"/>
      <c r="Z109" s="558"/>
      <c r="AA109" s="558"/>
      <c r="AB109" s="558"/>
      <c r="AC109" s="558"/>
      <c r="AD109" s="558"/>
      <c r="AE109" s="558"/>
      <c r="AF109" s="558"/>
      <c r="AG109" s="558"/>
      <c r="AH109" s="560"/>
      <c r="AI109" s="583"/>
      <c r="AJ109" s="584"/>
      <c r="AK109" s="570"/>
      <c r="AL109" s="561"/>
    </row>
    <row r="110" spans="1:38" ht="28.8" customHeight="1" x14ac:dyDescent="0.3">
      <c r="A110" s="553"/>
      <c r="B110" s="554"/>
      <c r="C110" s="555" t="s">
        <v>383</v>
      </c>
      <c r="D110" s="556">
        <v>10</v>
      </c>
      <c r="E110" s="607">
        <f t="shared" si="7"/>
        <v>166.66666666666669</v>
      </c>
      <c r="F110" s="557">
        <v>1666.6666666666667</v>
      </c>
      <c r="G110" s="558" t="s">
        <v>56</v>
      </c>
      <c r="H110" s="558" t="s">
        <v>184</v>
      </c>
      <c r="I110" s="558"/>
      <c r="J110" s="558"/>
      <c r="K110" s="558"/>
      <c r="L110" s="558"/>
      <c r="M110" s="558"/>
      <c r="N110" s="558"/>
      <c r="O110" s="558"/>
      <c r="P110" s="558"/>
      <c r="Q110" s="558"/>
      <c r="R110" s="558"/>
      <c r="S110" s="558"/>
      <c r="T110" s="558"/>
      <c r="U110" s="558"/>
      <c r="V110" s="558"/>
      <c r="W110" s="558"/>
      <c r="X110" s="558"/>
      <c r="Y110" s="558"/>
      <c r="Z110" s="558"/>
      <c r="AA110" s="558"/>
      <c r="AB110" s="558"/>
      <c r="AC110" s="558"/>
      <c r="AD110" s="558"/>
      <c r="AE110" s="558"/>
      <c r="AF110" s="558"/>
      <c r="AG110" s="558"/>
      <c r="AH110" s="560"/>
      <c r="AI110" s="583"/>
      <c r="AJ110" s="584"/>
      <c r="AK110" s="570"/>
      <c r="AL110" s="561"/>
    </row>
    <row r="111" spans="1:38" ht="28.8" customHeight="1" x14ac:dyDescent="0.3">
      <c r="A111" s="553"/>
      <c r="B111" s="554"/>
      <c r="C111" s="555" t="s">
        <v>384</v>
      </c>
      <c r="D111" s="556">
        <v>10</v>
      </c>
      <c r="E111" s="607">
        <f t="shared" si="7"/>
        <v>166.66666666666669</v>
      </c>
      <c r="F111" s="557">
        <v>1666.6666666666667</v>
      </c>
      <c r="G111" s="558" t="s">
        <v>56</v>
      </c>
      <c r="H111" s="558" t="s">
        <v>184</v>
      </c>
      <c r="I111" s="558"/>
      <c r="J111" s="558"/>
      <c r="K111" s="558"/>
      <c r="L111" s="558"/>
      <c r="M111" s="558"/>
      <c r="N111" s="558"/>
      <c r="O111" s="558"/>
      <c r="P111" s="558"/>
      <c r="Q111" s="558"/>
      <c r="R111" s="558"/>
      <c r="S111" s="558"/>
      <c r="T111" s="558"/>
      <c r="U111" s="558"/>
      <c r="V111" s="558"/>
      <c r="W111" s="558"/>
      <c r="X111" s="558"/>
      <c r="Y111" s="558"/>
      <c r="Z111" s="558"/>
      <c r="AA111" s="558"/>
      <c r="AB111" s="558"/>
      <c r="AC111" s="558"/>
      <c r="AD111" s="558"/>
      <c r="AE111" s="558"/>
      <c r="AF111" s="558"/>
      <c r="AG111" s="558"/>
      <c r="AH111" s="560"/>
      <c r="AI111" s="583"/>
      <c r="AJ111" s="584"/>
      <c r="AK111" s="570"/>
      <c r="AL111" s="561"/>
    </row>
    <row r="112" spans="1:38" ht="28.8" customHeight="1" x14ac:dyDescent="0.3">
      <c r="A112" s="553"/>
      <c r="B112" s="554"/>
      <c r="C112" s="555" t="s">
        <v>587</v>
      </c>
      <c r="D112" s="556">
        <v>300</v>
      </c>
      <c r="E112" s="607">
        <f t="shared" si="7"/>
        <v>116.66666666666667</v>
      </c>
      <c r="F112" s="557">
        <v>35000</v>
      </c>
      <c r="G112" s="558" t="s">
        <v>151</v>
      </c>
      <c r="H112" s="558" t="s">
        <v>184</v>
      </c>
      <c r="I112" s="558"/>
      <c r="J112" s="558"/>
      <c r="K112" s="558"/>
      <c r="L112" s="558"/>
      <c r="M112" s="558"/>
      <c r="N112" s="558"/>
      <c r="O112" s="558"/>
      <c r="P112" s="558"/>
      <c r="Q112" s="558"/>
      <c r="R112" s="558"/>
      <c r="S112" s="558"/>
      <c r="T112" s="558"/>
      <c r="U112" s="558"/>
      <c r="V112" s="558"/>
      <c r="W112" s="558"/>
      <c r="X112" s="558"/>
      <c r="Y112" s="558"/>
      <c r="Z112" s="558"/>
      <c r="AA112" s="558"/>
      <c r="AB112" s="558"/>
      <c r="AC112" s="558"/>
      <c r="AD112" s="558"/>
      <c r="AE112" s="558"/>
      <c r="AF112" s="558"/>
      <c r="AG112" s="558"/>
      <c r="AH112" s="560"/>
      <c r="AI112" s="583"/>
      <c r="AJ112" s="584"/>
      <c r="AK112" s="570"/>
      <c r="AL112" s="561"/>
    </row>
    <row r="113" spans="1:38" ht="28.8" customHeight="1" x14ac:dyDescent="0.3">
      <c r="A113" s="553"/>
      <c r="B113" s="554"/>
      <c r="C113" s="555" t="s">
        <v>304</v>
      </c>
      <c r="D113" s="556">
        <v>1</v>
      </c>
      <c r="E113" s="607">
        <f t="shared" si="7"/>
        <v>50000</v>
      </c>
      <c r="F113" s="557">
        <v>50000</v>
      </c>
      <c r="G113" s="558" t="s">
        <v>58</v>
      </c>
      <c r="H113" s="558" t="s">
        <v>184</v>
      </c>
      <c r="I113" s="558"/>
      <c r="J113" s="558"/>
      <c r="K113" s="558"/>
      <c r="L113" s="558"/>
      <c r="M113" s="558"/>
      <c r="N113" s="558"/>
      <c r="O113" s="558"/>
      <c r="P113" s="558"/>
      <c r="Q113" s="558"/>
      <c r="R113" s="558"/>
      <c r="S113" s="558"/>
      <c r="T113" s="558"/>
      <c r="U113" s="558"/>
      <c r="V113" s="558"/>
      <c r="W113" s="558"/>
      <c r="X113" s="558"/>
      <c r="Y113" s="558"/>
      <c r="Z113" s="558"/>
      <c r="AA113" s="558"/>
      <c r="AB113" s="558"/>
      <c r="AC113" s="558"/>
      <c r="AD113" s="558"/>
      <c r="AE113" s="558"/>
      <c r="AF113" s="558"/>
      <c r="AG113" s="558"/>
      <c r="AH113" s="560"/>
      <c r="AI113" s="583"/>
      <c r="AJ113" s="584"/>
      <c r="AK113" s="570"/>
      <c r="AL113" s="561"/>
    </row>
    <row r="114" spans="1:38" ht="28.8" customHeight="1" x14ac:dyDescent="0.3">
      <c r="A114" s="553"/>
      <c r="B114" s="554"/>
      <c r="C114" s="555" t="s">
        <v>313</v>
      </c>
      <c r="D114" s="556">
        <v>2</v>
      </c>
      <c r="E114" s="607">
        <f t="shared" si="7"/>
        <v>43333.333333333336</v>
      </c>
      <c r="F114" s="557">
        <v>86666.666666666672</v>
      </c>
      <c r="G114" s="558" t="s">
        <v>58</v>
      </c>
      <c r="H114" s="558" t="s">
        <v>184</v>
      </c>
      <c r="I114" s="558"/>
      <c r="J114" s="558"/>
      <c r="K114" s="558"/>
      <c r="L114" s="558"/>
      <c r="M114" s="558"/>
      <c r="N114" s="558"/>
      <c r="O114" s="558"/>
      <c r="P114" s="558"/>
      <c r="Q114" s="558"/>
      <c r="R114" s="558"/>
      <c r="S114" s="558"/>
      <c r="T114" s="558"/>
      <c r="U114" s="558"/>
      <c r="V114" s="558"/>
      <c r="W114" s="558"/>
      <c r="X114" s="558"/>
      <c r="Y114" s="558"/>
      <c r="Z114" s="558"/>
      <c r="AA114" s="558"/>
      <c r="AB114" s="558"/>
      <c r="AC114" s="558"/>
      <c r="AD114" s="558"/>
      <c r="AE114" s="558"/>
      <c r="AF114" s="558"/>
      <c r="AG114" s="558"/>
      <c r="AH114" s="560"/>
      <c r="AI114" s="583"/>
      <c r="AJ114" s="584"/>
      <c r="AK114" s="570"/>
      <c r="AL114" s="561"/>
    </row>
    <row r="115" spans="1:38" ht="28.8" customHeight="1" x14ac:dyDescent="0.3">
      <c r="A115" s="553"/>
      <c r="B115" s="554"/>
      <c r="C115" s="555" t="s">
        <v>586</v>
      </c>
      <c r="D115" s="556">
        <v>1</v>
      </c>
      <c r="E115" s="607">
        <f t="shared" si="7"/>
        <v>2066666.6666666667</v>
      </c>
      <c r="F115" s="557">
        <v>2066666.6666666667</v>
      </c>
      <c r="G115" s="558" t="s">
        <v>58</v>
      </c>
      <c r="H115" s="558" t="s">
        <v>184</v>
      </c>
      <c r="I115" s="558"/>
      <c r="J115" s="558"/>
      <c r="K115" s="558"/>
      <c r="L115" s="558"/>
      <c r="M115" s="558"/>
      <c r="N115" s="558"/>
      <c r="O115" s="558"/>
      <c r="P115" s="558"/>
      <c r="Q115" s="558"/>
      <c r="R115" s="558"/>
      <c r="S115" s="558"/>
      <c r="T115" s="558"/>
      <c r="U115" s="558"/>
      <c r="V115" s="558"/>
      <c r="W115" s="558"/>
      <c r="X115" s="558"/>
      <c r="Y115" s="558"/>
      <c r="Z115" s="558"/>
      <c r="AA115" s="558"/>
      <c r="AB115" s="558"/>
      <c r="AC115" s="558"/>
      <c r="AD115" s="558"/>
      <c r="AE115" s="558"/>
      <c r="AF115" s="558"/>
      <c r="AG115" s="558"/>
      <c r="AH115" s="560"/>
      <c r="AI115" s="583"/>
      <c r="AJ115" s="584"/>
      <c r="AK115" s="570"/>
      <c r="AL115" s="561"/>
    </row>
    <row r="116" spans="1:38" ht="28.8" customHeight="1" x14ac:dyDescent="0.3">
      <c r="A116" s="553"/>
      <c r="B116" s="554"/>
      <c r="C116" s="555" t="s">
        <v>314</v>
      </c>
      <c r="D116" s="556">
        <v>5</v>
      </c>
      <c r="E116" s="607">
        <f t="shared" si="7"/>
        <v>1500</v>
      </c>
      <c r="F116" s="557">
        <v>7500</v>
      </c>
      <c r="G116" s="558" t="s">
        <v>58</v>
      </c>
      <c r="H116" s="558" t="s">
        <v>184</v>
      </c>
      <c r="I116" s="558"/>
      <c r="J116" s="558"/>
      <c r="K116" s="558"/>
      <c r="L116" s="558"/>
      <c r="M116" s="558"/>
      <c r="N116" s="558"/>
      <c r="O116" s="558"/>
      <c r="P116" s="558"/>
      <c r="Q116" s="558"/>
      <c r="R116" s="558"/>
      <c r="S116" s="558"/>
      <c r="T116" s="558"/>
      <c r="U116" s="558"/>
      <c r="V116" s="558"/>
      <c r="W116" s="558"/>
      <c r="X116" s="558"/>
      <c r="Y116" s="558"/>
      <c r="Z116" s="558"/>
      <c r="AA116" s="558"/>
      <c r="AB116" s="558"/>
      <c r="AC116" s="558"/>
      <c r="AD116" s="558"/>
      <c r="AE116" s="558"/>
      <c r="AF116" s="558"/>
      <c r="AG116" s="558"/>
      <c r="AH116" s="560"/>
      <c r="AI116" s="583"/>
      <c r="AJ116" s="584"/>
      <c r="AK116" s="570"/>
      <c r="AL116" s="561"/>
    </row>
    <row r="117" spans="1:38" ht="28.8" customHeight="1" x14ac:dyDescent="0.3">
      <c r="A117" s="818" t="str">
        <f>'PEP Av. Fin.'!A36</f>
        <v>2.3 Sistema de Gestión del contencioso administrativo fiscal mejorado.</v>
      </c>
      <c r="B117" s="819"/>
      <c r="C117" s="820"/>
      <c r="D117" s="556"/>
      <c r="E117" s="557"/>
      <c r="F117" s="557"/>
      <c r="G117" s="571"/>
      <c r="H117" s="571"/>
      <c r="I117" s="571"/>
      <c r="J117" s="571"/>
      <c r="K117" s="571"/>
      <c r="L117" s="571"/>
      <c r="M117" s="571"/>
      <c r="N117" s="571"/>
      <c r="O117" s="571"/>
      <c r="P117" s="571"/>
      <c r="Q117" s="571"/>
      <c r="R117" s="571"/>
      <c r="S117" s="571"/>
      <c r="T117" s="571"/>
      <c r="U117" s="571"/>
      <c r="V117" s="571"/>
      <c r="W117" s="571"/>
      <c r="X117" s="571"/>
      <c r="Y117" s="571"/>
      <c r="Z117" s="571"/>
      <c r="AA117" s="571"/>
      <c r="AB117" s="571"/>
      <c r="AC117" s="571"/>
      <c r="AD117" s="571"/>
      <c r="AE117" s="571"/>
      <c r="AF117" s="571"/>
      <c r="AG117" s="571"/>
      <c r="AH117" s="572"/>
      <c r="AI117" s="583">
        <f>'PEP Av. Fin.'!H36</f>
        <v>59633.30000000001</v>
      </c>
      <c r="AJ117" s="584">
        <f>'PEP Av. Fin.'!I36</f>
        <v>0</v>
      </c>
      <c r="AK117" s="584">
        <f>'PEP Av. Fin.'!J36</f>
        <v>59633.30000000001</v>
      </c>
      <c r="AL117" s="574">
        <f>'PEP Av. Fin.'!K36</f>
        <v>0.1</v>
      </c>
    </row>
    <row r="118" spans="1:38" ht="39.6" customHeight="1" x14ac:dyDescent="0.3">
      <c r="A118" s="553"/>
      <c r="B118" s="823" t="str">
        <f>'PEP Av. Fin.'!A37</f>
        <v>2.3.1 - Melhora do modelo de negócio orientando a gestão por resultado, incluindo a 1ª e 2ª instâncias</v>
      </c>
      <c r="C118" s="824"/>
      <c r="D118" s="556"/>
      <c r="E118" s="557"/>
      <c r="F118" s="557"/>
      <c r="G118" s="558"/>
      <c r="H118" s="558"/>
      <c r="I118" s="558"/>
      <c r="J118" s="558"/>
      <c r="K118" s="558"/>
      <c r="L118" s="558"/>
      <c r="M118" s="558"/>
      <c r="N118" s="558"/>
      <c r="O118" s="558"/>
      <c r="P118" s="558"/>
      <c r="Q118" s="558"/>
      <c r="R118" s="558"/>
      <c r="S118" s="558"/>
      <c r="T118" s="558"/>
      <c r="U118" s="558"/>
      <c r="V118" s="558"/>
      <c r="W118" s="558"/>
      <c r="X118" s="558"/>
      <c r="Y118" s="558"/>
      <c r="Z118" s="558"/>
      <c r="AA118" s="558"/>
      <c r="AB118" s="558"/>
      <c r="AC118" s="558"/>
      <c r="AD118" s="558"/>
      <c r="AE118" s="558"/>
      <c r="AF118" s="558"/>
      <c r="AG118" s="558"/>
      <c r="AH118" s="560"/>
      <c r="AI118" s="583">
        <f>'PEP Av. Fin.'!H37</f>
        <v>9833.3000000000011</v>
      </c>
      <c r="AJ118" s="584">
        <f>'PEP Av. Fin.'!I37</f>
        <v>0</v>
      </c>
      <c r="AK118" s="584">
        <f>'PEP Av. Fin.'!J37</f>
        <v>9833.3000000000011</v>
      </c>
      <c r="AL118" s="561">
        <f>'PEP Av. Fin.'!K37</f>
        <v>0.16489612347463581</v>
      </c>
    </row>
    <row r="119" spans="1:38" ht="28.8" customHeight="1" x14ac:dyDescent="0.3">
      <c r="A119" s="553"/>
      <c r="B119" s="554"/>
      <c r="C119" s="555" t="s">
        <v>585</v>
      </c>
      <c r="D119" s="556">
        <v>90</v>
      </c>
      <c r="E119" s="607">
        <f>F119/D119</f>
        <v>333.33333333333331</v>
      </c>
      <c r="F119" s="557">
        <v>30000</v>
      </c>
      <c r="G119" s="558" t="s">
        <v>151</v>
      </c>
      <c r="H119" s="558" t="s">
        <v>184</v>
      </c>
      <c r="I119" s="558"/>
      <c r="J119" s="558"/>
      <c r="K119" s="558"/>
      <c r="L119" s="558"/>
      <c r="M119" s="558"/>
      <c r="N119" s="558"/>
      <c r="O119" s="558"/>
      <c r="P119" s="558"/>
      <c r="Q119" s="558"/>
      <c r="R119" s="558"/>
      <c r="S119" s="558"/>
      <c r="T119" s="558"/>
      <c r="U119" s="558"/>
      <c r="V119" s="558"/>
      <c r="W119" s="558"/>
      <c r="X119" s="558"/>
      <c r="Y119" s="558"/>
      <c r="Z119" s="558"/>
      <c r="AA119" s="558"/>
      <c r="AB119" s="558"/>
      <c r="AC119" s="558"/>
      <c r="AD119" s="558"/>
      <c r="AE119" s="558"/>
      <c r="AF119" s="558"/>
      <c r="AG119" s="558"/>
      <c r="AH119" s="560"/>
      <c r="AI119" s="583"/>
      <c r="AJ119" s="584"/>
      <c r="AK119" s="570"/>
      <c r="AL119" s="561"/>
    </row>
    <row r="120" spans="1:38" ht="28.8" customHeight="1" x14ac:dyDescent="0.3">
      <c r="A120" s="553"/>
      <c r="B120" s="554"/>
      <c r="C120" s="555" t="s">
        <v>389</v>
      </c>
      <c r="D120" s="556">
        <v>4</v>
      </c>
      <c r="E120" s="607">
        <f>F120/D120</f>
        <v>1666.6666666666667</v>
      </c>
      <c r="F120" s="557">
        <v>6666.666666666667</v>
      </c>
      <c r="G120" s="558" t="s">
        <v>56</v>
      </c>
      <c r="H120" s="558" t="s">
        <v>184</v>
      </c>
      <c r="I120" s="558"/>
      <c r="J120" s="558"/>
      <c r="K120" s="558"/>
      <c r="L120" s="558"/>
      <c r="M120" s="558"/>
      <c r="N120" s="558"/>
      <c r="O120" s="558"/>
      <c r="P120" s="558"/>
      <c r="Q120" s="558"/>
      <c r="R120" s="558"/>
      <c r="S120" s="558"/>
      <c r="T120" s="558"/>
      <c r="U120" s="558"/>
      <c r="V120" s="558"/>
      <c r="W120" s="558"/>
      <c r="X120" s="558"/>
      <c r="Y120" s="558"/>
      <c r="Z120" s="558"/>
      <c r="AA120" s="558"/>
      <c r="AB120" s="558"/>
      <c r="AC120" s="558"/>
      <c r="AD120" s="558"/>
      <c r="AE120" s="558"/>
      <c r="AF120" s="558"/>
      <c r="AG120" s="558"/>
      <c r="AH120" s="560"/>
      <c r="AI120" s="583"/>
      <c r="AJ120" s="584"/>
      <c r="AK120" s="570"/>
      <c r="AL120" s="561"/>
    </row>
    <row r="121" spans="1:38" ht="28.8" customHeight="1" x14ac:dyDescent="0.3">
      <c r="A121" s="553"/>
      <c r="B121" s="554"/>
      <c r="C121" s="555" t="s">
        <v>584</v>
      </c>
      <c r="D121" s="556">
        <v>500</v>
      </c>
      <c r="E121" s="607">
        <f>F121/D121</f>
        <v>116.66666666666667</v>
      </c>
      <c r="F121" s="557">
        <v>58333.333333333336</v>
      </c>
      <c r="G121" s="558" t="s">
        <v>151</v>
      </c>
      <c r="H121" s="558" t="s">
        <v>184</v>
      </c>
      <c r="I121" s="558"/>
      <c r="J121" s="558"/>
      <c r="K121" s="558"/>
      <c r="L121" s="558"/>
      <c r="M121" s="558"/>
      <c r="N121" s="558"/>
      <c r="O121" s="558"/>
      <c r="P121" s="558"/>
      <c r="Q121" s="558"/>
      <c r="R121" s="558"/>
      <c r="S121" s="558"/>
      <c r="T121" s="558"/>
      <c r="U121" s="558"/>
      <c r="V121" s="558"/>
      <c r="W121" s="558"/>
      <c r="X121" s="558"/>
      <c r="Y121" s="558"/>
      <c r="Z121" s="558"/>
      <c r="AA121" s="558"/>
      <c r="AB121" s="558"/>
      <c r="AC121" s="558"/>
      <c r="AD121" s="558"/>
      <c r="AE121" s="558"/>
      <c r="AF121" s="558"/>
      <c r="AG121" s="558"/>
      <c r="AH121" s="560"/>
      <c r="AI121" s="583"/>
      <c r="AJ121" s="584"/>
      <c r="AK121" s="570"/>
      <c r="AL121" s="561"/>
    </row>
    <row r="122" spans="1:38" ht="28.8" customHeight="1" x14ac:dyDescent="0.3">
      <c r="A122" s="553"/>
      <c r="B122" s="554"/>
      <c r="C122" s="555" t="s">
        <v>315</v>
      </c>
      <c r="D122" s="556">
        <v>1</v>
      </c>
      <c r="E122" s="607">
        <f>F122/D122</f>
        <v>3333.3333333333335</v>
      </c>
      <c r="F122" s="557">
        <v>3333.3333333333335</v>
      </c>
      <c r="G122" s="558" t="s">
        <v>58</v>
      </c>
      <c r="H122" s="558" t="s">
        <v>184</v>
      </c>
      <c r="I122" s="558"/>
      <c r="J122" s="558"/>
      <c r="K122" s="558"/>
      <c r="L122" s="558"/>
      <c r="M122" s="558"/>
      <c r="N122" s="558"/>
      <c r="O122" s="558"/>
      <c r="P122" s="558"/>
      <c r="Q122" s="558"/>
      <c r="R122" s="558"/>
      <c r="S122" s="558"/>
      <c r="T122" s="558"/>
      <c r="U122" s="558"/>
      <c r="V122" s="558"/>
      <c r="W122" s="558"/>
      <c r="X122" s="558"/>
      <c r="Y122" s="558"/>
      <c r="Z122" s="558"/>
      <c r="AA122" s="558"/>
      <c r="AB122" s="558"/>
      <c r="AC122" s="558"/>
      <c r="AD122" s="558"/>
      <c r="AE122" s="558"/>
      <c r="AF122" s="558"/>
      <c r="AG122" s="558"/>
      <c r="AH122" s="560"/>
      <c r="AI122" s="583"/>
      <c r="AJ122" s="584"/>
      <c r="AK122" s="570"/>
      <c r="AL122" s="561"/>
    </row>
    <row r="123" spans="1:38" ht="28.8" customHeight="1" x14ac:dyDescent="0.3">
      <c r="A123" s="553"/>
      <c r="B123" s="823" t="str">
        <f>'PEP Av. Fin.'!A38</f>
        <v>2.3.2 - Ajuste no e-processo para incluir o contencioso, integração com e-processo do TJ</v>
      </c>
      <c r="C123" s="824"/>
      <c r="D123" s="556"/>
      <c r="E123" s="557"/>
      <c r="F123" s="557"/>
      <c r="G123" s="558"/>
      <c r="H123" s="558"/>
      <c r="I123" s="558"/>
      <c r="J123" s="558"/>
      <c r="K123" s="558"/>
      <c r="L123" s="558"/>
      <c r="M123" s="558"/>
      <c r="N123" s="558"/>
      <c r="O123" s="558"/>
      <c r="P123" s="558"/>
      <c r="Q123" s="558"/>
      <c r="R123" s="558"/>
      <c r="S123" s="558"/>
      <c r="T123" s="558"/>
      <c r="U123" s="558"/>
      <c r="V123" s="558"/>
      <c r="W123" s="558"/>
      <c r="X123" s="558"/>
      <c r="Y123" s="558"/>
      <c r="Z123" s="558"/>
      <c r="AA123" s="558"/>
      <c r="AB123" s="558"/>
      <c r="AC123" s="558"/>
      <c r="AD123" s="558"/>
      <c r="AE123" s="558"/>
      <c r="AF123" s="558"/>
      <c r="AG123" s="558"/>
      <c r="AH123" s="560"/>
      <c r="AI123" s="615">
        <f>'PEP Av. Fin.'!H38</f>
        <v>43966.700000000004</v>
      </c>
      <c r="AJ123" s="616">
        <f>'PEP Av. Fin.'!I38</f>
        <v>0</v>
      </c>
      <c r="AK123" s="616">
        <f>'PEP Av. Fin.'!J38</f>
        <v>43966.700000000004</v>
      </c>
      <c r="AL123" s="617">
        <f>'PEP Av. Fin.'!K38</f>
        <v>0.73728436963911093</v>
      </c>
    </row>
    <row r="124" spans="1:38" ht="28.8" customHeight="1" x14ac:dyDescent="0.3">
      <c r="A124" s="553"/>
      <c r="B124" s="554"/>
      <c r="C124" s="555" t="s">
        <v>386</v>
      </c>
      <c r="D124" s="556">
        <v>45</v>
      </c>
      <c r="E124" s="607">
        <f t="shared" ref="E124:E131" si="8">F124/D124</f>
        <v>333.33333333333331</v>
      </c>
      <c r="F124" s="557">
        <v>15000</v>
      </c>
      <c r="G124" s="558" t="s">
        <v>151</v>
      </c>
      <c r="H124" s="558" t="s">
        <v>184</v>
      </c>
      <c r="I124" s="558"/>
      <c r="J124" s="558"/>
      <c r="K124" s="558"/>
      <c r="L124" s="558"/>
      <c r="M124" s="558"/>
      <c r="N124" s="558"/>
      <c r="O124" s="558"/>
      <c r="P124" s="558"/>
      <c r="Q124" s="558"/>
      <c r="R124" s="558"/>
      <c r="S124" s="558"/>
      <c r="T124" s="558"/>
      <c r="U124" s="558"/>
      <c r="V124" s="558"/>
      <c r="W124" s="558"/>
      <c r="X124" s="558"/>
      <c r="Y124" s="558"/>
      <c r="Z124" s="558"/>
      <c r="AA124" s="558"/>
      <c r="AB124" s="558"/>
      <c r="AC124" s="558"/>
      <c r="AD124" s="558"/>
      <c r="AE124" s="558"/>
      <c r="AF124" s="558"/>
      <c r="AG124" s="558"/>
      <c r="AH124" s="560"/>
      <c r="AI124" s="583"/>
      <c r="AJ124" s="584"/>
      <c r="AK124" s="570"/>
      <c r="AL124" s="561"/>
    </row>
    <row r="125" spans="1:38" ht="28.8" customHeight="1" x14ac:dyDescent="0.3">
      <c r="A125" s="553"/>
      <c r="B125" s="554"/>
      <c r="C125" s="555" t="s">
        <v>387</v>
      </c>
      <c r="D125" s="556">
        <v>20</v>
      </c>
      <c r="E125" s="607">
        <f t="shared" si="8"/>
        <v>1666.6666666666667</v>
      </c>
      <c r="F125" s="557">
        <v>33333.333333333336</v>
      </c>
      <c r="G125" s="558" t="s">
        <v>56</v>
      </c>
      <c r="H125" s="558" t="s">
        <v>184</v>
      </c>
      <c r="I125" s="558"/>
      <c r="J125" s="558"/>
      <c r="K125" s="558"/>
      <c r="L125" s="558"/>
      <c r="M125" s="558"/>
      <c r="N125" s="558"/>
      <c r="O125" s="558"/>
      <c r="P125" s="558"/>
      <c r="Q125" s="558"/>
      <c r="R125" s="558"/>
      <c r="S125" s="558"/>
      <c r="T125" s="558"/>
      <c r="U125" s="558"/>
      <c r="V125" s="558"/>
      <c r="W125" s="558"/>
      <c r="X125" s="558"/>
      <c r="Y125" s="558"/>
      <c r="Z125" s="558"/>
      <c r="AA125" s="558"/>
      <c r="AB125" s="558"/>
      <c r="AC125" s="558"/>
      <c r="AD125" s="558"/>
      <c r="AE125" s="558"/>
      <c r="AF125" s="558"/>
      <c r="AG125" s="558"/>
      <c r="AH125" s="560"/>
      <c r="AI125" s="583"/>
      <c r="AJ125" s="584"/>
      <c r="AK125" s="570"/>
      <c r="AL125" s="561"/>
    </row>
    <row r="126" spans="1:38" ht="28.8" customHeight="1" x14ac:dyDescent="0.3">
      <c r="A126" s="553"/>
      <c r="B126" s="554"/>
      <c r="C126" s="555" t="s">
        <v>388</v>
      </c>
      <c r="D126" s="556">
        <v>12</v>
      </c>
      <c r="E126" s="607">
        <f t="shared" si="8"/>
        <v>333.33333333333331</v>
      </c>
      <c r="F126" s="557">
        <v>4000</v>
      </c>
      <c r="G126" s="558" t="s">
        <v>151</v>
      </c>
      <c r="H126" s="558" t="s">
        <v>184</v>
      </c>
      <c r="I126" s="558"/>
      <c r="J126" s="558"/>
      <c r="K126" s="558"/>
      <c r="L126" s="558"/>
      <c r="M126" s="558"/>
      <c r="N126" s="558"/>
      <c r="O126" s="558"/>
      <c r="P126" s="558"/>
      <c r="Q126" s="558"/>
      <c r="R126" s="558"/>
      <c r="S126" s="558"/>
      <c r="T126" s="558"/>
      <c r="U126" s="558"/>
      <c r="V126" s="558"/>
      <c r="W126" s="558"/>
      <c r="X126" s="558"/>
      <c r="Y126" s="558"/>
      <c r="Z126" s="558"/>
      <c r="AA126" s="558"/>
      <c r="AB126" s="558"/>
      <c r="AC126" s="558"/>
      <c r="AD126" s="558"/>
      <c r="AE126" s="558"/>
      <c r="AF126" s="558"/>
      <c r="AG126" s="558"/>
      <c r="AH126" s="560"/>
      <c r="AI126" s="583"/>
      <c r="AJ126" s="584"/>
      <c r="AK126" s="570"/>
      <c r="AL126" s="561"/>
    </row>
    <row r="127" spans="1:38" ht="28.8" customHeight="1" x14ac:dyDescent="0.3">
      <c r="A127" s="553"/>
      <c r="B127" s="554"/>
      <c r="C127" s="555" t="s">
        <v>390</v>
      </c>
      <c r="D127" s="556">
        <v>4</v>
      </c>
      <c r="E127" s="607">
        <f t="shared" si="8"/>
        <v>1666.6666666666667</v>
      </c>
      <c r="F127" s="557">
        <v>6666.666666666667</v>
      </c>
      <c r="G127" s="558" t="s">
        <v>56</v>
      </c>
      <c r="H127" s="558" t="s">
        <v>184</v>
      </c>
      <c r="I127" s="558"/>
      <c r="J127" s="558"/>
      <c r="K127" s="558"/>
      <c r="L127" s="558"/>
      <c r="M127" s="558"/>
      <c r="N127" s="558"/>
      <c r="O127" s="558"/>
      <c r="P127" s="558"/>
      <c r="Q127" s="558"/>
      <c r="R127" s="558"/>
      <c r="S127" s="558"/>
      <c r="T127" s="558"/>
      <c r="U127" s="558"/>
      <c r="V127" s="558"/>
      <c r="W127" s="558"/>
      <c r="X127" s="558"/>
      <c r="Y127" s="558"/>
      <c r="Z127" s="558"/>
      <c r="AA127" s="558"/>
      <c r="AB127" s="558"/>
      <c r="AC127" s="558"/>
      <c r="AD127" s="558"/>
      <c r="AE127" s="558"/>
      <c r="AF127" s="558"/>
      <c r="AG127" s="558"/>
      <c r="AH127" s="560"/>
      <c r="AI127" s="583"/>
      <c r="AJ127" s="584"/>
      <c r="AK127" s="570"/>
      <c r="AL127" s="561"/>
    </row>
    <row r="128" spans="1:38" ht="28.8" customHeight="1" x14ac:dyDescent="0.3">
      <c r="A128" s="553"/>
      <c r="B128" s="554"/>
      <c r="C128" s="555" t="s">
        <v>583</v>
      </c>
      <c r="D128" s="556">
        <v>2500</v>
      </c>
      <c r="E128" s="607">
        <f t="shared" si="8"/>
        <v>116.66666666666667</v>
      </c>
      <c r="F128" s="557">
        <v>291666.66666666669</v>
      </c>
      <c r="G128" s="558" t="s">
        <v>151</v>
      </c>
      <c r="H128" s="558" t="s">
        <v>184</v>
      </c>
      <c r="I128" s="558"/>
      <c r="J128" s="558"/>
      <c r="K128" s="558"/>
      <c r="L128" s="558"/>
      <c r="M128" s="558"/>
      <c r="N128" s="558"/>
      <c r="O128" s="558"/>
      <c r="P128" s="558"/>
      <c r="Q128" s="558"/>
      <c r="R128" s="558"/>
      <c r="S128" s="558"/>
      <c r="T128" s="558"/>
      <c r="U128" s="558"/>
      <c r="V128" s="558"/>
      <c r="W128" s="558"/>
      <c r="X128" s="558"/>
      <c r="Y128" s="558"/>
      <c r="Z128" s="558"/>
      <c r="AA128" s="558"/>
      <c r="AB128" s="558"/>
      <c r="AC128" s="558"/>
      <c r="AD128" s="558"/>
      <c r="AE128" s="558"/>
      <c r="AF128" s="558"/>
      <c r="AG128" s="558"/>
      <c r="AH128" s="560"/>
      <c r="AI128" s="583"/>
      <c r="AJ128" s="584"/>
      <c r="AK128" s="570"/>
      <c r="AL128" s="561"/>
    </row>
    <row r="129" spans="1:38" ht="28.8" customHeight="1" x14ac:dyDescent="0.3">
      <c r="A129" s="553"/>
      <c r="B129" s="554"/>
      <c r="C129" s="555" t="s">
        <v>317</v>
      </c>
      <c r="D129" s="556">
        <v>1</v>
      </c>
      <c r="E129" s="607">
        <f t="shared" si="8"/>
        <v>3333.3333333333335</v>
      </c>
      <c r="F129" s="557">
        <v>3333.3333333333335</v>
      </c>
      <c r="G129" s="558" t="s">
        <v>58</v>
      </c>
      <c r="H129" s="558" t="s">
        <v>184</v>
      </c>
      <c r="I129" s="558"/>
      <c r="J129" s="558"/>
      <c r="K129" s="558"/>
      <c r="L129" s="558"/>
      <c r="M129" s="558"/>
      <c r="N129" s="558"/>
      <c r="O129" s="558"/>
      <c r="P129" s="558"/>
      <c r="Q129" s="558"/>
      <c r="R129" s="558"/>
      <c r="S129" s="558"/>
      <c r="T129" s="558"/>
      <c r="U129" s="558"/>
      <c r="V129" s="558"/>
      <c r="W129" s="558"/>
      <c r="X129" s="558"/>
      <c r="Y129" s="558"/>
      <c r="Z129" s="558"/>
      <c r="AA129" s="558"/>
      <c r="AB129" s="558"/>
      <c r="AC129" s="558"/>
      <c r="AD129" s="558"/>
      <c r="AE129" s="558"/>
      <c r="AF129" s="558"/>
      <c r="AG129" s="558"/>
      <c r="AH129" s="560"/>
      <c r="AI129" s="583"/>
      <c r="AJ129" s="584"/>
      <c r="AK129" s="570"/>
      <c r="AL129" s="561"/>
    </row>
    <row r="130" spans="1:38" ht="28.8" customHeight="1" x14ac:dyDescent="0.3">
      <c r="A130" s="553"/>
      <c r="B130" s="554"/>
      <c r="C130" s="555" t="s">
        <v>319</v>
      </c>
      <c r="D130" s="556">
        <v>30</v>
      </c>
      <c r="E130" s="607">
        <f t="shared" si="8"/>
        <v>2800</v>
      </c>
      <c r="F130" s="557">
        <v>84000</v>
      </c>
      <c r="G130" s="558" t="s">
        <v>58</v>
      </c>
      <c r="H130" s="558" t="s">
        <v>184</v>
      </c>
      <c r="I130" s="558"/>
      <c r="J130" s="558"/>
      <c r="K130" s="558"/>
      <c r="L130" s="558"/>
      <c r="M130" s="558"/>
      <c r="N130" s="558"/>
      <c r="O130" s="558"/>
      <c r="P130" s="558"/>
      <c r="Q130" s="558"/>
      <c r="R130" s="558"/>
      <c r="S130" s="558"/>
      <c r="T130" s="558"/>
      <c r="U130" s="558"/>
      <c r="V130" s="558"/>
      <c r="W130" s="558"/>
      <c r="X130" s="558"/>
      <c r="Y130" s="558"/>
      <c r="Z130" s="558"/>
      <c r="AA130" s="558"/>
      <c r="AB130" s="558"/>
      <c r="AC130" s="558"/>
      <c r="AD130" s="558"/>
      <c r="AE130" s="558"/>
      <c r="AF130" s="558"/>
      <c r="AG130" s="558"/>
      <c r="AH130" s="560"/>
      <c r="AI130" s="583"/>
      <c r="AJ130" s="584"/>
      <c r="AK130" s="570"/>
      <c r="AL130" s="561"/>
    </row>
    <row r="131" spans="1:38" ht="28.8" customHeight="1" x14ac:dyDescent="0.3">
      <c r="A131" s="553"/>
      <c r="B131" s="554"/>
      <c r="C131" s="555" t="s">
        <v>320</v>
      </c>
      <c r="D131" s="556">
        <v>5</v>
      </c>
      <c r="E131" s="607">
        <f t="shared" si="8"/>
        <v>333.33333333333337</v>
      </c>
      <c r="F131" s="557">
        <v>1666.6666666666667</v>
      </c>
      <c r="G131" s="558" t="s">
        <v>58</v>
      </c>
      <c r="H131" s="558" t="s">
        <v>184</v>
      </c>
      <c r="I131" s="558"/>
      <c r="J131" s="558"/>
      <c r="K131" s="558"/>
      <c r="L131" s="558"/>
      <c r="M131" s="558"/>
      <c r="N131" s="558"/>
      <c r="O131" s="558"/>
      <c r="P131" s="558"/>
      <c r="Q131" s="558"/>
      <c r="R131" s="558"/>
      <c r="S131" s="558"/>
      <c r="T131" s="558"/>
      <c r="U131" s="558"/>
      <c r="V131" s="558"/>
      <c r="W131" s="558"/>
      <c r="X131" s="558"/>
      <c r="Y131" s="558"/>
      <c r="Z131" s="558"/>
      <c r="AA131" s="558"/>
      <c r="AB131" s="558"/>
      <c r="AC131" s="558"/>
      <c r="AD131" s="558"/>
      <c r="AE131" s="558"/>
      <c r="AF131" s="558"/>
      <c r="AG131" s="558"/>
      <c r="AH131" s="560"/>
      <c r="AI131" s="583"/>
      <c r="AJ131" s="584"/>
      <c r="AK131" s="570"/>
      <c r="AL131" s="561"/>
    </row>
    <row r="132" spans="1:38" ht="41.4" customHeight="1" x14ac:dyDescent="0.3">
      <c r="A132" s="553"/>
      <c r="B132" s="823" t="str">
        <f>'PEP Av. Fin.'!A39</f>
        <v>2.3.3 - Portal de consulta do contencioso, com mecanismos de busca, para acessar o E-PAF, jurisprudência, acórdãos, pautas etc</v>
      </c>
      <c r="C132" s="824"/>
      <c r="D132" s="556"/>
      <c r="E132" s="557"/>
      <c r="F132" s="557"/>
      <c r="G132" s="558"/>
      <c r="H132" s="558"/>
      <c r="I132" s="558"/>
      <c r="J132" s="558"/>
      <c r="K132" s="558"/>
      <c r="L132" s="558"/>
      <c r="M132" s="558"/>
      <c r="N132" s="558"/>
      <c r="O132" s="558"/>
      <c r="P132" s="558"/>
      <c r="Q132" s="558"/>
      <c r="R132" s="558"/>
      <c r="S132" s="558"/>
      <c r="T132" s="558"/>
      <c r="U132" s="558"/>
      <c r="V132" s="558"/>
      <c r="W132" s="558"/>
      <c r="X132" s="558"/>
      <c r="Y132" s="558"/>
      <c r="Z132" s="558"/>
      <c r="AA132" s="558"/>
      <c r="AB132" s="558"/>
      <c r="AC132" s="558"/>
      <c r="AD132" s="558"/>
      <c r="AE132" s="558"/>
      <c r="AF132" s="558"/>
      <c r="AG132" s="558"/>
      <c r="AH132" s="560"/>
      <c r="AI132" s="583">
        <f>'PEP Av. Fin.'!H39</f>
        <v>5833.3</v>
      </c>
      <c r="AJ132" s="584">
        <f>'PEP Av. Fin.'!I39</f>
        <v>0</v>
      </c>
      <c r="AK132" s="584">
        <f>'PEP Av. Fin.'!J39</f>
        <v>5833.3</v>
      </c>
      <c r="AL132" s="561">
        <f>'PEP Av. Fin.'!K39</f>
        <v>9.7819506886253141E-2</v>
      </c>
    </row>
    <row r="133" spans="1:38" ht="28.8" customHeight="1" x14ac:dyDescent="0.3">
      <c r="A133" s="553"/>
      <c r="B133" s="554"/>
      <c r="C133" s="618" t="s">
        <v>582</v>
      </c>
      <c r="D133" s="619">
        <v>500</v>
      </c>
      <c r="E133" s="607">
        <f>F133/D133</f>
        <v>116.66666666666667</v>
      </c>
      <c r="F133" s="557">
        <v>58333.333333333336</v>
      </c>
      <c r="G133" s="558"/>
      <c r="H133" s="558"/>
      <c r="I133" s="558"/>
      <c r="J133" s="558"/>
      <c r="K133" s="558"/>
      <c r="L133" s="558"/>
      <c r="M133" s="558"/>
      <c r="N133" s="558"/>
      <c r="O133" s="558"/>
      <c r="P133" s="558"/>
      <c r="Q133" s="558"/>
      <c r="R133" s="558"/>
      <c r="S133" s="558"/>
      <c r="T133" s="558"/>
      <c r="U133" s="558"/>
      <c r="V133" s="558"/>
      <c r="W133" s="558"/>
      <c r="X133" s="558"/>
      <c r="Y133" s="558"/>
      <c r="Z133" s="558"/>
      <c r="AA133" s="558"/>
      <c r="AB133" s="558"/>
      <c r="AC133" s="558"/>
      <c r="AD133" s="558"/>
      <c r="AE133" s="558"/>
      <c r="AF133" s="558"/>
      <c r="AG133" s="558"/>
      <c r="AH133" s="560"/>
      <c r="AI133" s="583"/>
      <c r="AJ133" s="584"/>
      <c r="AK133" s="570"/>
      <c r="AL133" s="561"/>
    </row>
    <row r="134" spans="1:38" ht="28.8" customHeight="1" x14ac:dyDescent="0.3">
      <c r="A134" s="818" t="str">
        <f>'PEP Av. Fin.'!A40</f>
        <v>2.4 Servicios de Atención Integral al contribuyente vía WEB ampliados.</v>
      </c>
      <c r="B134" s="819"/>
      <c r="C134" s="820"/>
      <c r="D134" s="556"/>
      <c r="E134" s="557"/>
      <c r="F134" s="557"/>
      <c r="G134" s="571"/>
      <c r="H134" s="571"/>
      <c r="I134" s="571"/>
      <c r="J134" s="571"/>
      <c r="K134" s="571"/>
      <c r="L134" s="571"/>
      <c r="M134" s="571"/>
      <c r="N134" s="571"/>
      <c r="O134" s="571"/>
      <c r="P134" s="571"/>
      <c r="Q134" s="571"/>
      <c r="R134" s="571"/>
      <c r="S134" s="571"/>
      <c r="T134" s="571"/>
      <c r="U134" s="571"/>
      <c r="V134" s="571"/>
      <c r="W134" s="571"/>
      <c r="X134" s="571"/>
      <c r="Y134" s="571"/>
      <c r="Z134" s="571"/>
      <c r="AA134" s="571"/>
      <c r="AB134" s="571"/>
      <c r="AC134" s="571"/>
      <c r="AD134" s="571"/>
      <c r="AE134" s="571"/>
      <c r="AF134" s="571"/>
      <c r="AG134" s="571"/>
      <c r="AH134" s="572"/>
      <c r="AI134" s="583">
        <f>'PEP Av. Fin.'!H40</f>
        <v>258666.7</v>
      </c>
      <c r="AJ134" s="584">
        <f>'PEP Av. Fin.'!I40</f>
        <v>178950</v>
      </c>
      <c r="AK134" s="584">
        <f>'PEP Av. Fin.'!J40</f>
        <v>437616.7</v>
      </c>
      <c r="AL134" s="574">
        <f>'PEP Av. Fin.'!K40</f>
        <v>0.1</v>
      </c>
    </row>
    <row r="135" spans="1:38" ht="28.8" customHeight="1" x14ac:dyDescent="0.3">
      <c r="A135" s="553"/>
      <c r="B135" s="823" t="str">
        <f>'PEP Av. Fin.'!A41</f>
        <v>2.4.1 - Padronização dos procedimentos de atendimento</v>
      </c>
      <c r="C135" s="824"/>
      <c r="D135" s="556"/>
      <c r="E135" s="557"/>
      <c r="F135" s="557"/>
      <c r="G135" s="558"/>
      <c r="H135" s="558"/>
      <c r="I135" s="558"/>
      <c r="J135" s="558"/>
      <c r="K135" s="558"/>
      <c r="L135" s="558"/>
      <c r="M135" s="558"/>
      <c r="N135" s="558"/>
      <c r="O135" s="558"/>
      <c r="P135" s="558"/>
      <c r="Q135" s="558"/>
      <c r="R135" s="558"/>
      <c r="S135" s="558"/>
      <c r="T135" s="558"/>
      <c r="U135" s="558"/>
      <c r="V135" s="558"/>
      <c r="W135" s="558"/>
      <c r="X135" s="558"/>
      <c r="Y135" s="558"/>
      <c r="Z135" s="558"/>
      <c r="AA135" s="558"/>
      <c r="AB135" s="558"/>
      <c r="AC135" s="558"/>
      <c r="AD135" s="558"/>
      <c r="AE135" s="558"/>
      <c r="AF135" s="558"/>
      <c r="AG135" s="558"/>
      <c r="AH135" s="560"/>
      <c r="AI135" s="583">
        <f>'PEP Av. Fin.'!H41</f>
        <v>20666.7</v>
      </c>
      <c r="AJ135" s="584">
        <f>'PEP Av. Fin.'!I41</f>
        <v>178950</v>
      </c>
      <c r="AK135" s="584">
        <f>'PEP Av. Fin.'!J41</f>
        <v>199616.7</v>
      </c>
      <c r="AL135" s="561">
        <f>'PEP Av. Fin.'!K41</f>
        <v>0.45614506941805466</v>
      </c>
    </row>
    <row r="136" spans="1:38" ht="28.8" customHeight="1" x14ac:dyDescent="0.3">
      <c r="A136" s="553"/>
      <c r="B136" s="554"/>
      <c r="C136" s="595" t="s">
        <v>581</v>
      </c>
      <c r="D136" s="620">
        <v>120</v>
      </c>
      <c r="E136" s="607">
        <f t="shared" ref="E136:E143" si="9">F136/D136</f>
        <v>166.66666666666666</v>
      </c>
      <c r="F136" s="557">
        <v>20000</v>
      </c>
      <c r="G136" s="558" t="s">
        <v>151</v>
      </c>
      <c r="H136" s="558" t="s">
        <v>184</v>
      </c>
      <c r="I136" s="558"/>
      <c r="J136" s="558"/>
      <c r="K136" s="558"/>
      <c r="L136" s="558"/>
      <c r="M136" s="558"/>
      <c r="N136" s="558"/>
      <c r="O136" s="558"/>
      <c r="P136" s="558"/>
      <c r="Q136" s="558"/>
      <c r="R136" s="558"/>
      <c r="S136" s="558"/>
      <c r="T136" s="558"/>
      <c r="U136" s="558"/>
      <c r="V136" s="558"/>
      <c r="W136" s="558"/>
      <c r="X136" s="558"/>
      <c r="Y136" s="558"/>
      <c r="Z136" s="558"/>
      <c r="AA136" s="558"/>
      <c r="AB136" s="558"/>
      <c r="AC136" s="558"/>
      <c r="AD136" s="558"/>
      <c r="AE136" s="558"/>
      <c r="AF136" s="558"/>
      <c r="AG136" s="558"/>
      <c r="AH136" s="560"/>
      <c r="AI136" s="583"/>
      <c r="AJ136" s="584"/>
      <c r="AK136" s="570"/>
      <c r="AL136" s="561"/>
    </row>
    <row r="137" spans="1:38" ht="28.8" customHeight="1" x14ac:dyDescent="0.3">
      <c r="A137" s="553"/>
      <c r="B137" s="554"/>
      <c r="C137" s="595" t="s">
        <v>580</v>
      </c>
      <c r="D137" s="621">
        <v>200</v>
      </c>
      <c r="E137" s="607">
        <f t="shared" si="9"/>
        <v>116.66666666666666</v>
      </c>
      <c r="F137" s="557">
        <v>23333.333333333332</v>
      </c>
      <c r="G137" s="558" t="s">
        <v>151</v>
      </c>
      <c r="H137" s="558" t="s">
        <v>184</v>
      </c>
      <c r="I137" s="558"/>
      <c r="J137" s="558"/>
      <c r="K137" s="558"/>
      <c r="L137" s="558"/>
      <c r="M137" s="558"/>
      <c r="N137" s="558"/>
      <c r="O137" s="558"/>
      <c r="P137" s="558"/>
      <c r="Q137" s="558"/>
      <c r="R137" s="558"/>
      <c r="S137" s="558"/>
      <c r="T137" s="558"/>
      <c r="U137" s="558"/>
      <c r="V137" s="558"/>
      <c r="W137" s="558"/>
      <c r="X137" s="558"/>
      <c r="Y137" s="558"/>
      <c r="Z137" s="558"/>
      <c r="AA137" s="558"/>
      <c r="AB137" s="558"/>
      <c r="AC137" s="558"/>
      <c r="AD137" s="558"/>
      <c r="AE137" s="558"/>
      <c r="AF137" s="558"/>
      <c r="AG137" s="558"/>
      <c r="AH137" s="560"/>
      <c r="AI137" s="583"/>
      <c r="AJ137" s="584"/>
      <c r="AK137" s="570"/>
      <c r="AL137" s="561"/>
    </row>
    <row r="138" spans="1:38" ht="28.8" customHeight="1" x14ac:dyDescent="0.3">
      <c r="A138" s="553"/>
      <c r="B138" s="554"/>
      <c r="C138" s="622" t="s">
        <v>323</v>
      </c>
      <c r="D138" s="623">
        <v>1</v>
      </c>
      <c r="E138" s="607">
        <f t="shared" si="9"/>
        <v>133333.33333333334</v>
      </c>
      <c r="F138" s="557">
        <v>133333.33333333334</v>
      </c>
      <c r="G138" s="558" t="s">
        <v>58</v>
      </c>
      <c r="H138" s="558" t="s">
        <v>184</v>
      </c>
      <c r="I138" s="558"/>
      <c r="J138" s="558"/>
      <c r="K138" s="558"/>
      <c r="L138" s="558"/>
      <c r="M138" s="558"/>
      <c r="N138" s="558"/>
      <c r="O138" s="558"/>
      <c r="P138" s="558"/>
      <c r="Q138" s="558"/>
      <c r="R138" s="558"/>
      <c r="S138" s="558"/>
      <c r="T138" s="558"/>
      <c r="U138" s="558"/>
      <c r="V138" s="558"/>
      <c r="W138" s="558"/>
      <c r="X138" s="558"/>
      <c r="Y138" s="558"/>
      <c r="Z138" s="558"/>
      <c r="AA138" s="558"/>
      <c r="AB138" s="558"/>
      <c r="AC138" s="558"/>
      <c r="AD138" s="558"/>
      <c r="AE138" s="558"/>
      <c r="AF138" s="558"/>
      <c r="AG138" s="558"/>
      <c r="AH138" s="560"/>
      <c r="AI138" s="583"/>
      <c r="AJ138" s="584"/>
      <c r="AK138" s="570"/>
      <c r="AL138" s="561"/>
    </row>
    <row r="139" spans="1:38" ht="28.8" customHeight="1" x14ac:dyDescent="0.3">
      <c r="A139" s="553"/>
      <c r="B139" s="554"/>
      <c r="C139" s="624" t="s">
        <v>154</v>
      </c>
      <c r="D139" s="623">
        <v>40</v>
      </c>
      <c r="E139" s="607">
        <f t="shared" si="9"/>
        <v>1166.6666666666665</v>
      </c>
      <c r="F139" s="557">
        <v>46666.666666666664</v>
      </c>
      <c r="G139" s="558" t="s">
        <v>58</v>
      </c>
      <c r="H139" s="558" t="s">
        <v>184</v>
      </c>
      <c r="I139" s="558"/>
      <c r="J139" s="558"/>
      <c r="K139" s="558"/>
      <c r="L139" s="558"/>
      <c r="M139" s="558"/>
      <c r="N139" s="558"/>
      <c r="O139" s="558"/>
      <c r="P139" s="558"/>
      <c r="Q139" s="558"/>
      <c r="R139" s="558"/>
      <c r="S139" s="558"/>
      <c r="T139" s="558"/>
      <c r="U139" s="558"/>
      <c r="V139" s="558"/>
      <c r="W139" s="558"/>
      <c r="X139" s="558"/>
      <c r="Y139" s="558"/>
      <c r="Z139" s="558"/>
      <c r="AA139" s="558"/>
      <c r="AB139" s="558"/>
      <c r="AC139" s="558"/>
      <c r="AD139" s="558"/>
      <c r="AE139" s="558"/>
      <c r="AF139" s="558"/>
      <c r="AG139" s="558"/>
      <c r="AH139" s="560"/>
      <c r="AI139" s="583"/>
      <c r="AJ139" s="584"/>
      <c r="AK139" s="570"/>
      <c r="AL139" s="561"/>
    </row>
    <row r="140" spans="1:38" ht="28.8" customHeight="1" x14ac:dyDescent="0.3">
      <c r="A140" s="553"/>
      <c r="B140" s="554"/>
      <c r="C140" s="624" t="s">
        <v>325</v>
      </c>
      <c r="D140" s="623">
        <v>10</v>
      </c>
      <c r="E140" s="607">
        <f t="shared" si="9"/>
        <v>40000</v>
      </c>
      <c r="F140" s="557">
        <v>400000</v>
      </c>
      <c r="G140" s="558" t="s">
        <v>58</v>
      </c>
      <c r="H140" s="558" t="s">
        <v>184</v>
      </c>
      <c r="I140" s="558"/>
      <c r="J140" s="558"/>
      <c r="K140" s="558"/>
      <c r="L140" s="558"/>
      <c r="M140" s="558"/>
      <c r="N140" s="558"/>
      <c r="O140" s="558"/>
      <c r="P140" s="558"/>
      <c r="Q140" s="558"/>
      <c r="R140" s="558"/>
      <c r="S140" s="558"/>
      <c r="T140" s="558"/>
      <c r="U140" s="558"/>
      <c r="V140" s="558"/>
      <c r="W140" s="558"/>
      <c r="X140" s="558"/>
      <c r="Y140" s="558"/>
      <c r="Z140" s="558"/>
      <c r="AA140" s="558"/>
      <c r="AB140" s="558"/>
      <c r="AC140" s="558"/>
      <c r="AD140" s="558"/>
      <c r="AE140" s="558"/>
      <c r="AF140" s="558"/>
      <c r="AG140" s="558"/>
      <c r="AH140" s="560"/>
      <c r="AI140" s="583"/>
      <c r="AJ140" s="584"/>
      <c r="AK140" s="570"/>
      <c r="AL140" s="561"/>
    </row>
    <row r="141" spans="1:38" ht="28.8" customHeight="1" x14ac:dyDescent="0.3">
      <c r="A141" s="553"/>
      <c r="B141" s="554"/>
      <c r="C141" s="624" t="s">
        <v>326</v>
      </c>
      <c r="D141" s="623">
        <v>15</v>
      </c>
      <c r="E141" s="607">
        <f t="shared" si="9"/>
        <v>3744.4333333333334</v>
      </c>
      <c r="F141" s="557">
        <v>56166.5</v>
      </c>
      <c r="G141" s="558" t="s">
        <v>58</v>
      </c>
      <c r="H141" s="558" t="s">
        <v>184</v>
      </c>
      <c r="I141" s="558"/>
      <c r="J141" s="558"/>
      <c r="K141" s="558"/>
      <c r="L141" s="558"/>
      <c r="M141" s="558"/>
      <c r="N141" s="558"/>
      <c r="O141" s="558"/>
      <c r="P141" s="558"/>
      <c r="Q141" s="558"/>
      <c r="R141" s="558"/>
      <c r="S141" s="558"/>
      <c r="T141" s="558"/>
      <c r="U141" s="558"/>
      <c r="V141" s="558"/>
      <c r="W141" s="558"/>
      <c r="X141" s="558"/>
      <c r="Y141" s="558"/>
      <c r="Z141" s="558"/>
      <c r="AA141" s="558"/>
      <c r="AB141" s="558"/>
      <c r="AC141" s="558"/>
      <c r="AD141" s="558"/>
      <c r="AE141" s="558"/>
      <c r="AF141" s="558"/>
      <c r="AG141" s="558"/>
      <c r="AH141" s="560"/>
      <c r="AI141" s="583"/>
      <c r="AJ141" s="584"/>
      <c r="AK141" s="570"/>
      <c r="AL141" s="561"/>
    </row>
    <row r="142" spans="1:38" ht="28.8" customHeight="1" x14ac:dyDescent="0.3">
      <c r="A142" s="553"/>
      <c r="B142" s="554"/>
      <c r="C142" s="618" t="s">
        <v>579</v>
      </c>
      <c r="D142" s="623">
        <v>1000</v>
      </c>
      <c r="E142" s="607">
        <f t="shared" si="9"/>
        <v>116.66666666666667</v>
      </c>
      <c r="F142" s="557">
        <v>116666.66666666667</v>
      </c>
      <c r="G142" s="558" t="s">
        <v>151</v>
      </c>
      <c r="H142" s="558" t="s">
        <v>184</v>
      </c>
      <c r="I142" s="558"/>
      <c r="J142" s="558"/>
      <c r="K142" s="558"/>
      <c r="L142" s="558"/>
      <c r="M142" s="558"/>
      <c r="N142" s="558"/>
      <c r="O142" s="558"/>
      <c r="P142" s="558"/>
      <c r="Q142" s="558"/>
      <c r="R142" s="558"/>
      <c r="S142" s="558"/>
      <c r="T142" s="558"/>
      <c r="U142" s="558"/>
      <c r="V142" s="558"/>
      <c r="W142" s="558"/>
      <c r="X142" s="558"/>
      <c r="Y142" s="558"/>
      <c r="Z142" s="558"/>
      <c r="AA142" s="558"/>
      <c r="AB142" s="558"/>
      <c r="AC142" s="558"/>
      <c r="AD142" s="558"/>
      <c r="AE142" s="558"/>
      <c r="AF142" s="558"/>
      <c r="AG142" s="558"/>
      <c r="AH142" s="560"/>
      <c r="AI142" s="583"/>
      <c r="AJ142" s="584"/>
      <c r="AK142" s="570"/>
      <c r="AL142" s="561"/>
    </row>
    <row r="143" spans="1:38" ht="28.8" customHeight="1" x14ac:dyDescent="0.3">
      <c r="A143" s="553"/>
      <c r="B143" s="554"/>
      <c r="C143" s="595" t="s">
        <v>578</v>
      </c>
      <c r="D143" s="623">
        <v>20</v>
      </c>
      <c r="E143" s="607">
        <f t="shared" si="9"/>
        <v>60000</v>
      </c>
      <c r="F143" s="557">
        <v>1200000</v>
      </c>
      <c r="G143" s="558" t="s">
        <v>60</v>
      </c>
      <c r="H143" s="558" t="s">
        <v>184</v>
      </c>
      <c r="I143" s="558"/>
      <c r="J143" s="558"/>
      <c r="K143" s="558"/>
      <c r="L143" s="558"/>
      <c r="M143" s="558"/>
      <c r="N143" s="558"/>
      <c r="O143" s="558"/>
      <c r="P143" s="558"/>
      <c r="Q143" s="558"/>
      <c r="R143" s="558"/>
      <c r="S143" s="558"/>
      <c r="T143" s="558"/>
      <c r="U143" s="558"/>
      <c r="V143" s="558"/>
      <c r="W143" s="558"/>
      <c r="X143" s="558"/>
      <c r="Y143" s="558"/>
      <c r="Z143" s="558"/>
      <c r="AA143" s="558"/>
      <c r="AB143" s="558"/>
      <c r="AC143" s="558"/>
      <c r="AD143" s="558"/>
      <c r="AE143" s="558"/>
      <c r="AF143" s="558"/>
      <c r="AG143" s="558"/>
      <c r="AH143" s="560"/>
      <c r="AI143" s="583"/>
      <c r="AJ143" s="584"/>
      <c r="AK143" s="570"/>
      <c r="AL143" s="561"/>
    </row>
    <row r="144" spans="1:38" ht="41.4" customHeight="1" x14ac:dyDescent="0.3">
      <c r="A144" s="553"/>
      <c r="B144" s="836" t="str">
        <f>'PEP Av. Fin.'!A42</f>
        <v>2.2.2 - Desenvolvimento de sistema informatizado de atendimento, contemplando serviços ainda não oferecidos via WEB</v>
      </c>
      <c r="C144" s="837"/>
      <c r="D144" s="556"/>
      <c r="E144" s="557"/>
      <c r="F144" s="557"/>
      <c r="G144" s="558"/>
      <c r="H144" s="558"/>
      <c r="I144" s="558"/>
      <c r="J144" s="558"/>
      <c r="K144" s="558"/>
      <c r="L144" s="558"/>
      <c r="M144" s="558"/>
      <c r="N144" s="558"/>
      <c r="O144" s="558"/>
      <c r="P144" s="558"/>
      <c r="Q144" s="558"/>
      <c r="R144" s="558"/>
      <c r="S144" s="558"/>
      <c r="T144" s="558"/>
      <c r="U144" s="558"/>
      <c r="V144" s="558"/>
      <c r="W144" s="558"/>
      <c r="X144" s="558"/>
      <c r="Y144" s="558"/>
      <c r="Z144" s="558"/>
      <c r="AA144" s="558"/>
      <c r="AB144" s="558"/>
      <c r="AC144" s="558"/>
      <c r="AD144" s="558"/>
      <c r="AE144" s="558"/>
      <c r="AF144" s="558"/>
      <c r="AG144" s="558"/>
      <c r="AH144" s="560"/>
      <c r="AI144" s="583">
        <f>'PEP Av. Fin.'!H42</f>
        <v>238000</v>
      </c>
      <c r="AJ144" s="584">
        <f>'PEP Av. Fin.'!I42</f>
        <v>0</v>
      </c>
      <c r="AK144" s="584">
        <f>'PEP Av. Fin.'!J42</f>
        <v>238000</v>
      </c>
      <c r="AL144" s="561">
        <f>'PEP Av. Fin.'!K42</f>
        <v>0.54385493058194534</v>
      </c>
    </row>
    <row r="145" spans="1:38" ht="28.8" customHeight="1" x14ac:dyDescent="0.3">
      <c r="A145" s="593"/>
      <c r="B145" s="594"/>
      <c r="C145" s="606" t="s">
        <v>577</v>
      </c>
      <c r="D145" s="596">
        <v>400</v>
      </c>
      <c r="E145" s="607">
        <f>F145/D145</f>
        <v>116.66666666666666</v>
      </c>
      <c r="F145" s="597">
        <v>46666.666666666664</v>
      </c>
      <c r="G145" s="558" t="s">
        <v>151</v>
      </c>
      <c r="H145" s="558" t="s">
        <v>184</v>
      </c>
      <c r="I145" s="599"/>
      <c r="J145" s="599"/>
      <c r="K145" s="599"/>
      <c r="L145" s="599"/>
      <c r="M145" s="599"/>
      <c r="N145" s="599"/>
      <c r="O145" s="599"/>
      <c r="P145" s="599"/>
      <c r="Q145" s="599"/>
      <c r="R145" s="599"/>
      <c r="S145" s="599"/>
      <c r="T145" s="599"/>
      <c r="U145" s="599"/>
      <c r="V145" s="599"/>
      <c r="W145" s="599"/>
      <c r="X145" s="599"/>
      <c r="Y145" s="599"/>
      <c r="Z145" s="599"/>
      <c r="AA145" s="599"/>
      <c r="AB145" s="599"/>
      <c r="AC145" s="599"/>
      <c r="AD145" s="599"/>
      <c r="AE145" s="599"/>
      <c r="AF145" s="599"/>
      <c r="AG145" s="599"/>
      <c r="AH145" s="600"/>
      <c r="AI145" s="601"/>
      <c r="AJ145" s="602"/>
      <c r="AK145" s="602"/>
      <c r="AL145" s="603"/>
    </row>
    <row r="146" spans="1:38" ht="28.8" customHeight="1" x14ac:dyDescent="0.3">
      <c r="A146" s="593"/>
      <c r="B146" s="594"/>
      <c r="C146" s="605" t="s">
        <v>321</v>
      </c>
      <c r="D146" s="596">
        <v>1</v>
      </c>
      <c r="E146" s="607">
        <f>F146/D146</f>
        <v>2333333.3333333335</v>
      </c>
      <c r="F146" s="597">
        <v>2333333.3333333335</v>
      </c>
      <c r="G146" s="558" t="s">
        <v>151</v>
      </c>
      <c r="H146" s="558" t="s">
        <v>184</v>
      </c>
      <c r="I146" s="599"/>
      <c r="J146" s="599"/>
      <c r="K146" s="599"/>
      <c r="L146" s="599"/>
      <c r="M146" s="599"/>
      <c r="N146" s="599"/>
      <c r="O146" s="599"/>
      <c r="P146" s="599"/>
      <c r="Q146" s="599"/>
      <c r="R146" s="599"/>
      <c r="S146" s="599"/>
      <c r="T146" s="599"/>
      <c r="U146" s="599"/>
      <c r="V146" s="599"/>
      <c r="W146" s="599"/>
      <c r="X146" s="599"/>
      <c r="Y146" s="599"/>
      <c r="Z146" s="599"/>
      <c r="AA146" s="599"/>
      <c r="AB146" s="599"/>
      <c r="AC146" s="599"/>
      <c r="AD146" s="599"/>
      <c r="AE146" s="599"/>
      <c r="AF146" s="599"/>
      <c r="AG146" s="599"/>
      <c r="AH146" s="600"/>
      <c r="AI146" s="601"/>
      <c r="AJ146" s="602"/>
      <c r="AK146" s="602"/>
      <c r="AL146" s="603"/>
    </row>
    <row r="147" spans="1:38" ht="28.8" customHeight="1" x14ac:dyDescent="0.3">
      <c r="A147" s="818" t="str">
        <f>'PEP Av. Fin.'!A43</f>
        <v>2.5 Sistema de Recaudación y Cobranza administrativa implantado.</v>
      </c>
      <c r="B147" s="819"/>
      <c r="C147" s="820"/>
      <c r="D147" s="556"/>
      <c r="E147" s="557"/>
      <c r="F147" s="557"/>
      <c r="G147" s="571"/>
      <c r="H147" s="571"/>
      <c r="I147" s="571"/>
      <c r="J147" s="571"/>
      <c r="K147" s="571"/>
      <c r="L147" s="571"/>
      <c r="M147" s="571"/>
      <c r="N147" s="571"/>
      <c r="O147" s="571"/>
      <c r="P147" s="571"/>
      <c r="Q147" s="571"/>
      <c r="R147" s="571"/>
      <c r="S147" s="571"/>
      <c r="T147" s="571"/>
      <c r="U147" s="571"/>
      <c r="V147" s="571"/>
      <c r="W147" s="571"/>
      <c r="X147" s="571"/>
      <c r="Y147" s="571"/>
      <c r="Z147" s="571"/>
      <c r="AA147" s="571"/>
      <c r="AB147" s="571"/>
      <c r="AC147" s="571"/>
      <c r="AD147" s="571"/>
      <c r="AE147" s="571"/>
      <c r="AF147" s="571"/>
      <c r="AG147" s="571"/>
      <c r="AH147" s="572"/>
      <c r="AI147" s="583">
        <f>'PEP Av. Fin.'!H43</f>
        <v>52749.900000000009</v>
      </c>
      <c r="AJ147" s="584">
        <f>'PEP Av. Fin.'!I43</f>
        <v>1200</v>
      </c>
      <c r="AK147" s="584">
        <f>'PEP Av. Fin.'!J43</f>
        <v>53949.900000000009</v>
      </c>
      <c r="AL147" s="574">
        <f>'PEP Av. Fin.'!K43</f>
        <v>0.1</v>
      </c>
    </row>
    <row r="148" spans="1:38" ht="28.8" customHeight="1" x14ac:dyDescent="0.3">
      <c r="A148" s="553"/>
      <c r="B148" s="823" t="str">
        <f>'PEP Av. Fin.'!A44</f>
        <v>2.5.1 - Metodologia de cobrança</v>
      </c>
      <c r="C148" s="824"/>
      <c r="D148" s="623"/>
      <c r="E148" s="607"/>
      <c r="F148" s="557"/>
      <c r="G148" s="558"/>
      <c r="H148" s="558"/>
      <c r="I148" s="558"/>
      <c r="J148" s="558"/>
      <c r="K148" s="558"/>
      <c r="L148" s="558"/>
      <c r="M148" s="558"/>
      <c r="N148" s="558"/>
      <c r="O148" s="558"/>
      <c r="P148" s="558"/>
      <c r="Q148" s="558"/>
      <c r="R148" s="558"/>
      <c r="S148" s="558"/>
      <c r="T148" s="558"/>
      <c r="U148" s="558"/>
      <c r="V148" s="558"/>
      <c r="W148" s="558"/>
      <c r="X148" s="558"/>
      <c r="Y148" s="558"/>
      <c r="Z148" s="558"/>
      <c r="AA148" s="558"/>
      <c r="AB148" s="558"/>
      <c r="AC148" s="558"/>
      <c r="AD148" s="558"/>
      <c r="AE148" s="558"/>
      <c r="AF148" s="558"/>
      <c r="AG148" s="558"/>
      <c r="AH148" s="560"/>
      <c r="AI148" s="583">
        <f>'PEP Av. Fin.'!H44</f>
        <v>4583.3</v>
      </c>
      <c r="AJ148" s="584">
        <f>'PEP Av. Fin.'!I44</f>
        <v>750</v>
      </c>
      <c r="AK148" s="584">
        <f>'PEP Av. Fin.'!J44</f>
        <v>5333.3</v>
      </c>
      <c r="AL148" s="561">
        <f>'PEP Av. Fin.'!K44</f>
        <v>9.8856531708121781E-2</v>
      </c>
    </row>
    <row r="149" spans="1:38" ht="28.8" customHeight="1" x14ac:dyDescent="0.3">
      <c r="A149" s="553"/>
      <c r="B149" s="554"/>
      <c r="C149" s="555" t="s">
        <v>391</v>
      </c>
      <c r="D149" s="623">
        <v>60</v>
      </c>
      <c r="E149" s="607">
        <f>F149/D149</f>
        <v>166.66666666666666</v>
      </c>
      <c r="F149" s="557">
        <v>10000</v>
      </c>
      <c r="G149" s="558" t="s">
        <v>56</v>
      </c>
      <c r="H149" s="558" t="s">
        <v>184</v>
      </c>
      <c r="I149" s="558"/>
      <c r="J149" s="558"/>
      <c r="K149" s="558"/>
      <c r="L149" s="558"/>
      <c r="M149" s="558"/>
      <c r="N149" s="558"/>
      <c r="O149" s="558"/>
      <c r="P149" s="558"/>
      <c r="Q149" s="558"/>
      <c r="R149" s="558"/>
      <c r="S149" s="558"/>
      <c r="T149" s="558"/>
      <c r="U149" s="558"/>
      <c r="V149" s="558"/>
      <c r="W149" s="558"/>
      <c r="X149" s="558"/>
      <c r="Y149" s="558"/>
      <c r="Z149" s="558"/>
      <c r="AA149" s="558"/>
      <c r="AB149" s="558"/>
      <c r="AC149" s="558"/>
      <c r="AD149" s="558"/>
      <c r="AE149" s="558"/>
      <c r="AF149" s="558"/>
      <c r="AG149" s="558"/>
      <c r="AH149" s="560"/>
      <c r="AI149" s="583"/>
      <c r="AJ149" s="584"/>
      <c r="AK149" s="570"/>
      <c r="AL149" s="561"/>
    </row>
    <row r="150" spans="1:38" ht="28.8" customHeight="1" x14ac:dyDescent="0.3">
      <c r="A150" s="553"/>
      <c r="B150" s="554"/>
      <c r="C150" s="555" t="s">
        <v>394</v>
      </c>
      <c r="D150" s="623">
        <v>4</v>
      </c>
      <c r="E150" s="607">
        <f>F150/D150</f>
        <v>1666.6666666666667</v>
      </c>
      <c r="F150" s="557">
        <v>6666.666666666667</v>
      </c>
      <c r="G150" s="558" t="s">
        <v>56</v>
      </c>
      <c r="H150" s="558" t="s">
        <v>184</v>
      </c>
      <c r="I150" s="558"/>
      <c r="J150" s="558"/>
      <c r="K150" s="558"/>
      <c r="L150" s="558"/>
      <c r="M150" s="558"/>
      <c r="N150" s="558"/>
      <c r="O150" s="558"/>
      <c r="P150" s="558"/>
      <c r="Q150" s="558"/>
      <c r="R150" s="558"/>
      <c r="S150" s="558"/>
      <c r="T150" s="558"/>
      <c r="U150" s="558"/>
      <c r="V150" s="558"/>
      <c r="W150" s="558"/>
      <c r="X150" s="558"/>
      <c r="Y150" s="558"/>
      <c r="Z150" s="558"/>
      <c r="AA150" s="558"/>
      <c r="AB150" s="558"/>
      <c r="AC150" s="558"/>
      <c r="AD150" s="558"/>
      <c r="AE150" s="558"/>
      <c r="AF150" s="558"/>
      <c r="AG150" s="558"/>
      <c r="AH150" s="560"/>
      <c r="AI150" s="583"/>
      <c r="AJ150" s="584"/>
      <c r="AK150" s="570"/>
      <c r="AL150" s="561"/>
    </row>
    <row r="151" spans="1:38" ht="28.8" customHeight="1" x14ac:dyDescent="0.3">
      <c r="A151" s="553"/>
      <c r="B151" s="554"/>
      <c r="C151" s="555" t="s">
        <v>576</v>
      </c>
      <c r="D151" s="623">
        <v>250</v>
      </c>
      <c r="E151" s="607">
        <f>F151/D151</f>
        <v>116.66666666666667</v>
      </c>
      <c r="F151" s="557">
        <v>29166.666666666668</v>
      </c>
      <c r="G151" s="558" t="s">
        <v>151</v>
      </c>
      <c r="H151" s="558" t="s">
        <v>184</v>
      </c>
      <c r="I151" s="558"/>
      <c r="J151" s="558"/>
      <c r="K151" s="558"/>
      <c r="L151" s="558"/>
      <c r="M151" s="558"/>
      <c r="N151" s="558"/>
      <c r="O151" s="558"/>
      <c r="P151" s="558"/>
      <c r="Q151" s="558"/>
      <c r="R151" s="558"/>
      <c r="S151" s="558"/>
      <c r="T151" s="558"/>
      <c r="U151" s="558"/>
      <c r="V151" s="558"/>
      <c r="W151" s="558"/>
      <c r="X151" s="558"/>
      <c r="Y151" s="558"/>
      <c r="Z151" s="558"/>
      <c r="AA151" s="558"/>
      <c r="AB151" s="558"/>
      <c r="AC151" s="558"/>
      <c r="AD151" s="558"/>
      <c r="AE151" s="558"/>
      <c r="AF151" s="558"/>
      <c r="AG151" s="558"/>
      <c r="AH151" s="560"/>
      <c r="AI151" s="583"/>
      <c r="AJ151" s="584"/>
      <c r="AK151" s="570"/>
      <c r="AL151" s="561"/>
    </row>
    <row r="152" spans="1:38" ht="28.8" customHeight="1" x14ac:dyDescent="0.3">
      <c r="A152" s="553"/>
      <c r="B152" s="554"/>
      <c r="C152" s="555" t="s">
        <v>152</v>
      </c>
      <c r="D152" s="623">
        <v>5</v>
      </c>
      <c r="E152" s="607">
        <f>F152/D152</f>
        <v>1500</v>
      </c>
      <c r="F152" s="557">
        <v>7500</v>
      </c>
      <c r="G152" s="558" t="s">
        <v>58</v>
      </c>
      <c r="H152" s="558" t="s">
        <v>184</v>
      </c>
      <c r="I152" s="558"/>
      <c r="J152" s="558"/>
      <c r="K152" s="558"/>
      <c r="L152" s="558"/>
      <c r="M152" s="558"/>
      <c r="N152" s="558"/>
      <c r="O152" s="558"/>
      <c r="P152" s="558"/>
      <c r="Q152" s="558"/>
      <c r="R152" s="558"/>
      <c r="S152" s="558"/>
      <c r="T152" s="558"/>
      <c r="U152" s="558"/>
      <c r="V152" s="558"/>
      <c r="W152" s="558"/>
      <c r="X152" s="558"/>
      <c r="Y152" s="558"/>
      <c r="Z152" s="558"/>
      <c r="AA152" s="558"/>
      <c r="AB152" s="558"/>
      <c r="AC152" s="558"/>
      <c r="AD152" s="558"/>
      <c r="AE152" s="558"/>
      <c r="AF152" s="558"/>
      <c r="AG152" s="558"/>
      <c r="AH152" s="560"/>
      <c r="AI152" s="583"/>
      <c r="AJ152" s="584"/>
      <c r="AK152" s="570"/>
      <c r="AL152" s="561"/>
    </row>
    <row r="153" spans="1:38" ht="28.8" customHeight="1" x14ac:dyDescent="0.3">
      <c r="A153" s="553"/>
      <c r="B153" s="823" t="str">
        <f>'PEP Av. Fin.'!A45</f>
        <v>2.5.2 - Sistema automatizado de gestão de créditos</v>
      </c>
      <c r="C153" s="824"/>
      <c r="D153" s="623"/>
      <c r="E153" s="607"/>
      <c r="F153" s="557"/>
      <c r="G153" s="558"/>
      <c r="H153" s="558"/>
      <c r="I153" s="558"/>
      <c r="J153" s="558"/>
      <c r="K153" s="558"/>
      <c r="L153" s="558"/>
      <c r="M153" s="558"/>
      <c r="N153" s="558"/>
      <c r="O153" s="558"/>
      <c r="P153" s="558"/>
      <c r="Q153" s="558"/>
      <c r="R153" s="558"/>
      <c r="S153" s="558"/>
      <c r="T153" s="558"/>
      <c r="U153" s="558"/>
      <c r="V153" s="558"/>
      <c r="W153" s="558"/>
      <c r="X153" s="558"/>
      <c r="Y153" s="558"/>
      <c r="Z153" s="558"/>
      <c r="AA153" s="558"/>
      <c r="AB153" s="558"/>
      <c r="AC153" s="558"/>
      <c r="AD153" s="558"/>
      <c r="AE153" s="558"/>
      <c r="AF153" s="558"/>
      <c r="AG153" s="558"/>
      <c r="AH153" s="560"/>
      <c r="AI153" s="583">
        <f>'PEP Av. Fin.'!H45</f>
        <v>32083.300000000003</v>
      </c>
      <c r="AJ153" s="584">
        <f>'PEP Av. Fin.'!I45</f>
        <v>450</v>
      </c>
      <c r="AK153" s="584">
        <f>'PEP Av. Fin.'!J45</f>
        <v>32533.300000000003</v>
      </c>
      <c r="AL153" s="561">
        <f>'PEP Av. Fin.'!K45</f>
        <v>0.60302799449118527</v>
      </c>
    </row>
    <row r="154" spans="1:38" ht="28.8" customHeight="1" x14ac:dyDescent="0.3">
      <c r="A154" s="553"/>
      <c r="B154" s="554"/>
      <c r="C154" s="555" t="s">
        <v>575</v>
      </c>
      <c r="D154" s="623">
        <v>400</v>
      </c>
      <c r="E154" s="607">
        <f>F154/D154</f>
        <v>116.66666666666666</v>
      </c>
      <c r="F154" s="557">
        <v>46666.666666666664</v>
      </c>
      <c r="G154" s="558" t="s">
        <v>151</v>
      </c>
      <c r="H154" s="558" t="s">
        <v>184</v>
      </c>
      <c r="I154" s="558"/>
      <c r="J154" s="558"/>
      <c r="K154" s="558"/>
      <c r="L154" s="558"/>
      <c r="M154" s="558"/>
      <c r="N154" s="558"/>
      <c r="O154" s="558"/>
      <c r="P154" s="558"/>
      <c r="Q154" s="558"/>
      <c r="R154" s="558"/>
      <c r="S154" s="558"/>
      <c r="T154" s="558"/>
      <c r="U154" s="558"/>
      <c r="V154" s="558"/>
      <c r="W154" s="558"/>
      <c r="X154" s="558"/>
      <c r="Y154" s="558"/>
      <c r="Z154" s="558"/>
      <c r="AA154" s="558"/>
      <c r="AB154" s="558"/>
      <c r="AC154" s="558"/>
      <c r="AD154" s="558"/>
      <c r="AE154" s="558"/>
      <c r="AF154" s="558"/>
      <c r="AG154" s="558"/>
      <c r="AH154" s="560"/>
      <c r="AI154" s="583"/>
      <c r="AJ154" s="584"/>
      <c r="AK154" s="570"/>
      <c r="AL154" s="561"/>
    </row>
    <row r="155" spans="1:38" ht="28.8" customHeight="1" x14ac:dyDescent="0.3">
      <c r="A155" s="553"/>
      <c r="B155" s="554"/>
      <c r="C155" s="555" t="s">
        <v>574</v>
      </c>
      <c r="D155" s="623">
        <v>2100</v>
      </c>
      <c r="E155" s="607">
        <f>F155/D155</f>
        <v>116.66666666666667</v>
      </c>
      <c r="F155" s="557">
        <v>245000</v>
      </c>
      <c r="G155" s="558" t="s">
        <v>151</v>
      </c>
      <c r="H155" s="558" t="s">
        <v>184</v>
      </c>
      <c r="I155" s="558"/>
      <c r="J155" s="558"/>
      <c r="K155" s="558"/>
      <c r="L155" s="558"/>
      <c r="M155" s="558"/>
      <c r="N155" s="558"/>
      <c r="O155" s="558"/>
      <c r="P155" s="558"/>
      <c r="Q155" s="558"/>
      <c r="R155" s="558"/>
      <c r="S155" s="558"/>
      <c r="T155" s="558"/>
      <c r="U155" s="558"/>
      <c r="V155" s="558"/>
      <c r="W155" s="558"/>
      <c r="X155" s="558"/>
      <c r="Y155" s="558"/>
      <c r="Z155" s="558"/>
      <c r="AA155" s="558"/>
      <c r="AB155" s="558"/>
      <c r="AC155" s="558"/>
      <c r="AD155" s="558"/>
      <c r="AE155" s="558"/>
      <c r="AF155" s="558"/>
      <c r="AG155" s="558"/>
      <c r="AH155" s="560"/>
      <c r="AI155" s="583"/>
      <c r="AJ155" s="584"/>
      <c r="AK155" s="570"/>
      <c r="AL155" s="561"/>
    </row>
    <row r="156" spans="1:38" ht="28.8" customHeight="1" x14ac:dyDescent="0.3">
      <c r="A156" s="553"/>
      <c r="B156" s="554"/>
      <c r="C156" s="555" t="s">
        <v>573</v>
      </c>
      <c r="D156" s="623">
        <v>250</v>
      </c>
      <c r="E156" s="607">
        <f>F156/D156</f>
        <v>116.66666666666667</v>
      </c>
      <c r="F156" s="557">
        <v>29166.666666666668</v>
      </c>
      <c r="G156" s="558" t="s">
        <v>58</v>
      </c>
      <c r="H156" s="558" t="s">
        <v>184</v>
      </c>
      <c r="I156" s="558"/>
      <c r="J156" s="558"/>
      <c r="K156" s="558"/>
      <c r="L156" s="558"/>
      <c r="M156" s="558"/>
      <c r="N156" s="558"/>
      <c r="O156" s="558"/>
      <c r="P156" s="558"/>
      <c r="Q156" s="558"/>
      <c r="R156" s="558"/>
      <c r="S156" s="558"/>
      <c r="T156" s="558"/>
      <c r="U156" s="558"/>
      <c r="V156" s="558"/>
      <c r="W156" s="558"/>
      <c r="X156" s="558"/>
      <c r="Y156" s="558"/>
      <c r="Z156" s="558"/>
      <c r="AA156" s="558"/>
      <c r="AB156" s="558"/>
      <c r="AC156" s="558"/>
      <c r="AD156" s="558"/>
      <c r="AE156" s="558"/>
      <c r="AF156" s="558"/>
      <c r="AG156" s="558"/>
      <c r="AH156" s="560"/>
      <c r="AI156" s="583"/>
      <c r="AJ156" s="584"/>
      <c r="AK156" s="570"/>
      <c r="AL156" s="561"/>
    </row>
    <row r="157" spans="1:38" ht="28.8" customHeight="1" x14ac:dyDescent="0.3">
      <c r="A157" s="553"/>
      <c r="B157" s="554"/>
      <c r="C157" s="555" t="s">
        <v>289</v>
      </c>
      <c r="D157" s="623">
        <v>3</v>
      </c>
      <c r="E157" s="607">
        <f>F157/D157</f>
        <v>1500</v>
      </c>
      <c r="F157" s="557">
        <v>4500</v>
      </c>
      <c r="G157" s="558" t="s">
        <v>58</v>
      </c>
      <c r="H157" s="558" t="s">
        <v>184</v>
      </c>
      <c r="I157" s="558"/>
      <c r="J157" s="558"/>
      <c r="K157" s="558"/>
      <c r="L157" s="558"/>
      <c r="M157" s="558"/>
      <c r="N157" s="558"/>
      <c r="O157" s="558"/>
      <c r="P157" s="558"/>
      <c r="Q157" s="558"/>
      <c r="R157" s="558"/>
      <c r="S157" s="558"/>
      <c r="T157" s="558"/>
      <c r="U157" s="558"/>
      <c r="V157" s="558"/>
      <c r="W157" s="558"/>
      <c r="X157" s="558"/>
      <c r="Y157" s="558"/>
      <c r="Z157" s="558"/>
      <c r="AA157" s="558"/>
      <c r="AB157" s="558"/>
      <c r="AC157" s="558"/>
      <c r="AD157" s="558"/>
      <c r="AE157" s="558"/>
      <c r="AF157" s="558"/>
      <c r="AG157" s="558"/>
      <c r="AH157" s="560"/>
      <c r="AI157" s="583"/>
      <c r="AJ157" s="584"/>
      <c r="AK157" s="570"/>
      <c r="AL157" s="561"/>
    </row>
    <row r="158" spans="1:38" ht="28.8" customHeight="1" x14ac:dyDescent="0.3">
      <c r="A158" s="553"/>
      <c r="B158" s="823" t="str">
        <f>'PEP Av. Fin.'!A46</f>
        <v>2.5.3 - Revisão e automação das receitas não tributárias</v>
      </c>
      <c r="C158" s="824"/>
      <c r="D158" s="623"/>
      <c r="E158" s="607"/>
      <c r="F158" s="557"/>
      <c r="G158" s="558"/>
      <c r="H158" s="558"/>
      <c r="I158" s="558"/>
      <c r="J158" s="558"/>
      <c r="K158" s="558"/>
      <c r="L158" s="558"/>
      <c r="M158" s="558"/>
      <c r="N158" s="558"/>
      <c r="O158" s="558"/>
      <c r="P158" s="558"/>
      <c r="Q158" s="558"/>
      <c r="R158" s="558"/>
      <c r="S158" s="558"/>
      <c r="T158" s="558"/>
      <c r="U158" s="558"/>
      <c r="V158" s="558"/>
      <c r="W158" s="558"/>
      <c r="X158" s="558"/>
      <c r="Y158" s="558"/>
      <c r="Z158" s="558"/>
      <c r="AA158" s="558"/>
      <c r="AB158" s="558"/>
      <c r="AC158" s="558"/>
      <c r="AD158" s="558"/>
      <c r="AE158" s="558"/>
      <c r="AF158" s="558"/>
      <c r="AG158" s="558"/>
      <c r="AH158" s="560"/>
      <c r="AI158" s="583">
        <f>'PEP Av. Fin.'!H46</f>
        <v>12500</v>
      </c>
      <c r="AJ158" s="584">
        <f>'PEP Av. Fin.'!I46</f>
        <v>0</v>
      </c>
      <c r="AK158" s="584">
        <f>'PEP Av. Fin.'!J46</f>
        <v>12500</v>
      </c>
      <c r="AL158" s="561">
        <f>'PEP Av. Fin.'!K46</f>
        <v>0.23169644429368724</v>
      </c>
    </row>
    <row r="159" spans="1:38" ht="28.8" customHeight="1" x14ac:dyDescent="0.3">
      <c r="A159" s="553"/>
      <c r="B159" s="554"/>
      <c r="C159" s="555" t="s">
        <v>392</v>
      </c>
      <c r="D159" s="623">
        <v>10</v>
      </c>
      <c r="E159" s="607">
        <f>F159/D159</f>
        <v>166.66666666666669</v>
      </c>
      <c r="F159" s="557">
        <v>1666.6666666666667</v>
      </c>
      <c r="G159" s="558" t="s">
        <v>151</v>
      </c>
      <c r="H159" s="558" t="s">
        <v>184</v>
      </c>
      <c r="I159" s="558"/>
      <c r="J159" s="558"/>
      <c r="K159" s="558"/>
      <c r="L159" s="558"/>
      <c r="M159" s="558"/>
      <c r="N159" s="558"/>
      <c r="O159" s="558"/>
      <c r="P159" s="558"/>
      <c r="Q159" s="558"/>
      <c r="R159" s="558"/>
      <c r="S159" s="558"/>
      <c r="T159" s="558"/>
      <c r="U159" s="558"/>
      <c r="V159" s="558"/>
      <c r="W159" s="558"/>
      <c r="X159" s="558"/>
      <c r="Y159" s="558"/>
      <c r="Z159" s="558"/>
      <c r="AA159" s="558"/>
      <c r="AB159" s="558"/>
      <c r="AC159" s="558"/>
      <c r="AD159" s="558"/>
      <c r="AE159" s="558"/>
      <c r="AF159" s="558"/>
      <c r="AG159" s="558"/>
      <c r="AH159" s="560"/>
      <c r="AI159" s="583"/>
      <c r="AJ159" s="584"/>
      <c r="AK159" s="570"/>
      <c r="AL159" s="561"/>
    </row>
    <row r="160" spans="1:38" ht="28.8" customHeight="1" x14ac:dyDescent="0.3">
      <c r="A160" s="553"/>
      <c r="B160" s="554"/>
      <c r="C160" s="555" t="s">
        <v>395</v>
      </c>
      <c r="D160" s="623">
        <v>4</v>
      </c>
      <c r="E160" s="607">
        <f>F160/D160</f>
        <v>1666.6666666666667</v>
      </c>
      <c r="F160" s="557">
        <v>6666.666666666667</v>
      </c>
      <c r="G160" s="558" t="s">
        <v>56</v>
      </c>
      <c r="H160" s="558" t="s">
        <v>184</v>
      </c>
      <c r="I160" s="558"/>
      <c r="J160" s="558"/>
      <c r="K160" s="558"/>
      <c r="L160" s="558"/>
      <c r="M160" s="558"/>
      <c r="N160" s="558"/>
      <c r="O160" s="558"/>
      <c r="P160" s="558"/>
      <c r="Q160" s="558"/>
      <c r="R160" s="558"/>
      <c r="S160" s="558"/>
      <c r="T160" s="558"/>
      <c r="U160" s="558"/>
      <c r="V160" s="558"/>
      <c r="W160" s="558"/>
      <c r="X160" s="558"/>
      <c r="Y160" s="558"/>
      <c r="Z160" s="558"/>
      <c r="AA160" s="558"/>
      <c r="AB160" s="558"/>
      <c r="AC160" s="558"/>
      <c r="AD160" s="558"/>
      <c r="AE160" s="558"/>
      <c r="AF160" s="558"/>
      <c r="AG160" s="558"/>
      <c r="AH160" s="560"/>
      <c r="AI160" s="583"/>
      <c r="AJ160" s="584"/>
      <c r="AK160" s="570"/>
      <c r="AL160" s="561"/>
    </row>
    <row r="161" spans="1:38" ht="39.6" customHeight="1" x14ac:dyDescent="0.3">
      <c r="A161" s="553"/>
      <c r="B161" s="554"/>
      <c r="C161" s="555" t="s">
        <v>572</v>
      </c>
      <c r="D161" s="623">
        <v>400</v>
      </c>
      <c r="E161" s="607">
        <f>F161/D161</f>
        <v>116.66666666666666</v>
      </c>
      <c r="F161" s="557">
        <v>46666.666666666664</v>
      </c>
      <c r="G161" s="558" t="s">
        <v>151</v>
      </c>
      <c r="H161" s="558" t="s">
        <v>184</v>
      </c>
      <c r="I161" s="558"/>
      <c r="J161" s="558"/>
      <c r="K161" s="558"/>
      <c r="L161" s="558"/>
      <c r="M161" s="558"/>
      <c r="N161" s="558"/>
      <c r="O161" s="558"/>
      <c r="P161" s="558"/>
      <c r="Q161" s="558"/>
      <c r="R161" s="558"/>
      <c r="S161" s="558"/>
      <c r="T161" s="558"/>
      <c r="U161" s="558"/>
      <c r="V161" s="558"/>
      <c r="W161" s="558"/>
      <c r="X161" s="558"/>
      <c r="Y161" s="558"/>
      <c r="Z161" s="558"/>
      <c r="AA161" s="558"/>
      <c r="AB161" s="558"/>
      <c r="AC161" s="558"/>
      <c r="AD161" s="558"/>
      <c r="AE161" s="558"/>
      <c r="AF161" s="558"/>
      <c r="AG161" s="558"/>
      <c r="AH161" s="560"/>
      <c r="AI161" s="583"/>
      <c r="AJ161" s="584"/>
      <c r="AK161" s="570"/>
      <c r="AL161" s="561"/>
    </row>
    <row r="162" spans="1:38" ht="28.8" customHeight="1" x14ac:dyDescent="0.3">
      <c r="A162" s="553"/>
      <c r="B162" s="554"/>
      <c r="C162" s="555" t="s">
        <v>571</v>
      </c>
      <c r="D162" s="623">
        <v>600</v>
      </c>
      <c r="E162" s="607">
        <f>F162/D162</f>
        <v>116.66666666666667</v>
      </c>
      <c r="F162" s="557">
        <v>70000</v>
      </c>
      <c r="G162" s="558" t="s">
        <v>58</v>
      </c>
      <c r="H162" s="558" t="s">
        <v>184</v>
      </c>
      <c r="I162" s="558"/>
      <c r="J162" s="558"/>
      <c r="K162" s="558"/>
      <c r="L162" s="558"/>
      <c r="M162" s="558"/>
      <c r="N162" s="558"/>
      <c r="O162" s="558"/>
      <c r="P162" s="558"/>
      <c r="Q162" s="558"/>
      <c r="R162" s="558"/>
      <c r="S162" s="558"/>
      <c r="T162" s="558"/>
      <c r="U162" s="558"/>
      <c r="V162" s="558"/>
      <c r="W162" s="558"/>
      <c r="X162" s="558"/>
      <c r="Y162" s="558"/>
      <c r="Z162" s="558"/>
      <c r="AA162" s="558"/>
      <c r="AB162" s="558"/>
      <c r="AC162" s="558"/>
      <c r="AD162" s="558"/>
      <c r="AE162" s="558"/>
      <c r="AF162" s="558"/>
      <c r="AG162" s="558"/>
      <c r="AH162" s="560"/>
      <c r="AI162" s="583"/>
      <c r="AJ162" s="584"/>
      <c r="AK162" s="570"/>
      <c r="AL162" s="561"/>
    </row>
    <row r="163" spans="1:38" ht="53.4" customHeight="1" x14ac:dyDescent="0.3">
      <c r="A163" s="553"/>
      <c r="B163" s="823" t="str">
        <f>'PEP Av. Fin.'!A47</f>
        <v>2.5.4 - Implantação do sistema automatizado para a cobrança do imposto declarado das obrigações acessórias utilizando a informação do Sistema Público de Escrituração Digital (SPED) e do Domicílio Tributário eletrônico</v>
      </c>
      <c r="C163" s="824"/>
      <c r="D163" s="623"/>
      <c r="E163" s="607"/>
      <c r="F163" s="557"/>
      <c r="G163" s="558"/>
      <c r="H163" s="558"/>
      <c r="I163" s="558"/>
      <c r="J163" s="558"/>
      <c r="K163" s="558"/>
      <c r="L163" s="558"/>
      <c r="M163" s="558"/>
      <c r="N163" s="558"/>
      <c r="O163" s="558"/>
      <c r="P163" s="558"/>
      <c r="Q163" s="558"/>
      <c r="R163" s="558"/>
      <c r="S163" s="558"/>
      <c r="T163" s="558"/>
      <c r="U163" s="558"/>
      <c r="V163" s="558"/>
      <c r="W163" s="558"/>
      <c r="X163" s="558"/>
      <c r="Y163" s="558"/>
      <c r="Z163" s="558"/>
      <c r="AA163" s="558"/>
      <c r="AB163" s="558"/>
      <c r="AC163" s="558"/>
      <c r="AD163" s="558"/>
      <c r="AE163" s="558"/>
      <c r="AF163" s="558"/>
      <c r="AG163" s="558"/>
      <c r="AH163" s="560"/>
      <c r="AI163" s="583">
        <f>'PEP Av. Fin.'!H47</f>
        <v>3583.3</v>
      </c>
      <c r="AJ163" s="584">
        <f>'PEP Av. Fin.'!I47</f>
        <v>0</v>
      </c>
      <c r="AK163" s="584">
        <f>'PEP Av. Fin.'!J47</f>
        <v>3583.3</v>
      </c>
      <c r="AL163" s="561">
        <f>'PEP Av. Fin.'!K47</f>
        <v>6.6419029507005567E-2</v>
      </c>
    </row>
    <row r="164" spans="1:38" ht="28.8" customHeight="1" x14ac:dyDescent="0.3">
      <c r="A164" s="553"/>
      <c r="B164" s="554"/>
      <c r="C164" s="555" t="s">
        <v>396</v>
      </c>
      <c r="D164" s="623">
        <v>4</v>
      </c>
      <c r="E164" s="607">
        <f>F164/D164</f>
        <v>1666.6666666666667</v>
      </c>
      <c r="F164" s="557">
        <v>6666.666666666667</v>
      </c>
      <c r="G164" s="558" t="s">
        <v>56</v>
      </c>
      <c r="H164" s="558" t="s">
        <v>184</v>
      </c>
      <c r="I164" s="558"/>
      <c r="J164" s="558"/>
      <c r="K164" s="558"/>
      <c r="L164" s="558"/>
      <c r="M164" s="558"/>
      <c r="N164" s="558"/>
      <c r="O164" s="558"/>
      <c r="P164" s="558"/>
      <c r="Q164" s="558"/>
      <c r="R164" s="558"/>
      <c r="S164" s="558"/>
      <c r="T164" s="558"/>
      <c r="U164" s="558"/>
      <c r="V164" s="558"/>
      <c r="W164" s="558"/>
      <c r="X164" s="558"/>
      <c r="Y164" s="558"/>
      <c r="Z164" s="558"/>
      <c r="AA164" s="558"/>
      <c r="AB164" s="558"/>
      <c r="AC164" s="558"/>
      <c r="AD164" s="558"/>
      <c r="AE164" s="558"/>
      <c r="AF164" s="558"/>
      <c r="AG164" s="558"/>
      <c r="AH164" s="560"/>
      <c r="AI164" s="583"/>
      <c r="AJ164" s="584"/>
      <c r="AK164" s="570"/>
      <c r="AL164" s="561"/>
    </row>
    <row r="165" spans="1:38" ht="62.4" customHeight="1" x14ac:dyDescent="0.3">
      <c r="A165" s="553"/>
      <c r="B165" s="554"/>
      <c r="C165" s="555" t="s">
        <v>570</v>
      </c>
      <c r="D165" s="623">
        <v>250</v>
      </c>
      <c r="E165" s="607">
        <f>F165/D165</f>
        <v>116.66666666666667</v>
      </c>
      <c r="F165" s="557">
        <v>29166.666666666668</v>
      </c>
      <c r="G165" s="558" t="s">
        <v>56</v>
      </c>
      <c r="H165" s="558" t="s">
        <v>184</v>
      </c>
      <c r="I165" s="558"/>
      <c r="J165" s="558"/>
      <c r="K165" s="558"/>
      <c r="L165" s="558"/>
      <c r="M165" s="558"/>
      <c r="N165" s="558"/>
      <c r="O165" s="558"/>
      <c r="P165" s="558"/>
      <c r="Q165" s="558"/>
      <c r="R165" s="558"/>
      <c r="S165" s="558"/>
      <c r="T165" s="558"/>
      <c r="U165" s="558"/>
      <c r="V165" s="558"/>
      <c r="W165" s="558"/>
      <c r="X165" s="558"/>
      <c r="Y165" s="558"/>
      <c r="Z165" s="558"/>
      <c r="AA165" s="558"/>
      <c r="AB165" s="558"/>
      <c r="AC165" s="558"/>
      <c r="AD165" s="558"/>
      <c r="AE165" s="558"/>
      <c r="AF165" s="558"/>
      <c r="AG165" s="558"/>
      <c r="AH165" s="560"/>
      <c r="AI165" s="583"/>
      <c r="AJ165" s="584"/>
      <c r="AK165" s="570"/>
      <c r="AL165" s="561"/>
    </row>
    <row r="166" spans="1:38" ht="28.8" customHeight="1" x14ac:dyDescent="0.3">
      <c r="A166" s="818" t="str">
        <f>'PEP Av. Fin.'!A48</f>
        <v>2.6 Sistemas de obligaciones tributarias unificados</v>
      </c>
      <c r="B166" s="819"/>
      <c r="C166" s="820"/>
      <c r="D166" s="556"/>
      <c r="E166" s="557"/>
      <c r="F166" s="557"/>
      <c r="G166" s="571"/>
      <c r="H166" s="571"/>
      <c r="I166" s="571"/>
      <c r="J166" s="571"/>
      <c r="K166" s="571"/>
      <c r="L166" s="571"/>
      <c r="M166" s="571"/>
      <c r="N166" s="571"/>
      <c r="O166" s="571"/>
      <c r="P166" s="571"/>
      <c r="Q166" s="571"/>
      <c r="R166" s="571"/>
      <c r="S166" s="571"/>
      <c r="T166" s="571"/>
      <c r="U166" s="571"/>
      <c r="V166" s="571"/>
      <c r="W166" s="571"/>
      <c r="X166" s="571"/>
      <c r="Y166" s="571"/>
      <c r="Z166" s="571"/>
      <c r="AA166" s="571"/>
      <c r="AB166" s="571"/>
      <c r="AC166" s="571"/>
      <c r="AD166" s="571"/>
      <c r="AE166" s="571"/>
      <c r="AF166" s="571"/>
      <c r="AG166" s="571"/>
      <c r="AH166" s="572"/>
      <c r="AI166" s="583">
        <f>'PEP Av. Fin.'!H48</f>
        <v>81666.600000000006</v>
      </c>
      <c r="AJ166" s="584">
        <f>'PEP Av. Fin.'!I48</f>
        <v>0</v>
      </c>
      <c r="AK166" s="584">
        <f>'PEP Av. Fin.'!J48</f>
        <v>81666.600000000006</v>
      </c>
      <c r="AL166" s="574">
        <f>'PEP Av. Fin.'!K48</f>
        <v>0.1</v>
      </c>
    </row>
    <row r="167" spans="1:38" ht="42" customHeight="1" x14ac:dyDescent="0.3">
      <c r="A167" s="553"/>
      <c r="B167" s="823" t="str">
        <f>'PEP Av. Fin.'!A49</f>
        <v>2.6.1 - Desenvolvimento de uma aplicação WEB Service para integrar o SIAT com o sistema da junta comercial (REDESIM)</v>
      </c>
      <c r="C167" s="824"/>
      <c r="D167" s="623"/>
      <c r="E167" s="607"/>
      <c r="F167" s="557"/>
      <c r="G167" s="558"/>
      <c r="H167" s="558"/>
      <c r="I167" s="558"/>
      <c r="J167" s="558"/>
      <c r="K167" s="558"/>
      <c r="L167" s="558"/>
      <c r="M167" s="558"/>
      <c r="N167" s="558"/>
      <c r="O167" s="558"/>
      <c r="P167" s="558"/>
      <c r="Q167" s="558"/>
      <c r="R167" s="558"/>
      <c r="S167" s="558"/>
      <c r="T167" s="558"/>
      <c r="U167" s="558"/>
      <c r="V167" s="558"/>
      <c r="W167" s="558"/>
      <c r="X167" s="558"/>
      <c r="Y167" s="558"/>
      <c r="Z167" s="558"/>
      <c r="AA167" s="558"/>
      <c r="AB167" s="558"/>
      <c r="AC167" s="558"/>
      <c r="AD167" s="558"/>
      <c r="AE167" s="558"/>
      <c r="AF167" s="558"/>
      <c r="AG167" s="558"/>
      <c r="AH167" s="560"/>
      <c r="AI167" s="583">
        <f>'PEP Av. Fin.'!H49</f>
        <v>11666.7</v>
      </c>
      <c r="AJ167" s="584">
        <f>'PEP Av. Fin.'!I49</f>
        <v>0</v>
      </c>
      <c r="AK167" s="584">
        <f>'PEP Av. Fin.'!J49</f>
        <v>11666.7</v>
      </c>
      <c r="AL167" s="561">
        <f>'PEP Av. Fin.'!K49</f>
        <v>0.14285766763891236</v>
      </c>
    </row>
    <row r="168" spans="1:38" ht="28.8" customHeight="1" x14ac:dyDescent="0.3">
      <c r="A168" s="553"/>
      <c r="B168" s="554"/>
      <c r="C168" s="595" t="s">
        <v>569</v>
      </c>
      <c r="D168" s="621">
        <v>1000</v>
      </c>
      <c r="E168" s="607">
        <f>F168/D168</f>
        <v>116.66666666666667</v>
      </c>
      <c r="F168" s="557">
        <v>116666.66666666667</v>
      </c>
      <c r="G168" s="558" t="s">
        <v>151</v>
      </c>
      <c r="H168" s="558" t="s">
        <v>184</v>
      </c>
      <c r="I168" s="558"/>
      <c r="J168" s="558"/>
      <c r="K168" s="558"/>
      <c r="L168" s="558"/>
      <c r="M168" s="558"/>
      <c r="N168" s="558"/>
      <c r="O168" s="558"/>
      <c r="P168" s="558"/>
      <c r="Q168" s="558"/>
      <c r="R168" s="558"/>
      <c r="S168" s="558"/>
      <c r="T168" s="558"/>
      <c r="U168" s="558"/>
      <c r="V168" s="558"/>
      <c r="W168" s="558"/>
      <c r="X168" s="558"/>
      <c r="Y168" s="558"/>
      <c r="Z168" s="558"/>
      <c r="AA168" s="558"/>
      <c r="AB168" s="558"/>
      <c r="AC168" s="558"/>
      <c r="AD168" s="558"/>
      <c r="AE168" s="558"/>
      <c r="AF168" s="558"/>
      <c r="AG168" s="558"/>
      <c r="AH168" s="560"/>
      <c r="AI168" s="583"/>
      <c r="AJ168" s="584"/>
      <c r="AK168" s="570"/>
      <c r="AL168" s="561"/>
    </row>
    <row r="169" spans="1:38" ht="28.8" customHeight="1" x14ac:dyDescent="0.3">
      <c r="A169" s="553"/>
      <c r="B169" s="823" t="str">
        <f>'PEP Av. Fin.'!A50</f>
        <v>2.6.2 - Sistema de Escrituração Fiscal Digital do ICMS e IPI aprimorado</v>
      </c>
      <c r="C169" s="824"/>
      <c r="D169" s="623"/>
      <c r="E169" s="607"/>
      <c r="F169" s="557"/>
      <c r="G169" s="558"/>
      <c r="H169" s="558"/>
      <c r="I169" s="558"/>
      <c r="J169" s="558"/>
      <c r="K169" s="558"/>
      <c r="L169" s="558"/>
      <c r="M169" s="558"/>
      <c r="N169" s="558"/>
      <c r="O169" s="558"/>
      <c r="P169" s="558"/>
      <c r="Q169" s="558"/>
      <c r="R169" s="558"/>
      <c r="S169" s="558"/>
      <c r="T169" s="558"/>
      <c r="U169" s="558"/>
      <c r="V169" s="558"/>
      <c r="W169" s="558"/>
      <c r="X169" s="558"/>
      <c r="Y169" s="558"/>
      <c r="Z169" s="558"/>
      <c r="AA169" s="558"/>
      <c r="AB169" s="558"/>
      <c r="AC169" s="558"/>
      <c r="AD169" s="558"/>
      <c r="AE169" s="558"/>
      <c r="AF169" s="558"/>
      <c r="AG169" s="558"/>
      <c r="AH169" s="560"/>
      <c r="AI169" s="583">
        <f>'PEP Av. Fin.'!H50</f>
        <v>23333.300000000003</v>
      </c>
      <c r="AJ169" s="584">
        <f>'PEP Av. Fin.'!I50</f>
        <v>0</v>
      </c>
      <c r="AK169" s="584">
        <f>'PEP Av. Fin.'!J50</f>
        <v>23333.300000000003</v>
      </c>
      <c r="AL169" s="561">
        <f>'PEP Av. Fin.'!K50</f>
        <v>0.28571411078702924</v>
      </c>
    </row>
    <row r="170" spans="1:38" ht="28.8" customHeight="1" x14ac:dyDescent="0.3">
      <c r="A170" s="553"/>
      <c r="B170" s="554"/>
      <c r="C170" s="555" t="s">
        <v>568</v>
      </c>
      <c r="D170" s="623">
        <v>2000</v>
      </c>
      <c r="E170" s="607">
        <f>F170/D170</f>
        <v>116.66666666666667</v>
      </c>
      <c r="F170" s="557">
        <v>233333.33333333334</v>
      </c>
      <c r="G170" s="558" t="s">
        <v>58</v>
      </c>
      <c r="H170" s="558" t="s">
        <v>184</v>
      </c>
      <c r="I170" s="558"/>
      <c r="J170" s="558"/>
      <c r="K170" s="558"/>
      <c r="L170" s="558"/>
      <c r="M170" s="558"/>
      <c r="N170" s="558"/>
      <c r="O170" s="558"/>
      <c r="P170" s="558"/>
      <c r="Q170" s="558"/>
      <c r="R170" s="558"/>
      <c r="S170" s="558"/>
      <c r="T170" s="558"/>
      <c r="U170" s="558"/>
      <c r="V170" s="558"/>
      <c r="W170" s="558"/>
      <c r="X170" s="558"/>
      <c r="Y170" s="558"/>
      <c r="Z170" s="558"/>
      <c r="AA170" s="558"/>
      <c r="AB170" s="558"/>
      <c r="AC170" s="558"/>
      <c r="AD170" s="558"/>
      <c r="AE170" s="558"/>
      <c r="AF170" s="558"/>
      <c r="AG170" s="558"/>
      <c r="AH170" s="560"/>
      <c r="AI170" s="583"/>
      <c r="AJ170" s="584"/>
      <c r="AK170" s="570"/>
      <c r="AL170" s="561"/>
    </row>
    <row r="171" spans="1:38" ht="28.8" customHeight="1" x14ac:dyDescent="0.3">
      <c r="A171" s="553"/>
      <c r="B171" s="823" t="str">
        <f>'PEP Av. Fin.'!A51</f>
        <v>2.6.3 - Integraçaõ do SIAT ao portal único do comércio exterior implantado</v>
      </c>
      <c r="C171" s="824"/>
      <c r="D171" s="623"/>
      <c r="E171" s="607"/>
      <c r="F171" s="557"/>
      <c r="G171" s="558"/>
      <c r="H171" s="558"/>
      <c r="I171" s="558"/>
      <c r="J171" s="558"/>
      <c r="K171" s="558"/>
      <c r="L171" s="558"/>
      <c r="M171" s="558"/>
      <c r="N171" s="558"/>
      <c r="O171" s="558"/>
      <c r="P171" s="558"/>
      <c r="Q171" s="558"/>
      <c r="R171" s="558"/>
      <c r="S171" s="558"/>
      <c r="T171" s="558"/>
      <c r="U171" s="558"/>
      <c r="V171" s="558"/>
      <c r="W171" s="558"/>
      <c r="X171" s="558"/>
      <c r="Y171" s="558"/>
      <c r="Z171" s="558"/>
      <c r="AA171" s="558"/>
      <c r="AB171" s="558"/>
      <c r="AC171" s="558"/>
      <c r="AD171" s="558"/>
      <c r="AE171" s="558"/>
      <c r="AF171" s="558"/>
      <c r="AG171" s="558"/>
      <c r="AH171" s="560"/>
      <c r="AI171" s="583">
        <f>'PEP Av. Fin.'!H51</f>
        <v>23333.300000000003</v>
      </c>
      <c r="AJ171" s="584">
        <f>'PEP Av. Fin.'!I51</f>
        <v>0</v>
      </c>
      <c r="AK171" s="584">
        <f>'PEP Av. Fin.'!J51</f>
        <v>23333.300000000003</v>
      </c>
      <c r="AL171" s="561">
        <f>'PEP Av. Fin.'!K51</f>
        <v>0.28571411078702924</v>
      </c>
    </row>
    <row r="172" spans="1:38" ht="28.8" customHeight="1" x14ac:dyDescent="0.3">
      <c r="A172" s="553"/>
      <c r="B172" s="554"/>
      <c r="C172" s="555" t="s">
        <v>567</v>
      </c>
      <c r="D172" s="623">
        <v>2000</v>
      </c>
      <c r="E172" s="607">
        <f>F172/D172</f>
        <v>116.66666666666667</v>
      </c>
      <c r="F172" s="557">
        <v>233333.33333333334</v>
      </c>
      <c r="G172" s="558" t="s">
        <v>58</v>
      </c>
      <c r="H172" s="558" t="s">
        <v>184</v>
      </c>
      <c r="I172" s="558"/>
      <c r="J172" s="558"/>
      <c r="K172" s="558"/>
      <c r="L172" s="558"/>
      <c r="M172" s="558"/>
      <c r="N172" s="558"/>
      <c r="O172" s="558"/>
      <c r="P172" s="558"/>
      <c r="Q172" s="558"/>
      <c r="R172" s="558"/>
      <c r="S172" s="558"/>
      <c r="T172" s="558"/>
      <c r="U172" s="558"/>
      <c r="V172" s="558"/>
      <c r="W172" s="558"/>
      <c r="X172" s="558"/>
      <c r="Y172" s="558"/>
      <c r="Z172" s="558"/>
      <c r="AA172" s="558"/>
      <c r="AB172" s="558"/>
      <c r="AC172" s="558"/>
      <c r="AD172" s="558"/>
      <c r="AE172" s="558"/>
      <c r="AF172" s="558"/>
      <c r="AG172" s="558"/>
      <c r="AH172" s="560"/>
      <c r="AI172" s="583"/>
      <c r="AJ172" s="584"/>
      <c r="AK172" s="570"/>
      <c r="AL172" s="561"/>
    </row>
    <row r="173" spans="1:38" ht="28.8" customHeight="1" x14ac:dyDescent="0.3">
      <c r="A173" s="553"/>
      <c r="B173" s="823" t="str">
        <f>'PEP Av. Fin.'!A52</f>
        <v>2.6.4 - Sistema de cobrança simplificado para as importações de pessoas físicas implantado</v>
      </c>
      <c r="C173" s="824"/>
      <c r="D173" s="623"/>
      <c r="E173" s="607"/>
      <c r="F173" s="557"/>
      <c r="G173" s="558"/>
      <c r="H173" s="558"/>
      <c r="I173" s="558"/>
      <c r="J173" s="558"/>
      <c r="K173" s="558"/>
      <c r="L173" s="558"/>
      <c r="M173" s="558"/>
      <c r="N173" s="558"/>
      <c r="O173" s="558"/>
      <c r="P173" s="558"/>
      <c r="Q173" s="558"/>
      <c r="R173" s="558"/>
      <c r="S173" s="558"/>
      <c r="T173" s="558"/>
      <c r="U173" s="558"/>
      <c r="V173" s="558"/>
      <c r="W173" s="558"/>
      <c r="X173" s="558"/>
      <c r="Y173" s="558"/>
      <c r="Z173" s="558"/>
      <c r="AA173" s="558"/>
      <c r="AB173" s="558"/>
      <c r="AC173" s="558"/>
      <c r="AD173" s="558"/>
      <c r="AE173" s="558"/>
      <c r="AF173" s="558"/>
      <c r="AG173" s="558"/>
      <c r="AH173" s="560"/>
      <c r="AI173" s="583">
        <f>'PEP Av. Fin.'!H52</f>
        <v>23333.300000000003</v>
      </c>
      <c r="AJ173" s="584">
        <f>'PEP Av. Fin.'!I52</f>
        <v>0</v>
      </c>
      <c r="AK173" s="584">
        <f>'PEP Av. Fin.'!J52</f>
        <v>23333.300000000003</v>
      </c>
      <c r="AL173" s="561">
        <v>0.28571411078702924</v>
      </c>
    </row>
    <row r="174" spans="1:38" ht="28.8" customHeight="1" x14ac:dyDescent="0.3">
      <c r="A174" s="553"/>
      <c r="B174" s="554"/>
      <c r="C174" s="595" t="s">
        <v>566</v>
      </c>
      <c r="D174" s="621">
        <v>2000</v>
      </c>
      <c r="E174" s="607">
        <f>F174/D174</f>
        <v>116.66666666666667</v>
      </c>
      <c r="F174" s="557">
        <v>233333.33333333334</v>
      </c>
      <c r="G174" s="558" t="s">
        <v>58</v>
      </c>
      <c r="H174" s="558" t="s">
        <v>184</v>
      </c>
      <c r="I174" s="558"/>
      <c r="J174" s="558"/>
      <c r="K174" s="558"/>
      <c r="L174" s="558"/>
      <c r="M174" s="558"/>
      <c r="N174" s="558"/>
      <c r="O174" s="558"/>
      <c r="P174" s="558"/>
      <c r="Q174" s="558"/>
      <c r="R174" s="558"/>
      <c r="S174" s="558"/>
      <c r="T174" s="558"/>
      <c r="U174" s="558"/>
      <c r="V174" s="558"/>
      <c r="W174" s="558"/>
      <c r="X174" s="558"/>
      <c r="Y174" s="558"/>
      <c r="Z174" s="558"/>
      <c r="AA174" s="558"/>
      <c r="AB174" s="558"/>
      <c r="AC174" s="558"/>
      <c r="AD174" s="558"/>
      <c r="AE174" s="558"/>
      <c r="AF174" s="558"/>
      <c r="AG174" s="558"/>
      <c r="AH174" s="560"/>
      <c r="AI174" s="583"/>
      <c r="AJ174" s="584"/>
      <c r="AK174" s="570"/>
      <c r="AL174" s="561"/>
    </row>
    <row r="175" spans="1:38" ht="28.8" customHeight="1" x14ac:dyDescent="0.3">
      <c r="A175" s="834" t="str">
        <f>'PEP Av. Fin.'!A53</f>
        <v>Componente 3: Administración financiera y gasto público</v>
      </c>
      <c r="B175" s="835"/>
      <c r="C175" s="835"/>
      <c r="D175" s="835"/>
      <c r="E175" s="835"/>
      <c r="F175" s="835"/>
      <c r="G175" s="835"/>
      <c r="H175" s="835"/>
      <c r="I175" s="835"/>
      <c r="J175" s="835"/>
      <c r="K175" s="599"/>
      <c r="L175" s="599"/>
      <c r="M175" s="599"/>
      <c r="N175" s="599"/>
      <c r="O175" s="599"/>
      <c r="P175" s="599"/>
      <c r="Q175" s="599"/>
      <c r="R175" s="599"/>
      <c r="S175" s="599"/>
      <c r="T175" s="599"/>
      <c r="U175" s="599"/>
      <c r="V175" s="599"/>
      <c r="W175" s="599"/>
      <c r="X175" s="599"/>
      <c r="Y175" s="599"/>
      <c r="Z175" s="599"/>
      <c r="AA175" s="599"/>
      <c r="AB175" s="599"/>
      <c r="AC175" s="599"/>
      <c r="AD175" s="599"/>
      <c r="AE175" s="599"/>
      <c r="AF175" s="599"/>
      <c r="AG175" s="599"/>
      <c r="AH175" s="600"/>
      <c r="AI175" s="625">
        <f>'PEP Av. Fin.'!H53</f>
        <v>1416947.46</v>
      </c>
      <c r="AJ175" s="626">
        <f>'PEP Av. Fin.'!I53</f>
        <v>19500</v>
      </c>
      <c r="AK175" s="626">
        <f>'PEP Av. Fin.'!J53</f>
        <v>1436447.46</v>
      </c>
      <c r="AL175" s="627">
        <f>'PEP Av. Fin.'!K53</f>
        <v>0.1655405065555372</v>
      </c>
    </row>
    <row r="176" spans="1:38" ht="28.8" customHeight="1" x14ac:dyDescent="0.3">
      <c r="A176" s="818" t="str">
        <f>'PEP Av. Fin.'!A54</f>
        <v>3.1 Marco Presupuestal de Mediano Plazo (MPMP) implantado</v>
      </c>
      <c r="B176" s="819"/>
      <c r="C176" s="820"/>
      <c r="D176" s="556"/>
      <c r="E176" s="557"/>
      <c r="F176" s="557"/>
      <c r="G176" s="571"/>
      <c r="H176" s="571"/>
      <c r="I176" s="571"/>
      <c r="J176" s="571"/>
      <c r="K176" s="571"/>
      <c r="L176" s="571"/>
      <c r="M176" s="571"/>
      <c r="N176" s="571"/>
      <c r="O176" s="571"/>
      <c r="P176" s="571"/>
      <c r="Q176" s="571"/>
      <c r="R176" s="571"/>
      <c r="S176" s="571"/>
      <c r="T176" s="571"/>
      <c r="U176" s="571"/>
      <c r="V176" s="571"/>
      <c r="W176" s="571"/>
      <c r="X176" s="571"/>
      <c r="Y176" s="571"/>
      <c r="Z176" s="571"/>
      <c r="AA176" s="571"/>
      <c r="AB176" s="571"/>
      <c r="AC176" s="571"/>
      <c r="AD176" s="571"/>
      <c r="AE176" s="571"/>
      <c r="AF176" s="571"/>
      <c r="AG176" s="571"/>
      <c r="AH176" s="572"/>
      <c r="AI176" s="583">
        <f>'PEP Av. Fin.'!H54</f>
        <v>146733.20000000004</v>
      </c>
      <c r="AJ176" s="584">
        <f>'PEP Av. Fin.'!I54</f>
        <v>0</v>
      </c>
      <c r="AK176" s="584">
        <f>'PEP Av. Fin.'!J54</f>
        <v>146733.20000000004</v>
      </c>
      <c r="AL176" s="574">
        <f>'PEP Av. Fin.'!K54</f>
        <v>0.2</v>
      </c>
    </row>
    <row r="177" spans="1:38" ht="28.8" customHeight="1" x14ac:dyDescent="0.3">
      <c r="A177" s="553"/>
      <c r="B177" s="823" t="str">
        <f>'PEP Av. Fin.'!A55</f>
        <v>3.1.1 - Metodologia de planejamento, formulação e programação orçamentária integrados</v>
      </c>
      <c r="C177" s="824"/>
      <c r="D177" s="623"/>
      <c r="E177" s="607"/>
      <c r="F177" s="557"/>
      <c r="G177" s="558"/>
      <c r="H177" s="558"/>
      <c r="I177" s="558"/>
      <c r="J177" s="558"/>
      <c r="K177" s="558"/>
      <c r="L177" s="558"/>
      <c r="M177" s="558"/>
      <c r="N177" s="558"/>
      <c r="O177" s="558"/>
      <c r="P177" s="558"/>
      <c r="Q177" s="558"/>
      <c r="R177" s="558"/>
      <c r="S177" s="558"/>
      <c r="T177" s="558"/>
      <c r="U177" s="558"/>
      <c r="V177" s="558"/>
      <c r="W177" s="558"/>
      <c r="X177" s="558"/>
      <c r="Y177" s="558"/>
      <c r="Z177" s="558"/>
      <c r="AA177" s="558"/>
      <c r="AB177" s="558"/>
      <c r="AC177" s="558"/>
      <c r="AD177" s="558"/>
      <c r="AE177" s="558"/>
      <c r="AF177" s="558"/>
      <c r="AG177" s="558"/>
      <c r="AH177" s="560"/>
      <c r="AI177" s="583">
        <f>'PEP Av. Fin.'!H55</f>
        <v>81733.400000000009</v>
      </c>
      <c r="AJ177" s="584">
        <f>'PEP Av. Fin.'!I55</f>
        <v>0</v>
      </c>
      <c r="AK177" s="584">
        <f>'PEP Av. Fin.'!J55</f>
        <v>81733.400000000009</v>
      </c>
      <c r="AL177" s="561">
        <f>'PEP Av. Fin.'!K55</f>
        <v>0.557020497065422</v>
      </c>
    </row>
    <row r="178" spans="1:38" ht="28.8" customHeight="1" x14ac:dyDescent="0.3">
      <c r="A178" s="553"/>
      <c r="B178" s="554"/>
      <c r="C178" s="555" t="s">
        <v>565</v>
      </c>
      <c r="D178" s="623">
        <v>120</v>
      </c>
      <c r="E178" s="607">
        <v>1666.6666666666667</v>
      </c>
      <c r="F178" s="557">
        <v>200000</v>
      </c>
      <c r="G178" s="558" t="s">
        <v>360</v>
      </c>
      <c r="H178" s="558" t="s">
        <v>184</v>
      </c>
      <c r="I178" s="558"/>
      <c r="J178" s="558"/>
      <c r="K178" s="558"/>
      <c r="L178" s="558"/>
      <c r="M178" s="558"/>
      <c r="N178" s="558"/>
      <c r="O178" s="558"/>
      <c r="P178" s="558"/>
      <c r="Q178" s="558"/>
      <c r="R178" s="558"/>
      <c r="S178" s="558"/>
      <c r="T178" s="558"/>
      <c r="U178" s="558"/>
      <c r="V178" s="558"/>
      <c r="W178" s="558"/>
      <c r="X178" s="558"/>
      <c r="Y178" s="558"/>
      <c r="Z178" s="558"/>
      <c r="AA178" s="558"/>
      <c r="AB178" s="558"/>
      <c r="AC178" s="558"/>
      <c r="AD178" s="558"/>
      <c r="AE178" s="558"/>
      <c r="AF178" s="558"/>
      <c r="AG178" s="558"/>
      <c r="AH178" s="560"/>
      <c r="AI178" s="583"/>
      <c r="AJ178" s="584"/>
      <c r="AK178" s="570"/>
      <c r="AL178" s="561"/>
    </row>
    <row r="179" spans="1:38" ht="28.8" customHeight="1" x14ac:dyDescent="0.3">
      <c r="A179" s="553"/>
      <c r="B179" s="554"/>
      <c r="C179" s="555" t="s">
        <v>398</v>
      </c>
      <c r="D179" s="623">
        <v>8</v>
      </c>
      <c r="E179" s="607">
        <v>3000</v>
      </c>
      <c r="F179" s="557">
        <v>24000</v>
      </c>
      <c r="G179" s="558" t="s">
        <v>360</v>
      </c>
      <c r="H179" s="558" t="s">
        <v>184</v>
      </c>
      <c r="I179" s="558"/>
      <c r="J179" s="558"/>
      <c r="K179" s="558"/>
      <c r="L179" s="558"/>
      <c r="M179" s="558"/>
      <c r="N179" s="558"/>
      <c r="O179" s="558"/>
      <c r="P179" s="558"/>
      <c r="Q179" s="558"/>
      <c r="R179" s="558"/>
      <c r="S179" s="558"/>
      <c r="T179" s="558"/>
      <c r="U179" s="558"/>
      <c r="V179" s="558"/>
      <c r="W179" s="558"/>
      <c r="X179" s="558"/>
      <c r="Y179" s="558"/>
      <c r="Z179" s="558"/>
      <c r="AA179" s="558"/>
      <c r="AB179" s="558"/>
      <c r="AC179" s="558"/>
      <c r="AD179" s="558"/>
      <c r="AE179" s="558"/>
      <c r="AF179" s="558"/>
      <c r="AG179" s="558"/>
      <c r="AH179" s="560"/>
      <c r="AI179" s="583"/>
      <c r="AJ179" s="584"/>
      <c r="AK179" s="570"/>
      <c r="AL179" s="561"/>
    </row>
    <row r="180" spans="1:38" ht="54" customHeight="1" x14ac:dyDescent="0.3">
      <c r="A180" s="553"/>
      <c r="B180" s="554"/>
      <c r="C180" s="555" t="s">
        <v>564</v>
      </c>
      <c r="D180" s="623">
        <v>1500</v>
      </c>
      <c r="E180" s="607">
        <v>116.66666666666667</v>
      </c>
      <c r="F180" s="557">
        <v>175000</v>
      </c>
      <c r="G180" s="558" t="s">
        <v>540</v>
      </c>
      <c r="H180" s="558" t="s">
        <v>184</v>
      </c>
      <c r="I180" s="558"/>
      <c r="J180" s="558"/>
      <c r="K180" s="558"/>
      <c r="L180" s="558"/>
      <c r="M180" s="558"/>
      <c r="N180" s="558"/>
      <c r="O180" s="558"/>
      <c r="P180" s="558"/>
      <c r="Q180" s="558"/>
      <c r="R180" s="558"/>
      <c r="S180" s="558"/>
      <c r="T180" s="558"/>
      <c r="U180" s="558"/>
      <c r="V180" s="558"/>
      <c r="W180" s="558"/>
      <c r="X180" s="558"/>
      <c r="Y180" s="558"/>
      <c r="Z180" s="558"/>
      <c r="AA180" s="558"/>
      <c r="AB180" s="558"/>
      <c r="AC180" s="558"/>
      <c r="AD180" s="558"/>
      <c r="AE180" s="558"/>
      <c r="AF180" s="558"/>
      <c r="AG180" s="558"/>
      <c r="AH180" s="560"/>
      <c r="AI180" s="583"/>
      <c r="AJ180" s="584"/>
      <c r="AK180" s="570"/>
      <c r="AL180" s="561"/>
    </row>
    <row r="181" spans="1:38" ht="28.8" customHeight="1" x14ac:dyDescent="0.3">
      <c r="A181" s="553"/>
      <c r="B181" s="554"/>
      <c r="C181" s="555" t="s">
        <v>268</v>
      </c>
      <c r="D181" s="623">
        <v>2</v>
      </c>
      <c r="E181" s="607">
        <v>666.66666666666663</v>
      </c>
      <c r="F181" s="557">
        <v>1333.3333333333333</v>
      </c>
      <c r="G181" s="558" t="s">
        <v>250</v>
      </c>
      <c r="H181" s="558" t="s">
        <v>184</v>
      </c>
      <c r="I181" s="558"/>
      <c r="J181" s="558"/>
      <c r="K181" s="558"/>
      <c r="L181" s="558"/>
      <c r="M181" s="558"/>
      <c r="N181" s="558"/>
      <c r="O181" s="558"/>
      <c r="P181" s="558"/>
      <c r="Q181" s="558"/>
      <c r="R181" s="558"/>
      <c r="S181" s="558"/>
      <c r="T181" s="558"/>
      <c r="U181" s="558"/>
      <c r="V181" s="558"/>
      <c r="W181" s="558"/>
      <c r="X181" s="558"/>
      <c r="Y181" s="558"/>
      <c r="Z181" s="558"/>
      <c r="AA181" s="558"/>
      <c r="AB181" s="558"/>
      <c r="AC181" s="558"/>
      <c r="AD181" s="558"/>
      <c r="AE181" s="558"/>
      <c r="AF181" s="558"/>
      <c r="AG181" s="558"/>
      <c r="AH181" s="560"/>
      <c r="AI181" s="583"/>
      <c r="AJ181" s="584"/>
      <c r="AK181" s="570"/>
      <c r="AL181" s="561"/>
    </row>
    <row r="182" spans="1:38" ht="28.8" customHeight="1" x14ac:dyDescent="0.3">
      <c r="A182" s="553"/>
      <c r="B182" s="554"/>
      <c r="C182" s="555" t="s">
        <v>292</v>
      </c>
      <c r="D182" s="623">
        <v>2</v>
      </c>
      <c r="E182" s="607">
        <v>833.33333333333337</v>
      </c>
      <c r="F182" s="557">
        <v>1666.6666666666667</v>
      </c>
      <c r="G182" s="558" t="s">
        <v>250</v>
      </c>
      <c r="H182" s="558" t="s">
        <v>184</v>
      </c>
      <c r="I182" s="558"/>
      <c r="J182" s="558"/>
      <c r="K182" s="558"/>
      <c r="L182" s="558"/>
      <c r="M182" s="558"/>
      <c r="N182" s="558"/>
      <c r="O182" s="558"/>
      <c r="P182" s="558"/>
      <c r="Q182" s="558"/>
      <c r="R182" s="558"/>
      <c r="S182" s="558"/>
      <c r="T182" s="558"/>
      <c r="U182" s="558"/>
      <c r="V182" s="558"/>
      <c r="W182" s="558"/>
      <c r="X182" s="558"/>
      <c r="Y182" s="558"/>
      <c r="Z182" s="558"/>
      <c r="AA182" s="558"/>
      <c r="AB182" s="558"/>
      <c r="AC182" s="558"/>
      <c r="AD182" s="558"/>
      <c r="AE182" s="558"/>
      <c r="AF182" s="558"/>
      <c r="AG182" s="558"/>
      <c r="AH182" s="560"/>
      <c r="AI182" s="583"/>
      <c r="AJ182" s="584"/>
      <c r="AK182" s="570"/>
      <c r="AL182" s="561"/>
    </row>
    <row r="183" spans="1:38" ht="28.8" customHeight="1" x14ac:dyDescent="0.3">
      <c r="A183" s="553"/>
      <c r="B183" s="554"/>
      <c r="C183" s="555" t="s">
        <v>319</v>
      </c>
      <c r="D183" s="623">
        <v>10</v>
      </c>
      <c r="E183" s="607">
        <v>666.66666666666674</v>
      </c>
      <c r="F183" s="557">
        <v>6666.666666666667</v>
      </c>
      <c r="G183" s="558" t="s">
        <v>250</v>
      </c>
      <c r="H183" s="558" t="s">
        <v>184</v>
      </c>
      <c r="I183" s="558"/>
      <c r="J183" s="558"/>
      <c r="K183" s="558"/>
      <c r="L183" s="558"/>
      <c r="M183" s="558"/>
      <c r="N183" s="558"/>
      <c r="O183" s="558"/>
      <c r="P183" s="558"/>
      <c r="Q183" s="558"/>
      <c r="R183" s="558"/>
      <c r="S183" s="558"/>
      <c r="T183" s="558"/>
      <c r="U183" s="558"/>
      <c r="V183" s="558"/>
      <c r="W183" s="558"/>
      <c r="X183" s="558"/>
      <c r="Y183" s="558"/>
      <c r="Z183" s="558"/>
      <c r="AA183" s="558"/>
      <c r="AB183" s="558"/>
      <c r="AC183" s="558"/>
      <c r="AD183" s="558"/>
      <c r="AE183" s="558"/>
      <c r="AF183" s="558"/>
      <c r="AG183" s="558"/>
      <c r="AH183" s="560"/>
      <c r="AI183" s="583"/>
      <c r="AJ183" s="584"/>
      <c r="AK183" s="570"/>
      <c r="AL183" s="561"/>
    </row>
    <row r="184" spans="1:38" ht="28.8" customHeight="1" x14ac:dyDescent="0.3">
      <c r="A184" s="553"/>
      <c r="B184" s="823" t="str">
        <f>'PEP Av. Fin.'!A56</f>
        <v>3.1.2 - Marco de gasto de médio prazo (MGMP)</v>
      </c>
      <c r="C184" s="824"/>
      <c r="D184" s="623"/>
      <c r="E184" s="607"/>
      <c r="F184" s="557"/>
      <c r="G184" s="558"/>
      <c r="H184" s="558"/>
      <c r="I184" s="558"/>
      <c r="J184" s="558"/>
      <c r="K184" s="558"/>
      <c r="L184" s="558"/>
      <c r="M184" s="558"/>
      <c r="N184" s="558"/>
      <c r="O184" s="558"/>
      <c r="P184" s="558"/>
      <c r="Q184" s="558"/>
      <c r="R184" s="558"/>
      <c r="S184" s="558"/>
      <c r="T184" s="558"/>
      <c r="U184" s="558"/>
      <c r="V184" s="558"/>
      <c r="W184" s="558"/>
      <c r="X184" s="558"/>
      <c r="Y184" s="558"/>
      <c r="Z184" s="558"/>
      <c r="AA184" s="558"/>
      <c r="AB184" s="558"/>
      <c r="AC184" s="558"/>
      <c r="AD184" s="558"/>
      <c r="AE184" s="558"/>
      <c r="AF184" s="558"/>
      <c r="AG184" s="558"/>
      <c r="AH184" s="560"/>
      <c r="AI184" s="583">
        <f>'PEP Av. Fin.'!H56</f>
        <v>6666.6</v>
      </c>
      <c r="AJ184" s="584">
        <f>'PEP Av. Fin.'!I56</f>
        <v>0</v>
      </c>
      <c r="AK184" s="584">
        <f>'PEP Av. Fin.'!J56</f>
        <v>6666.6</v>
      </c>
      <c r="AL184" s="561">
        <f>'PEP Av. Fin.'!K56</f>
        <v>4.5433480630150493E-2</v>
      </c>
    </row>
    <row r="185" spans="1:38" ht="28.8" customHeight="1" x14ac:dyDescent="0.3">
      <c r="A185" s="553"/>
      <c r="B185" s="554"/>
      <c r="C185" s="628" t="s">
        <v>399</v>
      </c>
      <c r="D185" s="621">
        <v>20</v>
      </c>
      <c r="E185" s="607">
        <f>F185/D185</f>
        <v>1666.6666666666667</v>
      </c>
      <c r="F185" s="629">
        <v>33333.333333333336</v>
      </c>
      <c r="G185" s="629" t="s">
        <v>360</v>
      </c>
      <c r="H185" s="558" t="s">
        <v>184</v>
      </c>
      <c r="I185" s="558"/>
      <c r="J185" s="558"/>
      <c r="K185" s="558"/>
      <c r="L185" s="558"/>
      <c r="M185" s="558"/>
      <c r="N185" s="558"/>
      <c r="O185" s="558"/>
      <c r="P185" s="558"/>
      <c r="Q185" s="558"/>
      <c r="R185" s="558"/>
      <c r="S185" s="558"/>
      <c r="T185" s="558"/>
      <c r="U185" s="558"/>
      <c r="V185" s="558"/>
      <c r="W185" s="558"/>
      <c r="X185" s="558"/>
      <c r="Y185" s="558"/>
      <c r="Z185" s="558"/>
      <c r="AA185" s="558"/>
      <c r="AB185" s="558"/>
      <c r="AC185" s="558"/>
      <c r="AD185" s="558"/>
      <c r="AE185" s="558"/>
      <c r="AF185" s="558"/>
      <c r="AG185" s="558"/>
      <c r="AH185" s="560"/>
      <c r="AI185" s="583"/>
      <c r="AJ185" s="584"/>
      <c r="AK185" s="570"/>
      <c r="AL185" s="561"/>
    </row>
    <row r="186" spans="1:38" ht="28.8" customHeight="1" x14ac:dyDescent="0.3">
      <c r="A186" s="553"/>
      <c r="B186" s="823" t="str">
        <f>'PEP Av. Fin.'!A57</f>
        <v xml:space="preserve">3.1.3 - Customização do SIAFE e integração com outros sistemas </v>
      </c>
      <c r="C186" s="824"/>
      <c r="D186" s="623"/>
      <c r="E186" s="607"/>
      <c r="F186" s="557"/>
      <c r="G186" s="558"/>
      <c r="H186" s="558"/>
      <c r="I186" s="558"/>
      <c r="J186" s="558"/>
      <c r="K186" s="558"/>
      <c r="L186" s="558"/>
      <c r="M186" s="558"/>
      <c r="N186" s="558"/>
      <c r="O186" s="558"/>
      <c r="P186" s="558"/>
      <c r="Q186" s="558"/>
      <c r="R186" s="558"/>
      <c r="S186" s="558"/>
      <c r="T186" s="558"/>
      <c r="U186" s="558"/>
      <c r="V186" s="558"/>
      <c r="W186" s="558"/>
      <c r="X186" s="558"/>
      <c r="Y186" s="558"/>
      <c r="Z186" s="558"/>
      <c r="AA186" s="558"/>
      <c r="AB186" s="558"/>
      <c r="AC186" s="558"/>
      <c r="AD186" s="558"/>
      <c r="AE186" s="558"/>
      <c r="AF186" s="558"/>
      <c r="AG186" s="558"/>
      <c r="AH186" s="560"/>
      <c r="AI186" s="583">
        <f>'PEP Av. Fin.'!H57</f>
        <v>46666.600000000006</v>
      </c>
      <c r="AJ186" s="584">
        <f>'PEP Av. Fin.'!I57</f>
        <v>0</v>
      </c>
      <c r="AK186" s="584">
        <f>'PEP Av. Fin.'!J57</f>
        <v>46666.600000000006</v>
      </c>
      <c r="AL186" s="561">
        <f>'PEP Av. Fin.'!K57</f>
        <v>0.31803709044715167</v>
      </c>
    </row>
    <row r="187" spans="1:38" ht="28.8" customHeight="1" x14ac:dyDescent="0.3">
      <c r="A187" s="553"/>
      <c r="B187" s="554"/>
      <c r="C187" s="555" t="s">
        <v>563</v>
      </c>
      <c r="D187" s="623">
        <v>2000</v>
      </c>
      <c r="E187" s="607">
        <f>F187/D187</f>
        <v>116.66666666666667</v>
      </c>
      <c r="F187" s="557">
        <v>233333.33333333334</v>
      </c>
      <c r="G187" s="558" t="s">
        <v>540</v>
      </c>
      <c r="H187" s="558" t="s">
        <v>184</v>
      </c>
      <c r="I187" s="558"/>
      <c r="J187" s="558"/>
      <c r="K187" s="558"/>
      <c r="L187" s="558"/>
      <c r="M187" s="558"/>
      <c r="N187" s="558"/>
      <c r="O187" s="558"/>
      <c r="P187" s="558"/>
      <c r="Q187" s="558"/>
      <c r="R187" s="558"/>
      <c r="S187" s="558"/>
      <c r="T187" s="558"/>
      <c r="U187" s="558"/>
      <c r="V187" s="558"/>
      <c r="W187" s="558"/>
      <c r="X187" s="558"/>
      <c r="Y187" s="558"/>
      <c r="Z187" s="558"/>
      <c r="AA187" s="558"/>
      <c r="AB187" s="558"/>
      <c r="AC187" s="558"/>
      <c r="AD187" s="558"/>
      <c r="AE187" s="558"/>
      <c r="AF187" s="558"/>
      <c r="AG187" s="558"/>
      <c r="AH187" s="560"/>
      <c r="AI187" s="583"/>
      <c r="AJ187" s="584"/>
      <c r="AK187" s="570"/>
      <c r="AL187" s="561"/>
    </row>
    <row r="188" spans="1:38" ht="28.8" customHeight="1" x14ac:dyDescent="0.3">
      <c r="A188" s="553"/>
      <c r="B188" s="823" t="str">
        <f>'PEP Av. Fin.'!A58</f>
        <v>3.1.4 - Assessoria técnica para melhorar a elaboração dos planos setoriais</v>
      </c>
      <c r="C188" s="824"/>
      <c r="D188" s="623"/>
      <c r="E188" s="607"/>
      <c r="F188" s="557"/>
      <c r="G188" s="558"/>
      <c r="H188" s="558"/>
      <c r="I188" s="558"/>
      <c r="J188" s="558"/>
      <c r="K188" s="558"/>
      <c r="L188" s="558"/>
      <c r="M188" s="558"/>
      <c r="N188" s="558"/>
      <c r="O188" s="558"/>
      <c r="P188" s="558"/>
      <c r="Q188" s="558"/>
      <c r="R188" s="558"/>
      <c r="S188" s="558"/>
      <c r="T188" s="558"/>
      <c r="U188" s="558"/>
      <c r="V188" s="558"/>
      <c r="W188" s="558"/>
      <c r="X188" s="558"/>
      <c r="Y188" s="558"/>
      <c r="Z188" s="558"/>
      <c r="AA188" s="558"/>
      <c r="AB188" s="558"/>
      <c r="AC188" s="558"/>
      <c r="AD188" s="558"/>
      <c r="AE188" s="558"/>
      <c r="AF188" s="558"/>
      <c r="AG188" s="558"/>
      <c r="AH188" s="560"/>
      <c r="AI188" s="583">
        <f>'PEP Av. Fin.'!H58</f>
        <v>11666.6</v>
      </c>
      <c r="AJ188" s="584">
        <f>'PEP Av. Fin.'!I58</f>
        <v>0</v>
      </c>
      <c r="AK188" s="584">
        <f>'PEP Av. Fin.'!J58</f>
        <v>11666.6</v>
      </c>
      <c r="AL188" s="561">
        <f>'PEP Av. Fin.'!K58</f>
        <v>7.950893185727563E-2</v>
      </c>
    </row>
    <row r="189" spans="1:38" ht="28.8" customHeight="1" x14ac:dyDescent="0.3">
      <c r="A189" s="553"/>
      <c r="B189" s="554"/>
      <c r="C189" s="630" t="s">
        <v>562</v>
      </c>
      <c r="D189" s="631">
        <v>500</v>
      </c>
      <c r="E189" s="632">
        <v>116.66666666666667</v>
      </c>
      <c r="F189" s="633">
        <v>58333.333333333336</v>
      </c>
      <c r="G189" s="634" t="s">
        <v>540</v>
      </c>
      <c r="H189" s="558" t="s">
        <v>184</v>
      </c>
      <c r="I189" s="558"/>
      <c r="J189" s="558"/>
      <c r="K189" s="558"/>
      <c r="L189" s="558"/>
      <c r="M189" s="558"/>
      <c r="N189" s="558"/>
      <c r="O189" s="558"/>
      <c r="P189" s="558"/>
      <c r="Q189" s="558"/>
      <c r="R189" s="558"/>
      <c r="S189" s="558"/>
      <c r="T189" s="558"/>
      <c r="U189" s="558"/>
      <c r="V189" s="558"/>
      <c r="W189" s="558"/>
      <c r="X189" s="558"/>
      <c r="Y189" s="558"/>
      <c r="Z189" s="558"/>
      <c r="AA189" s="558"/>
      <c r="AB189" s="558"/>
      <c r="AC189" s="558"/>
      <c r="AD189" s="558"/>
      <c r="AE189" s="558"/>
      <c r="AF189" s="558"/>
      <c r="AG189" s="558"/>
      <c r="AH189" s="560"/>
      <c r="AI189" s="583"/>
      <c r="AJ189" s="584"/>
      <c r="AK189" s="570"/>
      <c r="AL189" s="561"/>
    </row>
    <row r="190" spans="1:38" ht="28.8" customHeight="1" x14ac:dyDescent="0.3">
      <c r="A190" s="818" t="str">
        <f>'PEP Av. Fin.'!A59</f>
        <v>3.2 Sistema de Gestión del Tesoro estadual mejorado.</v>
      </c>
      <c r="B190" s="819"/>
      <c r="C190" s="820"/>
      <c r="D190" s="556"/>
      <c r="E190" s="557"/>
      <c r="F190" s="557"/>
      <c r="G190" s="571"/>
      <c r="H190" s="571"/>
      <c r="I190" s="571"/>
      <c r="J190" s="571"/>
      <c r="K190" s="571"/>
      <c r="L190" s="571"/>
      <c r="M190" s="571"/>
      <c r="N190" s="571"/>
      <c r="O190" s="571"/>
      <c r="P190" s="571"/>
      <c r="Q190" s="571"/>
      <c r="R190" s="571"/>
      <c r="S190" s="571"/>
      <c r="T190" s="571"/>
      <c r="U190" s="571"/>
      <c r="V190" s="571"/>
      <c r="W190" s="571"/>
      <c r="X190" s="571"/>
      <c r="Y190" s="571"/>
      <c r="Z190" s="571"/>
      <c r="AA190" s="571"/>
      <c r="AB190" s="571"/>
      <c r="AC190" s="571"/>
      <c r="AD190" s="571"/>
      <c r="AE190" s="571"/>
      <c r="AF190" s="571"/>
      <c r="AG190" s="571"/>
      <c r="AH190" s="572"/>
      <c r="AI190" s="583">
        <f>'PEP Av. Fin.'!H59</f>
        <v>200166.40000000002</v>
      </c>
      <c r="AJ190" s="584">
        <f>'PEP Av. Fin.'!I59</f>
        <v>0</v>
      </c>
      <c r="AK190" s="584">
        <f>'PEP Av. Fin.'!J59</f>
        <v>200166.40000000002</v>
      </c>
      <c r="AL190" s="574">
        <f>'PEP Av. Fin.'!K59</f>
        <v>0.2</v>
      </c>
    </row>
    <row r="191" spans="1:38" ht="40.799999999999997" customHeight="1" x14ac:dyDescent="0.3">
      <c r="A191" s="553"/>
      <c r="B191" s="823" t="str">
        <f>'PEP Av. Fin.'!A60</f>
        <v>3.2.1 - Revisão e ajuste dos procedimentos de Tesouraria, incluindo integração com contas públicas</v>
      </c>
      <c r="C191" s="824"/>
      <c r="D191" s="623"/>
      <c r="E191" s="607"/>
      <c r="F191" s="557"/>
      <c r="G191" s="558"/>
      <c r="H191" s="558"/>
      <c r="I191" s="558"/>
      <c r="J191" s="558"/>
      <c r="K191" s="558"/>
      <c r="L191" s="558"/>
      <c r="M191" s="558"/>
      <c r="N191" s="558"/>
      <c r="O191" s="558"/>
      <c r="P191" s="558"/>
      <c r="Q191" s="558"/>
      <c r="R191" s="558"/>
      <c r="S191" s="558"/>
      <c r="T191" s="558"/>
      <c r="U191" s="558"/>
      <c r="V191" s="558"/>
      <c r="W191" s="558"/>
      <c r="X191" s="558"/>
      <c r="Y191" s="558"/>
      <c r="Z191" s="558"/>
      <c r="AA191" s="558"/>
      <c r="AB191" s="558"/>
      <c r="AC191" s="558"/>
      <c r="AD191" s="558"/>
      <c r="AE191" s="558"/>
      <c r="AF191" s="558"/>
      <c r="AG191" s="558"/>
      <c r="AH191" s="560"/>
      <c r="AI191" s="583">
        <f>'PEP Av. Fin.'!H60</f>
        <v>42166.600000000006</v>
      </c>
      <c r="AJ191" s="584">
        <f>'PEP Av. Fin.'!I60</f>
        <v>0</v>
      </c>
      <c r="AK191" s="584">
        <f>'PEP Av. Fin.'!J60</f>
        <v>42166.600000000006</v>
      </c>
      <c r="AL191" s="561">
        <f>'PEP Av. Fin.'!K60</f>
        <v>0.21065773276633842</v>
      </c>
    </row>
    <row r="192" spans="1:38" ht="28.8" customHeight="1" x14ac:dyDescent="0.3">
      <c r="A192" s="553"/>
      <c r="B192" s="554"/>
      <c r="C192" s="555" t="s">
        <v>401</v>
      </c>
      <c r="D192" s="623">
        <v>45</v>
      </c>
      <c r="E192" s="607">
        <v>500</v>
      </c>
      <c r="F192" s="557">
        <v>22500</v>
      </c>
      <c r="G192" s="558" t="s">
        <v>360</v>
      </c>
      <c r="H192" s="558" t="s">
        <v>184</v>
      </c>
      <c r="I192" s="558"/>
      <c r="J192" s="558"/>
      <c r="K192" s="558"/>
      <c r="L192" s="558"/>
      <c r="M192" s="558"/>
      <c r="N192" s="558"/>
      <c r="O192" s="558"/>
      <c r="P192" s="558"/>
      <c r="Q192" s="558"/>
      <c r="R192" s="558"/>
      <c r="S192" s="558"/>
      <c r="T192" s="558"/>
      <c r="U192" s="558"/>
      <c r="V192" s="558"/>
      <c r="W192" s="558"/>
      <c r="X192" s="558"/>
      <c r="Y192" s="558"/>
      <c r="Z192" s="558"/>
      <c r="AA192" s="558"/>
      <c r="AB192" s="558"/>
      <c r="AC192" s="558"/>
      <c r="AD192" s="558"/>
      <c r="AE192" s="558"/>
      <c r="AF192" s="558"/>
      <c r="AG192" s="558"/>
      <c r="AH192" s="560"/>
      <c r="AI192" s="583"/>
      <c r="AJ192" s="584"/>
      <c r="AK192" s="570"/>
      <c r="AL192" s="561"/>
    </row>
    <row r="193" spans="1:38" ht="28.8" customHeight="1" x14ac:dyDescent="0.3">
      <c r="A193" s="553"/>
      <c r="B193" s="554"/>
      <c r="C193" s="555" t="s">
        <v>402</v>
      </c>
      <c r="D193" s="623">
        <v>4</v>
      </c>
      <c r="E193" s="607">
        <v>1666.6666666666667</v>
      </c>
      <c r="F193" s="557">
        <v>6666.666666666667</v>
      </c>
      <c r="G193" s="558" t="s">
        <v>360</v>
      </c>
      <c r="H193" s="558" t="s">
        <v>184</v>
      </c>
      <c r="I193" s="558"/>
      <c r="J193" s="558"/>
      <c r="K193" s="558"/>
      <c r="L193" s="558"/>
      <c r="M193" s="558"/>
      <c r="N193" s="558"/>
      <c r="O193" s="558"/>
      <c r="P193" s="558"/>
      <c r="Q193" s="558"/>
      <c r="R193" s="558"/>
      <c r="S193" s="558"/>
      <c r="T193" s="558"/>
      <c r="U193" s="558"/>
      <c r="V193" s="558"/>
      <c r="W193" s="558"/>
      <c r="X193" s="558"/>
      <c r="Y193" s="558"/>
      <c r="Z193" s="558"/>
      <c r="AA193" s="558"/>
      <c r="AB193" s="558"/>
      <c r="AC193" s="558"/>
      <c r="AD193" s="558"/>
      <c r="AE193" s="558"/>
      <c r="AF193" s="558"/>
      <c r="AG193" s="558"/>
      <c r="AH193" s="560"/>
      <c r="AI193" s="583"/>
      <c r="AJ193" s="584"/>
      <c r="AK193" s="570"/>
      <c r="AL193" s="561"/>
    </row>
    <row r="194" spans="1:38" ht="43.8" customHeight="1" x14ac:dyDescent="0.3">
      <c r="A194" s="553"/>
      <c r="B194" s="554"/>
      <c r="C194" s="555" t="s">
        <v>561</v>
      </c>
      <c r="D194" s="623">
        <v>1300</v>
      </c>
      <c r="E194" s="607">
        <v>116.66666666666666</v>
      </c>
      <c r="F194" s="557">
        <v>151666.66666666666</v>
      </c>
      <c r="G194" s="558" t="s">
        <v>540</v>
      </c>
      <c r="H194" s="558" t="s">
        <v>184</v>
      </c>
      <c r="I194" s="558"/>
      <c r="J194" s="558"/>
      <c r="K194" s="558"/>
      <c r="L194" s="558"/>
      <c r="M194" s="558"/>
      <c r="N194" s="558"/>
      <c r="O194" s="558"/>
      <c r="P194" s="558"/>
      <c r="Q194" s="558"/>
      <c r="R194" s="558"/>
      <c r="S194" s="558"/>
      <c r="T194" s="558"/>
      <c r="U194" s="558"/>
      <c r="V194" s="558"/>
      <c r="W194" s="558"/>
      <c r="X194" s="558"/>
      <c r="Y194" s="558"/>
      <c r="Z194" s="558"/>
      <c r="AA194" s="558"/>
      <c r="AB194" s="558"/>
      <c r="AC194" s="558"/>
      <c r="AD194" s="558"/>
      <c r="AE194" s="558"/>
      <c r="AF194" s="558"/>
      <c r="AG194" s="558"/>
      <c r="AH194" s="560"/>
      <c r="AI194" s="583"/>
      <c r="AJ194" s="584"/>
      <c r="AK194" s="570"/>
      <c r="AL194" s="561"/>
    </row>
    <row r="195" spans="1:38" ht="28.8" customHeight="1" x14ac:dyDescent="0.3">
      <c r="A195" s="553"/>
      <c r="B195" s="554"/>
      <c r="C195" s="555" t="s">
        <v>152</v>
      </c>
      <c r="D195" s="623">
        <v>20</v>
      </c>
      <c r="E195" s="607">
        <v>1500</v>
      </c>
      <c r="F195" s="557">
        <v>30000</v>
      </c>
      <c r="G195" s="558" t="s">
        <v>250</v>
      </c>
      <c r="H195" s="558" t="s">
        <v>184</v>
      </c>
      <c r="I195" s="558"/>
      <c r="J195" s="558"/>
      <c r="K195" s="558"/>
      <c r="L195" s="558"/>
      <c r="M195" s="558"/>
      <c r="N195" s="558"/>
      <c r="O195" s="558"/>
      <c r="P195" s="558"/>
      <c r="Q195" s="558"/>
      <c r="R195" s="558"/>
      <c r="S195" s="558"/>
      <c r="T195" s="558"/>
      <c r="U195" s="558"/>
      <c r="V195" s="558"/>
      <c r="W195" s="558"/>
      <c r="X195" s="558"/>
      <c r="Y195" s="558"/>
      <c r="Z195" s="558"/>
      <c r="AA195" s="558"/>
      <c r="AB195" s="558"/>
      <c r="AC195" s="558"/>
      <c r="AD195" s="558"/>
      <c r="AE195" s="558"/>
      <c r="AF195" s="558"/>
      <c r="AG195" s="558"/>
      <c r="AH195" s="560"/>
      <c r="AI195" s="583"/>
      <c r="AJ195" s="584"/>
      <c r="AK195" s="570"/>
      <c r="AL195" s="561"/>
    </row>
    <row r="196" spans="1:38" ht="28.8" customHeight="1" x14ac:dyDescent="0.3">
      <c r="A196" s="553"/>
      <c r="B196" s="823" t="str">
        <f>'PEP Av. Fin.'!A61</f>
        <v>3.2.2 - Módulo de gestão de contratos</v>
      </c>
      <c r="C196" s="824"/>
      <c r="D196" s="623"/>
      <c r="E196" s="607"/>
      <c r="F196" s="557"/>
      <c r="G196" s="558"/>
      <c r="H196" s="558"/>
      <c r="I196" s="558"/>
      <c r="J196" s="558"/>
      <c r="K196" s="558"/>
      <c r="L196" s="558"/>
      <c r="M196" s="558"/>
      <c r="N196" s="558"/>
      <c r="O196" s="558"/>
      <c r="P196" s="558"/>
      <c r="Q196" s="558"/>
      <c r="R196" s="558"/>
      <c r="S196" s="558"/>
      <c r="T196" s="558"/>
      <c r="U196" s="558"/>
      <c r="V196" s="558"/>
      <c r="W196" s="558"/>
      <c r="X196" s="558"/>
      <c r="Y196" s="558"/>
      <c r="Z196" s="558"/>
      <c r="AA196" s="558"/>
      <c r="AB196" s="558"/>
      <c r="AC196" s="558"/>
      <c r="AD196" s="558"/>
      <c r="AE196" s="558"/>
      <c r="AF196" s="558"/>
      <c r="AG196" s="558"/>
      <c r="AH196" s="560"/>
      <c r="AI196" s="583">
        <f>'PEP Av. Fin.'!H61</f>
        <v>87666.6</v>
      </c>
      <c r="AJ196" s="584">
        <f>'PEP Av. Fin.'!I61</f>
        <v>0</v>
      </c>
      <c r="AK196" s="584">
        <f>'PEP Av. Fin.'!J61</f>
        <v>87666.6</v>
      </c>
      <c r="AL196" s="561">
        <f>'PEP Av. Fin.'!K61</f>
        <v>0</v>
      </c>
    </row>
    <row r="197" spans="1:38" ht="28.8" customHeight="1" x14ac:dyDescent="0.3">
      <c r="A197" s="553"/>
      <c r="B197" s="554"/>
      <c r="C197" s="555" t="s">
        <v>403</v>
      </c>
      <c r="D197" s="623">
        <v>60</v>
      </c>
      <c r="E197" s="607">
        <v>500</v>
      </c>
      <c r="F197" s="557">
        <v>30000</v>
      </c>
      <c r="G197" s="558" t="s">
        <v>360</v>
      </c>
      <c r="H197" s="558" t="s">
        <v>184</v>
      </c>
      <c r="I197" s="558"/>
      <c r="J197" s="558"/>
      <c r="K197" s="558"/>
      <c r="L197" s="558"/>
      <c r="M197" s="558"/>
      <c r="N197" s="558"/>
      <c r="O197" s="558"/>
      <c r="P197" s="558"/>
      <c r="Q197" s="558"/>
      <c r="R197" s="558"/>
      <c r="S197" s="558"/>
      <c r="T197" s="558"/>
      <c r="U197" s="558"/>
      <c r="V197" s="558"/>
      <c r="W197" s="558"/>
      <c r="X197" s="558"/>
      <c r="Y197" s="558"/>
      <c r="Z197" s="558"/>
      <c r="AA197" s="558"/>
      <c r="AB197" s="558"/>
      <c r="AC197" s="558"/>
      <c r="AD197" s="558"/>
      <c r="AE197" s="558"/>
      <c r="AF197" s="558"/>
      <c r="AG197" s="558"/>
      <c r="AH197" s="560"/>
      <c r="AI197" s="583"/>
      <c r="AJ197" s="584"/>
      <c r="AK197" s="570"/>
      <c r="AL197" s="561"/>
    </row>
    <row r="198" spans="1:38" ht="28.8" customHeight="1" x14ac:dyDescent="0.3">
      <c r="A198" s="553"/>
      <c r="B198" s="554"/>
      <c r="C198" s="555" t="s">
        <v>560</v>
      </c>
      <c r="D198" s="623">
        <v>3500</v>
      </c>
      <c r="E198" s="607">
        <v>116.66666666666666</v>
      </c>
      <c r="F198" s="557">
        <v>408333.33333333331</v>
      </c>
      <c r="G198" s="558" t="s">
        <v>336</v>
      </c>
      <c r="H198" s="558" t="s">
        <v>184</v>
      </c>
      <c r="I198" s="558"/>
      <c r="J198" s="558"/>
      <c r="K198" s="558"/>
      <c r="L198" s="558"/>
      <c r="M198" s="558"/>
      <c r="N198" s="558"/>
      <c r="O198" s="558"/>
      <c r="P198" s="558"/>
      <c r="Q198" s="558"/>
      <c r="R198" s="558"/>
      <c r="S198" s="558"/>
      <c r="T198" s="558"/>
      <c r="U198" s="558"/>
      <c r="V198" s="558"/>
      <c r="W198" s="558"/>
      <c r="X198" s="558"/>
      <c r="Y198" s="558"/>
      <c r="Z198" s="558"/>
      <c r="AA198" s="558"/>
      <c r="AB198" s="558"/>
      <c r="AC198" s="558"/>
      <c r="AD198" s="558"/>
      <c r="AE198" s="558"/>
      <c r="AF198" s="558"/>
      <c r="AG198" s="558"/>
      <c r="AH198" s="560"/>
      <c r="AI198" s="583"/>
      <c r="AJ198" s="584"/>
      <c r="AK198" s="570"/>
      <c r="AL198" s="561"/>
    </row>
    <row r="199" spans="1:38" ht="28.8" customHeight="1" x14ac:dyDescent="0.3">
      <c r="A199" s="553"/>
      <c r="B199" s="823" t="str">
        <f>'PEP Av. Fin.'!A62</f>
        <v>3.2.3 - Metodologia de programação de caixa e automação no SIAFE</v>
      </c>
      <c r="C199" s="824"/>
      <c r="D199" s="623"/>
      <c r="E199" s="607"/>
      <c r="F199" s="557"/>
      <c r="G199" s="558"/>
      <c r="H199" s="558"/>
      <c r="I199" s="558"/>
      <c r="J199" s="558"/>
      <c r="K199" s="558"/>
      <c r="L199" s="558"/>
      <c r="M199" s="558"/>
      <c r="N199" s="558"/>
      <c r="O199" s="558"/>
      <c r="P199" s="558"/>
      <c r="Q199" s="558"/>
      <c r="R199" s="558"/>
      <c r="S199" s="558"/>
      <c r="T199" s="558"/>
      <c r="U199" s="558"/>
      <c r="V199" s="558"/>
      <c r="W199" s="558"/>
      <c r="X199" s="558"/>
      <c r="Y199" s="558"/>
      <c r="Z199" s="558"/>
      <c r="AA199" s="558"/>
      <c r="AB199" s="558"/>
      <c r="AC199" s="558"/>
      <c r="AD199" s="558"/>
      <c r="AE199" s="558"/>
      <c r="AF199" s="558"/>
      <c r="AG199" s="558"/>
      <c r="AH199" s="560"/>
      <c r="AI199" s="583">
        <f>'PEP Av. Fin.'!H62</f>
        <v>46666.600000000006</v>
      </c>
      <c r="AJ199" s="584">
        <f>'PEP Av. Fin.'!I62</f>
        <v>0</v>
      </c>
      <c r="AK199" s="584">
        <f>'PEP Av. Fin.'!J62</f>
        <v>46666.600000000006</v>
      </c>
      <c r="AL199" s="561">
        <f>'PEP Av. Fin.'!K62</f>
        <v>0</v>
      </c>
    </row>
    <row r="200" spans="1:38" ht="28.8" customHeight="1" x14ac:dyDescent="0.3">
      <c r="A200" s="553"/>
      <c r="B200" s="554"/>
      <c r="C200" s="555" t="s">
        <v>559</v>
      </c>
      <c r="D200" s="623">
        <v>2000</v>
      </c>
      <c r="E200" s="607">
        <v>116.66666666666667</v>
      </c>
      <c r="F200" s="557">
        <v>233333.33333333334</v>
      </c>
      <c r="G200" s="558" t="s">
        <v>336</v>
      </c>
      <c r="H200" s="558" t="s">
        <v>184</v>
      </c>
      <c r="I200" s="558"/>
      <c r="J200" s="558"/>
      <c r="K200" s="558"/>
      <c r="L200" s="558"/>
      <c r="M200" s="558"/>
      <c r="N200" s="558"/>
      <c r="O200" s="558"/>
      <c r="P200" s="558"/>
      <c r="Q200" s="558"/>
      <c r="R200" s="558"/>
      <c r="S200" s="558"/>
      <c r="T200" s="558"/>
      <c r="U200" s="558"/>
      <c r="V200" s="558"/>
      <c r="W200" s="558"/>
      <c r="X200" s="558"/>
      <c r="Y200" s="558"/>
      <c r="Z200" s="558"/>
      <c r="AA200" s="558"/>
      <c r="AB200" s="558"/>
      <c r="AC200" s="558"/>
      <c r="AD200" s="558"/>
      <c r="AE200" s="558"/>
      <c r="AF200" s="558"/>
      <c r="AG200" s="558"/>
      <c r="AH200" s="560"/>
      <c r="AI200" s="583"/>
      <c r="AJ200" s="584"/>
      <c r="AK200" s="570"/>
      <c r="AL200" s="561"/>
    </row>
    <row r="201" spans="1:38" ht="28.8" customHeight="1" x14ac:dyDescent="0.3">
      <c r="A201" s="553"/>
      <c r="B201" s="823" t="str">
        <f>'PEP Av. Fin.'!A63</f>
        <v>3.2.4 - Integração e Ajustes no SIAFE e sistema de aplicação financeira (SGOLD)</v>
      </c>
      <c r="C201" s="824"/>
      <c r="D201" s="623"/>
      <c r="E201" s="607"/>
      <c r="F201" s="557"/>
      <c r="G201" s="558"/>
      <c r="H201" s="558"/>
      <c r="I201" s="558"/>
      <c r="J201" s="558"/>
      <c r="K201" s="558"/>
      <c r="L201" s="558"/>
      <c r="M201" s="558"/>
      <c r="N201" s="558"/>
      <c r="O201" s="558"/>
      <c r="P201" s="558"/>
      <c r="Q201" s="558"/>
      <c r="R201" s="558"/>
      <c r="S201" s="558"/>
      <c r="T201" s="558"/>
      <c r="U201" s="558"/>
      <c r="V201" s="558"/>
      <c r="W201" s="558"/>
      <c r="X201" s="558"/>
      <c r="Y201" s="558"/>
      <c r="Z201" s="558"/>
      <c r="AA201" s="558"/>
      <c r="AB201" s="558"/>
      <c r="AC201" s="558"/>
      <c r="AD201" s="558"/>
      <c r="AE201" s="558"/>
      <c r="AF201" s="558"/>
      <c r="AG201" s="558"/>
      <c r="AH201" s="560"/>
      <c r="AI201" s="583">
        <f>'PEP Av. Fin.'!H63</f>
        <v>23666.600000000002</v>
      </c>
      <c r="AJ201" s="584">
        <f>'PEP Av. Fin.'!I63</f>
        <v>0</v>
      </c>
      <c r="AK201" s="584">
        <f>'PEP Av. Fin.'!J63</f>
        <v>23666.600000000002</v>
      </c>
      <c r="AL201" s="561">
        <f>'PEP Av. Fin.'!K63</f>
        <v>0</v>
      </c>
    </row>
    <row r="202" spans="1:38" ht="28.8" customHeight="1" x14ac:dyDescent="0.3">
      <c r="A202" s="553"/>
      <c r="B202" s="554"/>
      <c r="C202" s="555" t="s">
        <v>405</v>
      </c>
      <c r="D202" s="623">
        <v>15</v>
      </c>
      <c r="E202" s="607">
        <v>1666.6666666666667</v>
      </c>
      <c r="F202" s="557">
        <v>25000</v>
      </c>
      <c r="G202" s="558" t="s">
        <v>360</v>
      </c>
      <c r="H202" s="558" t="s">
        <v>184</v>
      </c>
      <c r="I202" s="558"/>
      <c r="J202" s="558"/>
      <c r="K202" s="558"/>
      <c r="L202" s="558"/>
      <c r="M202" s="558"/>
      <c r="N202" s="558"/>
      <c r="O202" s="558"/>
      <c r="P202" s="558"/>
      <c r="Q202" s="558"/>
      <c r="R202" s="558"/>
      <c r="S202" s="558"/>
      <c r="T202" s="558"/>
      <c r="U202" s="558"/>
      <c r="V202" s="558"/>
      <c r="W202" s="558"/>
      <c r="X202" s="558"/>
      <c r="Y202" s="558"/>
      <c r="Z202" s="558"/>
      <c r="AA202" s="558"/>
      <c r="AB202" s="558"/>
      <c r="AC202" s="558"/>
      <c r="AD202" s="558"/>
      <c r="AE202" s="558"/>
      <c r="AF202" s="558"/>
      <c r="AG202" s="558"/>
      <c r="AH202" s="560"/>
      <c r="AI202" s="583"/>
      <c r="AJ202" s="584"/>
      <c r="AK202" s="570"/>
      <c r="AL202" s="561"/>
    </row>
    <row r="203" spans="1:38" ht="28.8" customHeight="1" x14ac:dyDescent="0.3">
      <c r="A203" s="553"/>
      <c r="B203" s="554"/>
      <c r="C203" s="555" t="s">
        <v>558</v>
      </c>
      <c r="D203" s="623">
        <v>800</v>
      </c>
      <c r="E203" s="607">
        <v>116.66666666666666</v>
      </c>
      <c r="F203" s="557">
        <v>93333.333333333328</v>
      </c>
      <c r="G203" s="558" t="s">
        <v>336</v>
      </c>
      <c r="H203" s="558" t="s">
        <v>184</v>
      </c>
      <c r="I203" s="558"/>
      <c r="J203" s="558"/>
      <c r="K203" s="558"/>
      <c r="L203" s="558"/>
      <c r="M203" s="558"/>
      <c r="N203" s="558"/>
      <c r="O203" s="558"/>
      <c r="P203" s="558"/>
      <c r="Q203" s="558"/>
      <c r="R203" s="558"/>
      <c r="S203" s="558"/>
      <c r="T203" s="558"/>
      <c r="U203" s="558"/>
      <c r="V203" s="558"/>
      <c r="W203" s="558"/>
      <c r="X203" s="558"/>
      <c r="Y203" s="558"/>
      <c r="Z203" s="558"/>
      <c r="AA203" s="558"/>
      <c r="AB203" s="558"/>
      <c r="AC203" s="558"/>
      <c r="AD203" s="558"/>
      <c r="AE203" s="558"/>
      <c r="AF203" s="558"/>
      <c r="AG203" s="558"/>
      <c r="AH203" s="560"/>
      <c r="AI203" s="583"/>
      <c r="AJ203" s="584"/>
      <c r="AK203" s="570"/>
      <c r="AL203" s="561"/>
    </row>
    <row r="204" spans="1:38" ht="28.8" customHeight="1" x14ac:dyDescent="0.3">
      <c r="A204" s="818" t="str">
        <f>'PEP Av. Fin.'!A64</f>
        <v>3.3 Modelo de Gestión de compras y contrataciones del Estado fortalecido.</v>
      </c>
      <c r="B204" s="819"/>
      <c r="C204" s="820"/>
      <c r="D204" s="556"/>
      <c r="E204" s="557"/>
      <c r="F204" s="557"/>
      <c r="G204" s="571"/>
      <c r="H204" s="571"/>
      <c r="I204" s="571"/>
      <c r="J204" s="571"/>
      <c r="K204" s="571"/>
      <c r="L204" s="571"/>
      <c r="M204" s="571"/>
      <c r="N204" s="571"/>
      <c r="O204" s="571"/>
      <c r="P204" s="571"/>
      <c r="Q204" s="571"/>
      <c r="R204" s="571"/>
      <c r="S204" s="571"/>
      <c r="T204" s="571"/>
      <c r="U204" s="571"/>
      <c r="V204" s="571"/>
      <c r="W204" s="571"/>
      <c r="X204" s="571"/>
      <c r="Y204" s="571"/>
      <c r="Z204" s="571"/>
      <c r="AA204" s="571"/>
      <c r="AB204" s="571"/>
      <c r="AC204" s="571"/>
      <c r="AD204" s="571"/>
      <c r="AE204" s="571"/>
      <c r="AF204" s="571"/>
      <c r="AG204" s="571"/>
      <c r="AH204" s="572"/>
      <c r="AI204" s="583">
        <f>'PEP Av. Fin.'!H64</f>
        <v>341000.1</v>
      </c>
      <c r="AJ204" s="584">
        <f>'PEP Av. Fin.'!I64</f>
        <v>0</v>
      </c>
      <c r="AK204" s="584">
        <f>'PEP Av. Fin.'!J64</f>
        <v>341000.1</v>
      </c>
      <c r="AL204" s="574">
        <f>'PEP Av. Fin.'!K64</f>
        <v>0.15</v>
      </c>
    </row>
    <row r="205" spans="1:38" ht="28.8" customHeight="1" x14ac:dyDescent="0.3">
      <c r="A205" s="553"/>
      <c r="B205" s="823" t="str">
        <f>'PEP Av. Fin.'!A65</f>
        <v>3.3.1 - Desenvolvimento de uma política de compras</v>
      </c>
      <c r="C205" s="824"/>
      <c r="D205" s="623"/>
      <c r="E205" s="607"/>
      <c r="F205" s="557"/>
      <c r="G205" s="558"/>
      <c r="H205" s="558"/>
      <c r="I205" s="558"/>
      <c r="J205" s="558"/>
      <c r="K205" s="558"/>
      <c r="L205" s="558"/>
      <c r="M205" s="558"/>
      <c r="N205" s="558"/>
      <c r="O205" s="558"/>
      <c r="P205" s="558"/>
      <c r="Q205" s="558"/>
      <c r="R205" s="558"/>
      <c r="S205" s="558"/>
      <c r="T205" s="558"/>
      <c r="U205" s="558"/>
      <c r="V205" s="558"/>
      <c r="W205" s="558"/>
      <c r="X205" s="558"/>
      <c r="Y205" s="558"/>
      <c r="Z205" s="558"/>
      <c r="AA205" s="558"/>
      <c r="AB205" s="558"/>
      <c r="AC205" s="558"/>
      <c r="AD205" s="558"/>
      <c r="AE205" s="558"/>
      <c r="AF205" s="558"/>
      <c r="AG205" s="558"/>
      <c r="AH205" s="560"/>
      <c r="AI205" s="583">
        <f>'PEP Av. Fin.'!H65</f>
        <v>341000.1</v>
      </c>
      <c r="AJ205" s="584">
        <f>'PEP Av. Fin.'!I65</f>
        <v>0</v>
      </c>
      <c r="AK205" s="584">
        <f>'PEP Av. Fin.'!J65</f>
        <v>341000.1</v>
      </c>
      <c r="AL205" s="561">
        <f>'PEP Av. Fin.'!K65</f>
        <v>1</v>
      </c>
    </row>
    <row r="206" spans="1:38" ht="28.8" customHeight="1" x14ac:dyDescent="0.3">
      <c r="A206" s="553"/>
      <c r="B206" s="554"/>
      <c r="C206" s="555" t="s">
        <v>407</v>
      </c>
      <c r="D206" s="623">
        <v>200</v>
      </c>
      <c r="E206" s="607">
        <v>333.33333333333337</v>
      </c>
      <c r="F206" s="557">
        <v>66666.666666666672</v>
      </c>
      <c r="G206" s="558" t="s">
        <v>360</v>
      </c>
      <c r="H206" s="558" t="s">
        <v>184</v>
      </c>
      <c r="I206" s="558"/>
      <c r="J206" s="558"/>
      <c r="K206" s="558"/>
      <c r="L206" s="558"/>
      <c r="M206" s="558"/>
      <c r="N206" s="558"/>
      <c r="O206" s="558"/>
      <c r="P206" s="558"/>
      <c r="Q206" s="558"/>
      <c r="R206" s="558"/>
      <c r="S206" s="558"/>
      <c r="T206" s="558"/>
      <c r="U206" s="558"/>
      <c r="V206" s="558"/>
      <c r="W206" s="558"/>
      <c r="X206" s="558"/>
      <c r="Y206" s="558"/>
      <c r="Z206" s="558"/>
      <c r="AA206" s="558"/>
      <c r="AB206" s="558"/>
      <c r="AC206" s="558"/>
      <c r="AD206" s="558"/>
      <c r="AE206" s="558"/>
      <c r="AF206" s="558"/>
      <c r="AG206" s="558"/>
      <c r="AH206" s="560"/>
      <c r="AI206" s="583"/>
      <c r="AJ206" s="584"/>
      <c r="AK206" s="570"/>
      <c r="AL206" s="561"/>
    </row>
    <row r="207" spans="1:38" ht="28.8" customHeight="1" x14ac:dyDescent="0.3">
      <c r="A207" s="553"/>
      <c r="B207" s="554"/>
      <c r="C207" s="555" t="s">
        <v>405</v>
      </c>
      <c r="D207" s="623">
        <v>6</v>
      </c>
      <c r="E207" s="607">
        <v>1666.6666666666667</v>
      </c>
      <c r="F207" s="557">
        <v>10000</v>
      </c>
      <c r="G207" s="558" t="s">
        <v>360</v>
      </c>
      <c r="H207" s="558" t="s">
        <v>184</v>
      </c>
      <c r="I207" s="558"/>
      <c r="J207" s="558"/>
      <c r="K207" s="558"/>
      <c r="L207" s="558"/>
      <c r="M207" s="558"/>
      <c r="N207" s="558"/>
      <c r="O207" s="558"/>
      <c r="P207" s="558"/>
      <c r="Q207" s="558"/>
      <c r="R207" s="558"/>
      <c r="S207" s="558"/>
      <c r="T207" s="558"/>
      <c r="U207" s="558"/>
      <c r="V207" s="558"/>
      <c r="W207" s="558"/>
      <c r="X207" s="558"/>
      <c r="Y207" s="558"/>
      <c r="Z207" s="558"/>
      <c r="AA207" s="558"/>
      <c r="AB207" s="558"/>
      <c r="AC207" s="558"/>
      <c r="AD207" s="558"/>
      <c r="AE207" s="558"/>
      <c r="AF207" s="558"/>
      <c r="AG207" s="558"/>
      <c r="AH207" s="560"/>
      <c r="AI207" s="583"/>
      <c r="AJ207" s="584"/>
      <c r="AK207" s="570"/>
      <c r="AL207" s="561"/>
    </row>
    <row r="208" spans="1:38" ht="28.8" customHeight="1" x14ac:dyDescent="0.3">
      <c r="A208" s="553"/>
      <c r="B208" s="554"/>
      <c r="C208" s="555" t="s">
        <v>408</v>
      </c>
      <c r="D208" s="623">
        <v>120</v>
      </c>
      <c r="E208" s="607">
        <v>116.66666666666667</v>
      </c>
      <c r="F208" s="557">
        <v>14000</v>
      </c>
      <c r="G208" s="558" t="s">
        <v>360</v>
      </c>
      <c r="H208" s="558" t="s">
        <v>184</v>
      </c>
      <c r="I208" s="558"/>
      <c r="J208" s="558"/>
      <c r="K208" s="558"/>
      <c r="L208" s="558"/>
      <c r="M208" s="558"/>
      <c r="N208" s="558"/>
      <c r="O208" s="558"/>
      <c r="P208" s="558"/>
      <c r="Q208" s="558"/>
      <c r="R208" s="558"/>
      <c r="S208" s="558"/>
      <c r="T208" s="558"/>
      <c r="U208" s="558"/>
      <c r="V208" s="558"/>
      <c r="W208" s="558"/>
      <c r="X208" s="558"/>
      <c r="Y208" s="558"/>
      <c r="Z208" s="558"/>
      <c r="AA208" s="558"/>
      <c r="AB208" s="558"/>
      <c r="AC208" s="558"/>
      <c r="AD208" s="558"/>
      <c r="AE208" s="558"/>
      <c r="AF208" s="558"/>
      <c r="AG208" s="558"/>
      <c r="AH208" s="560"/>
      <c r="AI208" s="583"/>
      <c r="AJ208" s="584"/>
      <c r="AK208" s="570"/>
      <c r="AL208" s="561"/>
    </row>
    <row r="209" spans="1:38" ht="28.8" customHeight="1" x14ac:dyDescent="0.3">
      <c r="A209" s="553"/>
      <c r="B209" s="554"/>
      <c r="C209" s="555" t="s">
        <v>557</v>
      </c>
      <c r="D209" s="623">
        <v>1</v>
      </c>
      <c r="E209" s="607">
        <v>2166666.6666666665</v>
      </c>
      <c r="F209" s="557">
        <v>2166666.6666666665</v>
      </c>
      <c r="G209" s="558" t="s">
        <v>540</v>
      </c>
      <c r="H209" s="558" t="s">
        <v>184</v>
      </c>
      <c r="I209" s="558"/>
      <c r="J209" s="558"/>
      <c r="K209" s="558"/>
      <c r="L209" s="558"/>
      <c r="M209" s="558"/>
      <c r="N209" s="558"/>
      <c r="O209" s="558"/>
      <c r="P209" s="558"/>
      <c r="Q209" s="558"/>
      <c r="R209" s="558"/>
      <c r="S209" s="558"/>
      <c r="T209" s="558"/>
      <c r="U209" s="558"/>
      <c r="V209" s="558"/>
      <c r="W209" s="558"/>
      <c r="X209" s="558"/>
      <c r="Y209" s="558"/>
      <c r="Z209" s="558"/>
      <c r="AA209" s="558"/>
      <c r="AB209" s="558"/>
      <c r="AC209" s="558"/>
      <c r="AD209" s="558"/>
      <c r="AE209" s="558"/>
      <c r="AF209" s="558"/>
      <c r="AG209" s="558"/>
      <c r="AH209" s="560"/>
      <c r="AI209" s="583"/>
      <c r="AJ209" s="584"/>
      <c r="AK209" s="570"/>
      <c r="AL209" s="561"/>
    </row>
    <row r="210" spans="1:38" ht="28.8" customHeight="1" x14ac:dyDescent="0.3">
      <c r="A210" s="553"/>
      <c r="B210" s="554"/>
      <c r="C210" s="555" t="s">
        <v>319</v>
      </c>
      <c r="D210" s="623">
        <v>11</v>
      </c>
      <c r="E210" s="607">
        <v>1000</v>
      </c>
      <c r="F210" s="557">
        <v>11000</v>
      </c>
      <c r="G210" s="558" t="s">
        <v>250</v>
      </c>
      <c r="H210" s="558" t="s">
        <v>184</v>
      </c>
      <c r="I210" s="558"/>
      <c r="J210" s="558"/>
      <c r="K210" s="558"/>
      <c r="L210" s="558"/>
      <c r="M210" s="558"/>
      <c r="N210" s="558"/>
      <c r="O210" s="558"/>
      <c r="P210" s="558"/>
      <c r="Q210" s="558"/>
      <c r="R210" s="558"/>
      <c r="S210" s="558"/>
      <c r="T210" s="558"/>
      <c r="U210" s="558"/>
      <c r="V210" s="558"/>
      <c r="W210" s="558"/>
      <c r="X210" s="558"/>
      <c r="Y210" s="558"/>
      <c r="Z210" s="558"/>
      <c r="AA210" s="558"/>
      <c r="AB210" s="558"/>
      <c r="AC210" s="558"/>
      <c r="AD210" s="558"/>
      <c r="AE210" s="558"/>
      <c r="AF210" s="558"/>
      <c r="AG210" s="558"/>
      <c r="AH210" s="560"/>
      <c r="AI210" s="583"/>
      <c r="AJ210" s="584"/>
      <c r="AK210" s="570"/>
      <c r="AL210" s="561"/>
    </row>
    <row r="211" spans="1:38" ht="28.8" customHeight="1" x14ac:dyDescent="0.3">
      <c r="A211" s="553"/>
      <c r="B211" s="554"/>
      <c r="C211" s="555" t="s">
        <v>333</v>
      </c>
      <c r="D211" s="623">
        <v>5</v>
      </c>
      <c r="E211" s="607">
        <v>1000</v>
      </c>
      <c r="F211" s="557">
        <v>5000</v>
      </c>
      <c r="G211" s="558" t="s">
        <v>250</v>
      </c>
      <c r="H211" s="558" t="s">
        <v>184</v>
      </c>
      <c r="I211" s="558"/>
      <c r="J211" s="558"/>
      <c r="K211" s="558"/>
      <c r="L211" s="558"/>
      <c r="M211" s="558"/>
      <c r="N211" s="558"/>
      <c r="O211" s="558"/>
      <c r="P211" s="558"/>
      <c r="Q211" s="558"/>
      <c r="R211" s="558"/>
      <c r="S211" s="558"/>
      <c r="T211" s="558"/>
      <c r="U211" s="558"/>
      <c r="V211" s="558"/>
      <c r="W211" s="558"/>
      <c r="X211" s="558"/>
      <c r="Y211" s="558"/>
      <c r="Z211" s="558"/>
      <c r="AA211" s="558"/>
      <c r="AB211" s="558"/>
      <c r="AC211" s="558"/>
      <c r="AD211" s="558"/>
      <c r="AE211" s="558"/>
      <c r="AF211" s="558"/>
      <c r="AG211" s="558"/>
      <c r="AH211" s="560"/>
      <c r="AI211" s="583"/>
      <c r="AJ211" s="584"/>
      <c r="AK211" s="570"/>
      <c r="AL211" s="561"/>
    </row>
    <row r="212" spans="1:38" ht="28.8" customHeight="1" x14ac:dyDescent="0.3">
      <c r="A212" s="553"/>
      <c r="B212" s="823" t="str">
        <f>'PEP Av. Fin.'!A66</f>
        <v>3.3.2 - Preparação de um catálogo de produtos e serviços</v>
      </c>
      <c r="C212" s="824"/>
      <c r="D212" s="623"/>
      <c r="E212" s="607"/>
      <c r="F212" s="557"/>
      <c r="G212" s="558"/>
      <c r="H212" s="558"/>
      <c r="I212" s="558"/>
      <c r="J212" s="558"/>
      <c r="K212" s="558"/>
      <c r="L212" s="558"/>
      <c r="M212" s="558"/>
      <c r="N212" s="558"/>
      <c r="O212" s="558"/>
      <c r="P212" s="558"/>
      <c r="Q212" s="558"/>
      <c r="R212" s="558"/>
      <c r="S212" s="558"/>
      <c r="T212" s="558"/>
      <c r="U212" s="558"/>
      <c r="V212" s="558"/>
      <c r="W212" s="558"/>
      <c r="X212" s="558"/>
      <c r="Y212" s="558"/>
      <c r="Z212" s="558"/>
      <c r="AA212" s="558"/>
      <c r="AB212" s="558"/>
      <c r="AC212" s="558"/>
      <c r="AD212" s="558"/>
      <c r="AE212" s="558"/>
      <c r="AF212" s="558"/>
      <c r="AG212" s="558"/>
      <c r="AH212" s="560"/>
      <c r="AI212" s="583">
        <v>0</v>
      </c>
      <c r="AJ212" s="584">
        <v>0</v>
      </c>
      <c r="AK212" s="570">
        <v>0</v>
      </c>
      <c r="AL212" s="561">
        <v>0</v>
      </c>
    </row>
    <row r="213" spans="1:38" ht="28.8" customHeight="1" x14ac:dyDescent="0.3">
      <c r="A213" s="553"/>
      <c r="B213" s="823" t="str">
        <f>'PEP Av. Fin.'!A67</f>
        <v>3.3.3 - Revisão dos procedimentos e proposta de um novo modelo</v>
      </c>
      <c r="C213" s="824"/>
      <c r="D213" s="623"/>
      <c r="E213" s="607"/>
      <c r="F213" s="557"/>
      <c r="G213" s="558"/>
      <c r="H213" s="558"/>
      <c r="I213" s="558"/>
      <c r="J213" s="558"/>
      <c r="K213" s="558"/>
      <c r="L213" s="558"/>
      <c r="M213" s="558"/>
      <c r="N213" s="558"/>
      <c r="O213" s="558"/>
      <c r="P213" s="558"/>
      <c r="Q213" s="558"/>
      <c r="R213" s="558"/>
      <c r="S213" s="558"/>
      <c r="T213" s="558"/>
      <c r="U213" s="558"/>
      <c r="V213" s="558"/>
      <c r="W213" s="558"/>
      <c r="X213" s="558"/>
      <c r="Y213" s="558"/>
      <c r="Z213" s="558"/>
      <c r="AA213" s="558"/>
      <c r="AB213" s="558"/>
      <c r="AC213" s="558"/>
      <c r="AD213" s="558"/>
      <c r="AE213" s="558"/>
      <c r="AF213" s="558"/>
      <c r="AG213" s="558"/>
      <c r="AH213" s="560"/>
      <c r="AI213" s="583">
        <v>0</v>
      </c>
      <c r="AJ213" s="584">
        <v>0</v>
      </c>
      <c r="AK213" s="570">
        <v>0</v>
      </c>
      <c r="AL213" s="561">
        <v>0</v>
      </c>
    </row>
    <row r="214" spans="1:38" ht="28.8" customHeight="1" x14ac:dyDescent="0.3">
      <c r="A214" s="553"/>
      <c r="B214" s="823" t="str">
        <f>'PEP Av. Fin.'!A68</f>
        <v>3.3.4 - Cadastro de fornecedores certificados</v>
      </c>
      <c r="C214" s="824"/>
      <c r="D214" s="623"/>
      <c r="E214" s="607"/>
      <c r="F214" s="557"/>
      <c r="G214" s="558"/>
      <c r="H214" s="558"/>
      <c r="I214" s="558"/>
      <c r="J214" s="558"/>
      <c r="K214" s="558"/>
      <c r="L214" s="558"/>
      <c r="M214" s="558"/>
      <c r="N214" s="558"/>
      <c r="O214" s="558"/>
      <c r="P214" s="558"/>
      <c r="Q214" s="558"/>
      <c r="R214" s="558"/>
      <c r="S214" s="558"/>
      <c r="T214" s="558"/>
      <c r="U214" s="558"/>
      <c r="V214" s="558"/>
      <c r="W214" s="558"/>
      <c r="X214" s="558"/>
      <c r="Y214" s="558"/>
      <c r="Z214" s="558"/>
      <c r="AA214" s="558"/>
      <c r="AB214" s="558"/>
      <c r="AC214" s="558"/>
      <c r="AD214" s="558"/>
      <c r="AE214" s="558"/>
      <c r="AF214" s="558"/>
      <c r="AG214" s="558"/>
      <c r="AH214" s="560"/>
      <c r="AI214" s="583">
        <v>0</v>
      </c>
      <c r="AJ214" s="584">
        <v>0</v>
      </c>
      <c r="AK214" s="570">
        <v>0</v>
      </c>
      <c r="AL214" s="561">
        <v>0</v>
      </c>
    </row>
    <row r="215" spans="1:38" ht="28.8" customHeight="1" x14ac:dyDescent="0.3">
      <c r="A215" s="553"/>
      <c r="B215" s="823" t="str">
        <f>'PEP Av. Fin.'!A69</f>
        <v>3.3.5 - Definição e padronização dos documentos de suporte de compras</v>
      </c>
      <c r="C215" s="824"/>
      <c r="D215" s="623"/>
      <c r="E215" s="607"/>
      <c r="F215" s="557"/>
      <c r="G215" s="558"/>
      <c r="H215" s="558"/>
      <c r="I215" s="558"/>
      <c r="J215" s="558"/>
      <c r="K215" s="558"/>
      <c r="L215" s="558"/>
      <c r="M215" s="558"/>
      <c r="N215" s="558"/>
      <c r="O215" s="558"/>
      <c r="P215" s="558"/>
      <c r="Q215" s="558"/>
      <c r="R215" s="558"/>
      <c r="S215" s="558"/>
      <c r="T215" s="558"/>
      <c r="U215" s="558"/>
      <c r="V215" s="558"/>
      <c r="W215" s="558"/>
      <c r="X215" s="558"/>
      <c r="Y215" s="558"/>
      <c r="Z215" s="558"/>
      <c r="AA215" s="558"/>
      <c r="AB215" s="558"/>
      <c r="AC215" s="558"/>
      <c r="AD215" s="558"/>
      <c r="AE215" s="558"/>
      <c r="AF215" s="558"/>
      <c r="AG215" s="558"/>
      <c r="AH215" s="560"/>
      <c r="AI215" s="583">
        <v>0</v>
      </c>
      <c r="AJ215" s="584">
        <v>0</v>
      </c>
      <c r="AK215" s="570">
        <v>0</v>
      </c>
      <c r="AL215" s="561">
        <v>0</v>
      </c>
    </row>
    <row r="216" spans="1:38" ht="28.8" customHeight="1" x14ac:dyDescent="0.3">
      <c r="A216" s="553"/>
      <c r="B216" s="823" t="str">
        <f>'PEP Av. Fin.'!A70</f>
        <v>3.3.6 - Módulo de gestão de compras (SIAFE)</v>
      </c>
      <c r="C216" s="824"/>
      <c r="D216" s="623"/>
      <c r="E216" s="607"/>
      <c r="F216" s="557"/>
      <c r="G216" s="558"/>
      <c r="H216" s="558"/>
      <c r="I216" s="558"/>
      <c r="J216" s="558"/>
      <c r="K216" s="558"/>
      <c r="L216" s="558"/>
      <c r="M216" s="558"/>
      <c r="N216" s="558"/>
      <c r="O216" s="558"/>
      <c r="P216" s="558"/>
      <c r="Q216" s="558"/>
      <c r="R216" s="558"/>
      <c r="S216" s="558"/>
      <c r="T216" s="558"/>
      <c r="U216" s="558"/>
      <c r="V216" s="558"/>
      <c r="W216" s="558"/>
      <c r="X216" s="558"/>
      <c r="Y216" s="558"/>
      <c r="Z216" s="558"/>
      <c r="AA216" s="558"/>
      <c r="AB216" s="558"/>
      <c r="AC216" s="558"/>
      <c r="AD216" s="558"/>
      <c r="AE216" s="558"/>
      <c r="AF216" s="558"/>
      <c r="AG216" s="558"/>
      <c r="AH216" s="560"/>
      <c r="AI216" s="583">
        <v>0</v>
      </c>
      <c r="AJ216" s="584">
        <v>0</v>
      </c>
      <c r="AK216" s="570">
        <v>0</v>
      </c>
      <c r="AL216" s="561">
        <v>0</v>
      </c>
    </row>
    <row r="217" spans="1:38" ht="28.8" customHeight="1" x14ac:dyDescent="0.3">
      <c r="A217" s="553"/>
      <c r="B217" s="823" t="str">
        <f>'PEP Av. Fin.'!A71</f>
        <v>3.3.7 - Metodologia para o uso de preços de referência com base na NFe</v>
      </c>
      <c r="C217" s="824"/>
      <c r="D217" s="623"/>
      <c r="E217" s="607"/>
      <c r="F217" s="557"/>
      <c r="G217" s="558"/>
      <c r="H217" s="558"/>
      <c r="I217" s="558"/>
      <c r="J217" s="558"/>
      <c r="K217" s="558"/>
      <c r="L217" s="558"/>
      <c r="M217" s="558"/>
      <c r="N217" s="558"/>
      <c r="O217" s="558"/>
      <c r="P217" s="558"/>
      <c r="Q217" s="558"/>
      <c r="R217" s="558"/>
      <c r="S217" s="558"/>
      <c r="T217" s="558"/>
      <c r="U217" s="558"/>
      <c r="V217" s="558"/>
      <c r="W217" s="558"/>
      <c r="X217" s="558"/>
      <c r="Y217" s="558"/>
      <c r="Z217" s="558"/>
      <c r="AA217" s="558"/>
      <c r="AB217" s="558"/>
      <c r="AC217" s="558"/>
      <c r="AD217" s="558"/>
      <c r="AE217" s="558"/>
      <c r="AF217" s="558"/>
      <c r="AG217" s="558"/>
      <c r="AH217" s="560"/>
      <c r="AI217" s="583">
        <v>0</v>
      </c>
      <c r="AJ217" s="584">
        <v>0</v>
      </c>
      <c r="AK217" s="570">
        <v>0</v>
      </c>
      <c r="AL217" s="561">
        <v>0</v>
      </c>
    </row>
    <row r="218" spans="1:38" ht="28.8" customHeight="1" x14ac:dyDescent="0.3">
      <c r="A218" s="818" t="str">
        <f>'PEP Av. Fin.'!A72</f>
        <v>3.4 Modelo de inversión pública fortalecido.  </v>
      </c>
      <c r="B218" s="819"/>
      <c r="C218" s="820"/>
      <c r="D218" s="556"/>
      <c r="E218" s="557"/>
      <c r="F218" s="557"/>
      <c r="G218" s="571"/>
      <c r="H218" s="571"/>
      <c r="I218" s="571"/>
      <c r="J218" s="571"/>
      <c r="K218" s="571"/>
      <c r="L218" s="571"/>
      <c r="M218" s="571"/>
      <c r="N218" s="571"/>
      <c r="O218" s="571"/>
      <c r="P218" s="571"/>
      <c r="Q218" s="571"/>
      <c r="R218" s="571"/>
      <c r="S218" s="571"/>
      <c r="T218" s="571"/>
      <c r="U218" s="571"/>
      <c r="V218" s="571"/>
      <c r="W218" s="571"/>
      <c r="X218" s="571"/>
      <c r="Y218" s="571"/>
      <c r="Z218" s="571"/>
      <c r="AA218" s="571"/>
      <c r="AB218" s="571"/>
      <c r="AC218" s="571"/>
      <c r="AD218" s="571"/>
      <c r="AE218" s="571"/>
      <c r="AF218" s="571"/>
      <c r="AG218" s="571"/>
      <c r="AH218" s="572"/>
      <c r="AI218" s="583">
        <f>'PEP Av. Fin.'!H72</f>
        <v>86797.650000000009</v>
      </c>
      <c r="AJ218" s="584">
        <f>'PEP Av. Fin.'!I72</f>
        <v>0</v>
      </c>
      <c r="AK218" s="584">
        <f>'PEP Av. Fin.'!J72</f>
        <v>86797.650000000009</v>
      </c>
      <c r="AL218" s="574">
        <f>'PEP Av. Fin.'!K72</f>
        <v>0.15</v>
      </c>
    </row>
    <row r="219" spans="1:38" ht="28.8" customHeight="1" x14ac:dyDescent="0.3">
      <c r="A219" s="553"/>
      <c r="B219" s="823" t="str">
        <f>'PEP Av. Fin.'!A73</f>
        <v>3.4.1 Fase de Programação e Priorização com indicadores e ferramenta de apoio</v>
      </c>
      <c r="C219" s="824"/>
      <c r="D219" s="623"/>
      <c r="E219" s="607"/>
      <c r="F219" s="557"/>
      <c r="G219" s="558"/>
      <c r="H219" s="558"/>
      <c r="I219" s="558"/>
      <c r="J219" s="558"/>
      <c r="K219" s="558"/>
      <c r="L219" s="558"/>
      <c r="M219" s="558"/>
      <c r="N219" s="558"/>
      <c r="O219" s="558"/>
      <c r="P219" s="558"/>
      <c r="Q219" s="558"/>
      <c r="R219" s="558"/>
      <c r="S219" s="558"/>
      <c r="T219" s="558"/>
      <c r="U219" s="558"/>
      <c r="V219" s="558"/>
      <c r="W219" s="558"/>
      <c r="X219" s="558"/>
      <c r="Y219" s="558"/>
      <c r="Z219" s="558"/>
      <c r="AA219" s="558"/>
      <c r="AB219" s="558"/>
      <c r="AC219" s="558"/>
      <c r="AD219" s="558"/>
      <c r="AE219" s="558"/>
      <c r="AF219" s="558"/>
      <c r="AG219" s="558"/>
      <c r="AH219" s="560"/>
      <c r="AI219" s="583">
        <f>'PEP Av. Fin.'!H73</f>
        <v>39547.5</v>
      </c>
      <c r="AJ219" s="584">
        <f>'PEP Av. Fin.'!I73</f>
        <v>0</v>
      </c>
      <c r="AK219" s="584">
        <f>'PEP Av. Fin.'!J73</f>
        <v>39547.5</v>
      </c>
      <c r="AL219" s="561">
        <f>'PEP Av. Fin.'!K73</f>
        <v>0.45562869501651249</v>
      </c>
    </row>
    <row r="220" spans="1:38" ht="28.8" customHeight="1" x14ac:dyDescent="0.3">
      <c r="A220" s="553"/>
      <c r="B220" s="554"/>
      <c r="C220" s="555" t="s">
        <v>409</v>
      </c>
      <c r="D220" s="623">
        <v>300</v>
      </c>
      <c r="E220" s="607">
        <v>116.66666666666667</v>
      </c>
      <c r="F220" s="557">
        <v>35000</v>
      </c>
      <c r="G220" s="558" t="s">
        <v>360</v>
      </c>
      <c r="H220" s="558" t="s">
        <v>184</v>
      </c>
      <c r="I220" s="558"/>
      <c r="J220" s="558"/>
      <c r="K220" s="558"/>
      <c r="L220" s="558"/>
      <c r="M220" s="558"/>
      <c r="N220" s="558"/>
      <c r="O220" s="558"/>
      <c r="P220" s="558"/>
      <c r="Q220" s="558"/>
      <c r="R220" s="558"/>
      <c r="S220" s="558"/>
      <c r="T220" s="558"/>
      <c r="U220" s="558"/>
      <c r="V220" s="558"/>
      <c r="W220" s="558"/>
      <c r="X220" s="558"/>
      <c r="Y220" s="558"/>
      <c r="Z220" s="558"/>
      <c r="AA220" s="558"/>
      <c r="AB220" s="558"/>
      <c r="AC220" s="558"/>
      <c r="AD220" s="558"/>
      <c r="AE220" s="558"/>
      <c r="AF220" s="558"/>
      <c r="AG220" s="558"/>
      <c r="AH220" s="560"/>
      <c r="AI220" s="583"/>
      <c r="AJ220" s="584"/>
      <c r="AK220" s="570"/>
      <c r="AL220" s="561"/>
    </row>
    <row r="221" spans="1:38" ht="28.8" customHeight="1" x14ac:dyDescent="0.3">
      <c r="A221" s="553"/>
      <c r="B221" s="554"/>
      <c r="C221" s="555" t="s">
        <v>413</v>
      </c>
      <c r="D221" s="623">
        <v>4</v>
      </c>
      <c r="E221" s="607">
        <v>3000</v>
      </c>
      <c r="F221" s="557">
        <v>12000</v>
      </c>
      <c r="G221" s="558" t="s">
        <v>360</v>
      </c>
      <c r="H221" s="558" t="s">
        <v>184</v>
      </c>
      <c r="I221" s="558"/>
      <c r="J221" s="558"/>
      <c r="K221" s="558"/>
      <c r="L221" s="558"/>
      <c r="M221" s="558"/>
      <c r="N221" s="558"/>
      <c r="O221" s="558"/>
      <c r="P221" s="558"/>
      <c r="Q221" s="558"/>
      <c r="R221" s="558"/>
      <c r="S221" s="558"/>
      <c r="T221" s="558"/>
      <c r="U221" s="558"/>
      <c r="V221" s="558"/>
      <c r="W221" s="558"/>
      <c r="X221" s="558"/>
      <c r="Y221" s="558"/>
      <c r="Z221" s="558"/>
      <c r="AA221" s="558"/>
      <c r="AB221" s="558"/>
      <c r="AC221" s="558"/>
      <c r="AD221" s="558"/>
      <c r="AE221" s="558"/>
      <c r="AF221" s="558"/>
      <c r="AG221" s="558"/>
      <c r="AH221" s="560"/>
      <c r="AI221" s="583"/>
      <c r="AJ221" s="584"/>
      <c r="AK221" s="570"/>
      <c r="AL221" s="561"/>
    </row>
    <row r="222" spans="1:38" ht="28.8" customHeight="1" x14ac:dyDescent="0.3">
      <c r="A222" s="553"/>
      <c r="B222" s="554"/>
      <c r="C222" s="555" t="s">
        <v>556</v>
      </c>
      <c r="D222" s="623">
        <v>1000</v>
      </c>
      <c r="E222" s="607">
        <v>116.66666666666667</v>
      </c>
      <c r="F222" s="557">
        <v>116666.66666666667</v>
      </c>
      <c r="G222" s="558" t="s">
        <v>540</v>
      </c>
      <c r="H222" s="558" t="s">
        <v>184</v>
      </c>
      <c r="I222" s="558"/>
      <c r="J222" s="558"/>
      <c r="K222" s="558"/>
      <c r="L222" s="558"/>
      <c r="M222" s="558"/>
      <c r="N222" s="558"/>
      <c r="O222" s="558"/>
      <c r="P222" s="558"/>
      <c r="Q222" s="558"/>
      <c r="R222" s="558"/>
      <c r="S222" s="558"/>
      <c r="T222" s="558"/>
      <c r="U222" s="558"/>
      <c r="V222" s="558"/>
      <c r="W222" s="558"/>
      <c r="X222" s="558"/>
      <c r="Y222" s="558"/>
      <c r="Z222" s="558"/>
      <c r="AA222" s="558"/>
      <c r="AB222" s="558"/>
      <c r="AC222" s="558"/>
      <c r="AD222" s="558"/>
      <c r="AE222" s="558"/>
      <c r="AF222" s="558"/>
      <c r="AG222" s="558"/>
      <c r="AH222" s="560"/>
      <c r="AI222" s="583"/>
      <c r="AJ222" s="584"/>
      <c r="AK222" s="570"/>
      <c r="AL222" s="561"/>
    </row>
    <row r="223" spans="1:38" ht="28.8" customHeight="1" x14ac:dyDescent="0.3">
      <c r="A223" s="553"/>
      <c r="B223" s="554"/>
      <c r="C223" s="555" t="s">
        <v>555</v>
      </c>
      <c r="D223" s="623">
        <v>286</v>
      </c>
      <c r="E223" s="607">
        <v>116.66666666666666</v>
      </c>
      <c r="F223" s="557">
        <v>33366.666666666664</v>
      </c>
      <c r="G223" s="558" t="s">
        <v>540</v>
      </c>
      <c r="H223" s="558" t="s">
        <v>184</v>
      </c>
      <c r="I223" s="558"/>
      <c r="J223" s="558"/>
      <c r="K223" s="558"/>
      <c r="L223" s="558"/>
      <c r="M223" s="558"/>
      <c r="N223" s="558"/>
      <c r="O223" s="558"/>
      <c r="P223" s="558"/>
      <c r="Q223" s="558"/>
      <c r="R223" s="558"/>
      <c r="S223" s="558"/>
      <c r="T223" s="558"/>
      <c r="U223" s="558"/>
      <c r="V223" s="558"/>
      <c r="W223" s="558"/>
      <c r="X223" s="558"/>
      <c r="Y223" s="558"/>
      <c r="Z223" s="558"/>
      <c r="AA223" s="558"/>
      <c r="AB223" s="558"/>
      <c r="AC223" s="558"/>
      <c r="AD223" s="558"/>
      <c r="AE223" s="558"/>
      <c r="AF223" s="558"/>
      <c r="AG223" s="558"/>
      <c r="AH223" s="560"/>
      <c r="AI223" s="583"/>
      <c r="AJ223" s="584"/>
      <c r="AK223" s="570"/>
      <c r="AL223" s="561"/>
    </row>
    <row r="224" spans="1:38" ht="28.8" customHeight="1" x14ac:dyDescent="0.3">
      <c r="A224" s="553"/>
      <c r="B224" s="554"/>
      <c r="C224" s="555" t="s">
        <v>554</v>
      </c>
      <c r="D224" s="623">
        <v>571</v>
      </c>
      <c r="E224" s="607">
        <v>116.66666666666667</v>
      </c>
      <c r="F224" s="557">
        <v>66616.666666666672</v>
      </c>
      <c r="G224" s="558" t="s">
        <v>540</v>
      </c>
      <c r="H224" s="558" t="s">
        <v>184</v>
      </c>
      <c r="I224" s="558"/>
      <c r="J224" s="558"/>
      <c r="K224" s="558"/>
      <c r="L224" s="558"/>
      <c r="M224" s="558"/>
      <c r="N224" s="558"/>
      <c r="O224" s="558"/>
      <c r="P224" s="558"/>
      <c r="Q224" s="558"/>
      <c r="R224" s="558"/>
      <c r="S224" s="558"/>
      <c r="T224" s="558"/>
      <c r="U224" s="558"/>
      <c r="V224" s="558"/>
      <c r="W224" s="558"/>
      <c r="X224" s="558"/>
      <c r="Y224" s="558"/>
      <c r="Z224" s="558"/>
      <c r="AA224" s="558"/>
      <c r="AB224" s="558"/>
      <c r="AC224" s="558"/>
      <c r="AD224" s="558"/>
      <c r="AE224" s="558"/>
      <c r="AF224" s="558"/>
      <c r="AG224" s="558"/>
      <c r="AH224" s="560"/>
      <c r="AI224" s="583"/>
      <c r="AJ224" s="584"/>
      <c r="AK224" s="570"/>
      <c r="AL224" s="561"/>
    </row>
    <row r="225" spans="1:38" ht="54" customHeight="1" x14ac:dyDescent="0.3">
      <c r="A225" s="553"/>
      <c r="B225" s="823" t="str">
        <f>'PEP Av. Fin.'!A74</f>
        <v>3.4.2 Fase de pré-investimento: desenvolvimento de ferramentas (guias setoriais, preços sociais, capacitação, cursos, materiais) banco de projetos e capacidades</v>
      </c>
      <c r="C225" s="824"/>
      <c r="D225" s="623"/>
      <c r="E225" s="607"/>
      <c r="F225" s="557"/>
      <c r="G225" s="558"/>
      <c r="H225" s="558"/>
      <c r="I225" s="558"/>
      <c r="J225" s="558"/>
      <c r="K225" s="558"/>
      <c r="L225" s="558"/>
      <c r="M225" s="558"/>
      <c r="N225" s="558"/>
      <c r="O225" s="558"/>
      <c r="P225" s="558"/>
      <c r="Q225" s="558"/>
      <c r="R225" s="558"/>
      <c r="S225" s="558"/>
      <c r="T225" s="558"/>
      <c r="U225" s="558"/>
      <c r="V225" s="558"/>
      <c r="W225" s="558"/>
      <c r="X225" s="558"/>
      <c r="Y225" s="558"/>
      <c r="Z225" s="558"/>
      <c r="AA225" s="558"/>
      <c r="AB225" s="558"/>
      <c r="AC225" s="558"/>
      <c r="AD225" s="558"/>
      <c r="AE225" s="558"/>
      <c r="AF225" s="558"/>
      <c r="AG225" s="558"/>
      <c r="AH225" s="560"/>
      <c r="AI225" s="583">
        <f>'PEP Av. Fin.'!H74</f>
        <v>22750.05</v>
      </c>
      <c r="AJ225" s="584">
        <f>'PEP Av. Fin.'!I74</f>
        <v>0</v>
      </c>
      <c r="AK225" s="584">
        <f>'PEP Av. Fin.'!J74</f>
        <v>22750.05</v>
      </c>
      <c r="AL225" s="561">
        <f>'PEP Av. Fin.'!K74</f>
        <v>0.26210444637614033</v>
      </c>
    </row>
    <row r="226" spans="1:38" ht="28.8" customHeight="1" x14ac:dyDescent="0.3">
      <c r="A226" s="553"/>
      <c r="B226" s="554"/>
      <c r="C226" s="555" t="s">
        <v>411</v>
      </c>
      <c r="D226" s="623">
        <v>300</v>
      </c>
      <c r="E226" s="607">
        <v>116.66666666666667</v>
      </c>
      <c r="F226" s="557">
        <v>35000</v>
      </c>
      <c r="G226" s="558" t="s">
        <v>360</v>
      </c>
      <c r="H226" s="558" t="s">
        <v>184</v>
      </c>
      <c r="I226" s="558"/>
      <c r="J226" s="558"/>
      <c r="K226" s="558"/>
      <c r="L226" s="558"/>
      <c r="M226" s="558"/>
      <c r="N226" s="558"/>
      <c r="O226" s="558"/>
      <c r="P226" s="558"/>
      <c r="Q226" s="558"/>
      <c r="R226" s="558"/>
      <c r="S226" s="558"/>
      <c r="T226" s="558"/>
      <c r="U226" s="558"/>
      <c r="V226" s="558"/>
      <c r="W226" s="558"/>
      <c r="X226" s="558"/>
      <c r="Y226" s="558"/>
      <c r="Z226" s="558"/>
      <c r="AA226" s="558"/>
      <c r="AB226" s="558"/>
      <c r="AC226" s="558"/>
      <c r="AD226" s="558"/>
      <c r="AE226" s="558"/>
      <c r="AF226" s="558"/>
      <c r="AG226" s="558"/>
      <c r="AH226" s="560"/>
      <c r="AI226" s="583"/>
      <c r="AJ226" s="584"/>
      <c r="AK226" s="570"/>
      <c r="AL226" s="561"/>
    </row>
    <row r="227" spans="1:38" ht="28.8" customHeight="1" x14ac:dyDescent="0.3">
      <c r="A227" s="553"/>
      <c r="B227" s="554"/>
      <c r="C227" s="555" t="s">
        <v>553</v>
      </c>
      <c r="D227" s="623">
        <v>1000</v>
      </c>
      <c r="E227" s="607">
        <v>116.66666666666667</v>
      </c>
      <c r="F227" s="557">
        <v>116666.66666666667</v>
      </c>
      <c r="G227" s="558" t="s">
        <v>540</v>
      </c>
      <c r="H227" s="558" t="s">
        <v>184</v>
      </c>
      <c r="I227" s="558"/>
      <c r="J227" s="558"/>
      <c r="K227" s="558"/>
      <c r="L227" s="558"/>
      <c r="M227" s="558"/>
      <c r="N227" s="558"/>
      <c r="O227" s="558"/>
      <c r="P227" s="558"/>
      <c r="Q227" s="558"/>
      <c r="R227" s="558"/>
      <c r="S227" s="558"/>
      <c r="T227" s="558"/>
      <c r="U227" s="558"/>
      <c r="V227" s="558"/>
      <c r="W227" s="558"/>
      <c r="X227" s="558"/>
      <c r="Y227" s="558"/>
      <c r="Z227" s="558"/>
      <c r="AA227" s="558"/>
      <c r="AB227" s="558"/>
      <c r="AC227" s="558"/>
      <c r="AD227" s="558"/>
      <c r="AE227" s="558"/>
      <c r="AF227" s="558"/>
      <c r="AG227" s="558"/>
      <c r="AH227" s="560"/>
      <c r="AI227" s="583"/>
      <c r="AJ227" s="584"/>
      <c r="AK227" s="570"/>
      <c r="AL227" s="561"/>
    </row>
    <row r="228" spans="1:38" ht="28.8" customHeight="1" x14ac:dyDescent="0.3">
      <c r="A228" s="553"/>
      <c r="B228" s="823" t="str">
        <f>'PEP Av. Fin.'!A75</f>
        <v>3.4.3 Módulo de acompanhamento físico-financeiro dos projetos de investimento (SIAFE)</v>
      </c>
      <c r="C228" s="824"/>
      <c r="D228" s="623"/>
      <c r="E228" s="607"/>
      <c r="F228" s="557"/>
      <c r="G228" s="558"/>
      <c r="H228" s="558"/>
      <c r="I228" s="558"/>
      <c r="J228" s="558"/>
      <c r="K228" s="558"/>
      <c r="L228" s="558"/>
      <c r="M228" s="558"/>
      <c r="N228" s="558"/>
      <c r="O228" s="558"/>
      <c r="P228" s="558"/>
      <c r="Q228" s="558"/>
      <c r="R228" s="558"/>
      <c r="S228" s="558"/>
      <c r="T228" s="558"/>
      <c r="U228" s="558"/>
      <c r="V228" s="558"/>
      <c r="W228" s="558"/>
      <c r="X228" s="558"/>
      <c r="Y228" s="558"/>
      <c r="Z228" s="558"/>
      <c r="AA228" s="558"/>
      <c r="AB228" s="558"/>
      <c r="AC228" s="558"/>
      <c r="AD228" s="558"/>
      <c r="AE228" s="558"/>
      <c r="AF228" s="558"/>
      <c r="AG228" s="558"/>
      <c r="AH228" s="560"/>
      <c r="AI228" s="583">
        <f>'PEP Av. Fin.'!H75</f>
        <v>15750</v>
      </c>
      <c r="AJ228" s="584">
        <f>'PEP Av. Fin.'!I75</f>
        <v>0</v>
      </c>
      <c r="AK228" s="584">
        <f>'PEP Av. Fin.'!J75</f>
        <v>15750</v>
      </c>
      <c r="AL228" s="561">
        <f>'PEP Av. Fin.'!K75</f>
        <v>0.18145652560870021</v>
      </c>
    </row>
    <row r="229" spans="1:38" ht="28.8" customHeight="1" x14ac:dyDescent="0.3">
      <c r="A229" s="553"/>
      <c r="B229" s="554"/>
      <c r="C229" s="555" t="s">
        <v>552</v>
      </c>
      <c r="D229" s="623">
        <v>900</v>
      </c>
      <c r="E229" s="607">
        <v>116.66666666666667</v>
      </c>
      <c r="F229" s="557">
        <v>105000</v>
      </c>
      <c r="G229" s="558" t="s">
        <v>540</v>
      </c>
      <c r="H229" s="558" t="s">
        <v>184</v>
      </c>
      <c r="I229" s="558"/>
      <c r="J229" s="558"/>
      <c r="K229" s="558"/>
      <c r="L229" s="558"/>
      <c r="M229" s="558"/>
      <c r="N229" s="558"/>
      <c r="O229" s="558"/>
      <c r="P229" s="558"/>
      <c r="Q229" s="558"/>
      <c r="R229" s="558"/>
      <c r="S229" s="558"/>
      <c r="T229" s="558"/>
      <c r="U229" s="558"/>
      <c r="V229" s="558"/>
      <c r="W229" s="558"/>
      <c r="X229" s="558"/>
      <c r="Y229" s="558"/>
      <c r="Z229" s="558"/>
      <c r="AA229" s="558"/>
      <c r="AB229" s="558"/>
      <c r="AC229" s="558"/>
      <c r="AD229" s="558"/>
      <c r="AE229" s="558"/>
      <c r="AF229" s="558"/>
      <c r="AG229" s="558"/>
      <c r="AH229" s="560"/>
      <c r="AI229" s="583"/>
      <c r="AJ229" s="584"/>
      <c r="AK229" s="570"/>
      <c r="AL229" s="561"/>
    </row>
    <row r="230" spans="1:38" ht="39.6" customHeight="1" x14ac:dyDescent="0.3">
      <c r="A230" s="553"/>
      <c r="B230" s="823" t="str">
        <f>'PEP Av. Fin.'!A76</f>
        <v xml:space="preserve">3.4.4 Assistência técnica para preparação de estudos de pré-inversão (perfil e pre-factibilidade) </v>
      </c>
      <c r="C230" s="824"/>
      <c r="D230" s="623"/>
      <c r="E230" s="607"/>
      <c r="F230" s="557"/>
      <c r="G230" s="558"/>
      <c r="H230" s="558"/>
      <c r="I230" s="558"/>
      <c r="J230" s="558"/>
      <c r="K230" s="558"/>
      <c r="L230" s="558"/>
      <c r="M230" s="558"/>
      <c r="N230" s="558"/>
      <c r="O230" s="558"/>
      <c r="P230" s="558"/>
      <c r="Q230" s="558"/>
      <c r="R230" s="558"/>
      <c r="S230" s="558"/>
      <c r="T230" s="558"/>
      <c r="U230" s="558"/>
      <c r="V230" s="558"/>
      <c r="W230" s="558"/>
      <c r="X230" s="558"/>
      <c r="Y230" s="558"/>
      <c r="Z230" s="558"/>
      <c r="AA230" s="558"/>
      <c r="AB230" s="558"/>
      <c r="AC230" s="558"/>
      <c r="AD230" s="558"/>
      <c r="AE230" s="558"/>
      <c r="AF230" s="558"/>
      <c r="AG230" s="558"/>
      <c r="AH230" s="560"/>
      <c r="AI230" s="583">
        <f>'PEP Av. Fin.'!H76</f>
        <v>8750.1</v>
      </c>
      <c r="AJ230" s="584">
        <f>'PEP Av. Fin.'!I76</f>
        <v>0</v>
      </c>
      <c r="AK230" s="584">
        <f>'PEP Av. Fin.'!J76</f>
        <v>8750.1</v>
      </c>
      <c r="AL230" s="561">
        <f>'PEP Av. Fin.'!K76</f>
        <v>0.10081033299864685</v>
      </c>
    </row>
    <row r="231" spans="1:38" ht="28.8" customHeight="1" x14ac:dyDescent="0.3">
      <c r="A231" s="553"/>
      <c r="B231" s="554"/>
      <c r="C231" s="555" t="s">
        <v>551</v>
      </c>
      <c r="D231" s="623">
        <v>500</v>
      </c>
      <c r="E231" s="607">
        <v>116.66666666666667</v>
      </c>
      <c r="F231" s="557">
        <v>58333.333333333336</v>
      </c>
      <c r="G231" s="558" t="s">
        <v>540</v>
      </c>
      <c r="H231" s="558" t="s">
        <v>184</v>
      </c>
      <c r="I231" s="558"/>
      <c r="J231" s="558"/>
      <c r="K231" s="558"/>
      <c r="L231" s="558"/>
      <c r="M231" s="558"/>
      <c r="N231" s="558"/>
      <c r="O231" s="558"/>
      <c r="P231" s="558"/>
      <c r="Q231" s="558"/>
      <c r="R231" s="558"/>
      <c r="S231" s="558"/>
      <c r="T231" s="558"/>
      <c r="U231" s="558"/>
      <c r="V231" s="558"/>
      <c r="W231" s="558"/>
      <c r="X231" s="558"/>
      <c r="Y231" s="558"/>
      <c r="Z231" s="558"/>
      <c r="AA231" s="558"/>
      <c r="AB231" s="558"/>
      <c r="AC231" s="558"/>
      <c r="AD231" s="558"/>
      <c r="AE231" s="558"/>
      <c r="AF231" s="558"/>
      <c r="AG231" s="558"/>
      <c r="AH231" s="560"/>
      <c r="AI231" s="583"/>
      <c r="AJ231" s="584"/>
      <c r="AK231" s="570"/>
      <c r="AL231" s="561"/>
    </row>
    <row r="232" spans="1:38" ht="37.799999999999997" customHeight="1" x14ac:dyDescent="0.3">
      <c r="A232" s="818" t="str">
        <f>'PEP Av. Fin.'!A77</f>
        <v>3.5 Sistema de Gestión contable, presupuestaria, financiera y patrimonial fortalecido.</v>
      </c>
      <c r="B232" s="819"/>
      <c r="C232" s="820"/>
      <c r="D232" s="556"/>
      <c r="E232" s="557"/>
      <c r="F232" s="557"/>
      <c r="G232" s="571"/>
      <c r="H232" s="571"/>
      <c r="I232" s="571"/>
      <c r="J232" s="571"/>
      <c r="K232" s="571"/>
      <c r="L232" s="571"/>
      <c r="M232" s="571"/>
      <c r="N232" s="571"/>
      <c r="O232" s="571"/>
      <c r="P232" s="571"/>
      <c r="Q232" s="571"/>
      <c r="R232" s="571"/>
      <c r="S232" s="571"/>
      <c r="T232" s="571"/>
      <c r="U232" s="571"/>
      <c r="V232" s="571"/>
      <c r="W232" s="571"/>
      <c r="X232" s="571"/>
      <c r="Y232" s="571"/>
      <c r="Z232" s="571"/>
      <c r="AA232" s="571"/>
      <c r="AB232" s="571"/>
      <c r="AC232" s="571"/>
      <c r="AD232" s="571"/>
      <c r="AE232" s="571"/>
      <c r="AF232" s="571"/>
      <c r="AG232" s="571"/>
      <c r="AH232" s="572"/>
      <c r="AI232" s="583">
        <f>'PEP Av. Fin.'!H77</f>
        <v>449750.1</v>
      </c>
      <c r="AJ232" s="584">
        <v>19500</v>
      </c>
      <c r="AK232" s="584">
        <v>469250.1</v>
      </c>
      <c r="AL232" s="574">
        <v>0.15</v>
      </c>
    </row>
    <row r="233" spans="1:38" ht="37.799999999999997" customHeight="1" x14ac:dyDescent="0.3">
      <c r="A233" s="553"/>
      <c r="B233" s="823" t="str">
        <f>'PEP Av. Fin.'!A78</f>
        <v>3.5.1  Revisão e ajuste das normas e procedimentos contábeis de acordo com as NBCASP</v>
      </c>
      <c r="C233" s="824"/>
      <c r="D233" s="623"/>
      <c r="E233" s="607"/>
      <c r="F233" s="557"/>
      <c r="G233" s="558"/>
      <c r="H233" s="558"/>
      <c r="I233" s="558"/>
      <c r="J233" s="558"/>
      <c r="K233" s="558"/>
      <c r="L233" s="558"/>
      <c r="M233" s="558"/>
      <c r="N233" s="558"/>
      <c r="O233" s="558"/>
      <c r="P233" s="558"/>
      <c r="Q233" s="558"/>
      <c r="R233" s="558"/>
      <c r="S233" s="558"/>
      <c r="T233" s="558"/>
      <c r="U233" s="558"/>
      <c r="V233" s="558"/>
      <c r="W233" s="558"/>
      <c r="X233" s="558"/>
      <c r="Y233" s="558"/>
      <c r="Z233" s="558"/>
      <c r="AA233" s="558"/>
      <c r="AB233" s="558"/>
      <c r="AC233" s="558"/>
      <c r="AD233" s="558"/>
      <c r="AE233" s="558"/>
      <c r="AF233" s="558"/>
      <c r="AG233" s="558"/>
      <c r="AH233" s="560"/>
      <c r="AI233" s="583">
        <f>'PEP Av. Fin.'!H78</f>
        <v>19999.95</v>
      </c>
      <c r="AJ233" s="584">
        <f>'PEP Av. Fin.'!I78</f>
        <v>19500</v>
      </c>
      <c r="AK233" s="584">
        <f>'PEP Av. Fin.'!J78</f>
        <v>39499.949999999997</v>
      </c>
      <c r="AL233" s="561">
        <f>'PEP Av. Fin.'!K78</f>
        <v>8.4176753505220345E-2</v>
      </c>
    </row>
    <row r="234" spans="1:38" ht="28.8" customHeight="1" x14ac:dyDescent="0.3">
      <c r="A234" s="553"/>
      <c r="B234" s="554"/>
      <c r="C234" s="555" t="s">
        <v>414</v>
      </c>
      <c r="D234" s="623">
        <v>80</v>
      </c>
      <c r="E234" s="607">
        <v>166.66666666666669</v>
      </c>
      <c r="F234" s="557">
        <v>13333.333333333334</v>
      </c>
      <c r="G234" s="558" t="s">
        <v>360</v>
      </c>
      <c r="H234" s="558" t="s">
        <v>184</v>
      </c>
      <c r="I234" s="558"/>
      <c r="J234" s="558"/>
      <c r="K234" s="558"/>
      <c r="L234" s="558"/>
      <c r="M234" s="558"/>
      <c r="N234" s="558"/>
      <c r="O234" s="558"/>
      <c r="P234" s="558"/>
      <c r="Q234" s="558"/>
      <c r="R234" s="558"/>
      <c r="S234" s="558"/>
      <c r="T234" s="558"/>
      <c r="U234" s="558"/>
      <c r="V234" s="558"/>
      <c r="W234" s="558"/>
      <c r="X234" s="558"/>
      <c r="Y234" s="558"/>
      <c r="Z234" s="558"/>
      <c r="AA234" s="558"/>
      <c r="AB234" s="558"/>
      <c r="AC234" s="558"/>
      <c r="AD234" s="558"/>
      <c r="AE234" s="558"/>
      <c r="AF234" s="558"/>
      <c r="AG234" s="558"/>
      <c r="AH234" s="560"/>
      <c r="AI234" s="583"/>
      <c r="AJ234" s="584"/>
      <c r="AK234" s="570"/>
      <c r="AL234" s="561"/>
    </row>
    <row r="235" spans="1:38" ht="28.8" customHeight="1" x14ac:dyDescent="0.3">
      <c r="A235" s="553"/>
      <c r="B235" s="554"/>
      <c r="C235" s="555" t="s">
        <v>415</v>
      </c>
      <c r="D235" s="623">
        <v>32</v>
      </c>
      <c r="E235" s="607">
        <v>1666.6666666666667</v>
      </c>
      <c r="F235" s="557">
        <v>53333.333333333336</v>
      </c>
      <c r="G235" s="558" t="s">
        <v>360</v>
      </c>
      <c r="H235" s="558" t="s">
        <v>184</v>
      </c>
      <c r="I235" s="558"/>
      <c r="J235" s="558"/>
      <c r="K235" s="558"/>
      <c r="L235" s="558"/>
      <c r="M235" s="558"/>
      <c r="N235" s="558"/>
      <c r="O235" s="558"/>
      <c r="P235" s="558"/>
      <c r="Q235" s="558"/>
      <c r="R235" s="558"/>
      <c r="S235" s="558"/>
      <c r="T235" s="558"/>
      <c r="U235" s="558"/>
      <c r="V235" s="558"/>
      <c r="W235" s="558"/>
      <c r="X235" s="558"/>
      <c r="Y235" s="558"/>
      <c r="Z235" s="558"/>
      <c r="AA235" s="558"/>
      <c r="AB235" s="558"/>
      <c r="AC235" s="558"/>
      <c r="AD235" s="558"/>
      <c r="AE235" s="558"/>
      <c r="AF235" s="558"/>
      <c r="AG235" s="558"/>
      <c r="AH235" s="560"/>
      <c r="AI235" s="583"/>
      <c r="AJ235" s="584"/>
      <c r="AK235" s="570"/>
      <c r="AL235" s="561"/>
    </row>
    <row r="236" spans="1:38" ht="28.8" customHeight="1" x14ac:dyDescent="0.3">
      <c r="A236" s="553"/>
      <c r="B236" s="554"/>
      <c r="C236" s="555" t="s">
        <v>416</v>
      </c>
      <c r="D236" s="623">
        <v>400</v>
      </c>
      <c r="E236" s="607">
        <v>166.66666666666669</v>
      </c>
      <c r="F236" s="557">
        <v>66666.666666666672</v>
      </c>
      <c r="G236" s="558" t="s">
        <v>360</v>
      </c>
      <c r="H236" s="558" t="s">
        <v>184</v>
      </c>
      <c r="I236" s="558"/>
      <c r="J236" s="558"/>
      <c r="K236" s="558"/>
      <c r="L236" s="558"/>
      <c r="M236" s="558"/>
      <c r="N236" s="558"/>
      <c r="O236" s="558"/>
      <c r="P236" s="558"/>
      <c r="Q236" s="558"/>
      <c r="R236" s="558"/>
      <c r="S236" s="558"/>
      <c r="T236" s="558"/>
      <c r="U236" s="558"/>
      <c r="V236" s="558"/>
      <c r="W236" s="558"/>
      <c r="X236" s="558"/>
      <c r="Y236" s="558"/>
      <c r="Z236" s="558"/>
      <c r="AA236" s="558"/>
      <c r="AB236" s="558"/>
      <c r="AC236" s="558"/>
      <c r="AD236" s="558"/>
      <c r="AE236" s="558"/>
      <c r="AF236" s="558"/>
      <c r="AG236" s="558"/>
      <c r="AH236" s="560"/>
      <c r="AI236" s="583"/>
      <c r="AJ236" s="584"/>
      <c r="AK236" s="570"/>
      <c r="AL236" s="561"/>
    </row>
    <row r="237" spans="1:38" ht="28.8" customHeight="1" x14ac:dyDescent="0.3">
      <c r="A237" s="553"/>
      <c r="B237" s="554"/>
      <c r="C237" s="555" t="s">
        <v>550</v>
      </c>
      <c r="D237" s="623">
        <v>60</v>
      </c>
      <c r="E237" s="607">
        <v>2166.6666666666665</v>
      </c>
      <c r="F237" s="557">
        <v>130000</v>
      </c>
      <c r="G237" s="558" t="s">
        <v>250</v>
      </c>
      <c r="H237" s="558" t="s">
        <v>184</v>
      </c>
      <c r="I237" s="558"/>
      <c r="J237" s="558"/>
      <c r="K237" s="558"/>
      <c r="L237" s="558"/>
      <c r="M237" s="558"/>
      <c r="N237" s="558"/>
      <c r="O237" s="558"/>
      <c r="P237" s="558"/>
      <c r="Q237" s="558"/>
      <c r="R237" s="558"/>
      <c r="S237" s="558"/>
      <c r="T237" s="558"/>
      <c r="U237" s="558"/>
      <c r="V237" s="558"/>
      <c r="W237" s="558"/>
      <c r="X237" s="558"/>
      <c r="Y237" s="558"/>
      <c r="Z237" s="558"/>
      <c r="AA237" s="558"/>
      <c r="AB237" s="558"/>
      <c r="AC237" s="558"/>
      <c r="AD237" s="558"/>
      <c r="AE237" s="558"/>
      <c r="AF237" s="558"/>
      <c r="AG237" s="558"/>
      <c r="AH237" s="560"/>
      <c r="AI237" s="583"/>
      <c r="AJ237" s="584"/>
      <c r="AK237" s="570"/>
      <c r="AL237" s="561"/>
    </row>
    <row r="238" spans="1:38" ht="28.8" customHeight="1" x14ac:dyDescent="0.3">
      <c r="A238" s="553"/>
      <c r="B238" s="823" t="str">
        <f>'PEP Av. Fin.'!A79</f>
        <v>3.5.2 Módulo de Gestão de Bens móveis e Imóveis</v>
      </c>
      <c r="C238" s="824"/>
      <c r="D238" s="623"/>
      <c r="E238" s="607"/>
      <c r="F238" s="557"/>
      <c r="G238" s="558"/>
      <c r="H238" s="558"/>
      <c r="I238" s="558"/>
      <c r="J238" s="558"/>
      <c r="K238" s="558"/>
      <c r="L238" s="558"/>
      <c r="M238" s="558"/>
      <c r="N238" s="558"/>
      <c r="O238" s="558"/>
      <c r="P238" s="558"/>
      <c r="Q238" s="558"/>
      <c r="R238" s="558"/>
      <c r="S238" s="558"/>
      <c r="T238" s="558"/>
      <c r="U238" s="558"/>
      <c r="V238" s="558"/>
      <c r="W238" s="558"/>
      <c r="X238" s="558"/>
      <c r="Y238" s="558"/>
      <c r="Z238" s="558"/>
      <c r="AA238" s="558"/>
      <c r="AB238" s="558"/>
      <c r="AC238" s="558"/>
      <c r="AD238" s="558"/>
      <c r="AE238" s="558"/>
      <c r="AF238" s="558"/>
      <c r="AG238" s="558"/>
      <c r="AH238" s="560"/>
      <c r="AI238" s="583">
        <f>'PEP Av. Fin.'!H79</f>
        <v>67500</v>
      </c>
      <c r="AJ238" s="584">
        <f>'PEP Av. Fin.'!I79</f>
        <v>0</v>
      </c>
      <c r="AK238" s="584">
        <f>'PEP Av. Fin.'!J79</f>
        <v>67500</v>
      </c>
      <c r="AL238" s="561">
        <f>'PEP Av. Fin.'!K79</f>
        <v>0.14384653301086137</v>
      </c>
    </row>
    <row r="239" spans="1:38" ht="28.8" customHeight="1" x14ac:dyDescent="0.3">
      <c r="A239" s="553"/>
      <c r="B239" s="554"/>
      <c r="C239" s="555" t="s">
        <v>549</v>
      </c>
      <c r="D239" s="623">
        <v>1000</v>
      </c>
      <c r="E239" s="607">
        <v>116.66666666666667</v>
      </c>
      <c r="F239" s="557">
        <v>116666.66666666667</v>
      </c>
      <c r="G239" s="558" t="s">
        <v>540</v>
      </c>
      <c r="H239" s="558" t="s">
        <v>184</v>
      </c>
      <c r="I239" s="558"/>
      <c r="J239" s="558"/>
      <c r="K239" s="558"/>
      <c r="L239" s="558"/>
      <c r="M239" s="558"/>
      <c r="N239" s="558"/>
      <c r="O239" s="558"/>
      <c r="P239" s="558"/>
      <c r="Q239" s="558"/>
      <c r="R239" s="558"/>
      <c r="S239" s="558"/>
      <c r="T239" s="558"/>
      <c r="U239" s="558"/>
      <c r="V239" s="558"/>
      <c r="W239" s="558"/>
      <c r="X239" s="558"/>
      <c r="Y239" s="558"/>
      <c r="Z239" s="558"/>
      <c r="AA239" s="558"/>
      <c r="AB239" s="558"/>
      <c r="AC239" s="558"/>
      <c r="AD239" s="558"/>
      <c r="AE239" s="558"/>
      <c r="AF239" s="558"/>
      <c r="AG239" s="558"/>
      <c r="AH239" s="560"/>
      <c r="AI239" s="583"/>
      <c r="AJ239" s="584"/>
      <c r="AK239" s="570"/>
      <c r="AL239" s="561"/>
    </row>
    <row r="240" spans="1:38" ht="28.8" customHeight="1" x14ac:dyDescent="0.3">
      <c r="A240" s="553"/>
      <c r="B240" s="554"/>
      <c r="C240" s="555" t="s">
        <v>548</v>
      </c>
      <c r="D240" s="623">
        <v>1</v>
      </c>
      <c r="E240" s="607">
        <v>333333.33333333331</v>
      </c>
      <c r="F240" s="557">
        <v>333333.33333333331</v>
      </c>
      <c r="G240" s="558" t="s">
        <v>540</v>
      </c>
      <c r="H240" s="558" t="s">
        <v>184</v>
      </c>
      <c r="I240" s="558"/>
      <c r="J240" s="558"/>
      <c r="K240" s="558"/>
      <c r="L240" s="558"/>
      <c r="M240" s="558"/>
      <c r="N240" s="558"/>
      <c r="O240" s="558"/>
      <c r="P240" s="558"/>
      <c r="Q240" s="558"/>
      <c r="R240" s="558"/>
      <c r="S240" s="558"/>
      <c r="T240" s="558"/>
      <c r="U240" s="558"/>
      <c r="V240" s="558"/>
      <c r="W240" s="558"/>
      <c r="X240" s="558"/>
      <c r="Y240" s="558"/>
      <c r="Z240" s="558"/>
      <c r="AA240" s="558"/>
      <c r="AB240" s="558"/>
      <c r="AC240" s="558"/>
      <c r="AD240" s="558"/>
      <c r="AE240" s="558"/>
      <c r="AF240" s="558"/>
      <c r="AG240" s="558"/>
      <c r="AH240" s="560"/>
      <c r="AI240" s="583"/>
      <c r="AJ240" s="584"/>
      <c r="AK240" s="570"/>
      <c r="AL240" s="561"/>
    </row>
    <row r="241" spans="1:38" ht="28.8" customHeight="1" x14ac:dyDescent="0.3">
      <c r="A241" s="553"/>
      <c r="B241" s="823" t="str">
        <f>'PEP Av. Fin.'!A80</f>
        <v>3.5.3 Automatização da conciliação bancária</v>
      </c>
      <c r="C241" s="824"/>
      <c r="D241" s="623"/>
      <c r="E241" s="607"/>
      <c r="F241" s="557"/>
      <c r="G241" s="558"/>
      <c r="H241" s="558"/>
      <c r="I241" s="558"/>
      <c r="J241" s="558"/>
      <c r="K241" s="558"/>
      <c r="L241" s="558"/>
      <c r="M241" s="558"/>
      <c r="N241" s="558"/>
      <c r="O241" s="558"/>
      <c r="P241" s="558"/>
      <c r="Q241" s="558"/>
      <c r="R241" s="558"/>
      <c r="S241" s="558"/>
      <c r="T241" s="558"/>
      <c r="U241" s="558"/>
      <c r="V241" s="558"/>
      <c r="W241" s="558"/>
      <c r="X241" s="558"/>
      <c r="Y241" s="558"/>
      <c r="Z241" s="558"/>
      <c r="AA241" s="558"/>
      <c r="AB241" s="558"/>
      <c r="AC241" s="558"/>
      <c r="AD241" s="558"/>
      <c r="AE241" s="558"/>
      <c r="AF241" s="558"/>
      <c r="AG241" s="558"/>
      <c r="AH241" s="560"/>
      <c r="AI241" s="583">
        <f>'PEP Av. Fin.'!H80</f>
        <v>49000.049999999996</v>
      </c>
      <c r="AJ241" s="584">
        <f>'PEP Av. Fin.'!I80</f>
        <v>0</v>
      </c>
      <c r="AK241" s="584">
        <f>'PEP Av. Fin.'!J80</f>
        <v>49000.049999999996</v>
      </c>
      <c r="AL241" s="561">
        <f>'PEP Av. Fin.'!K80</f>
        <v>0.10442203422013122</v>
      </c>
    </row>
    <row r="242" spans="1:38" ht="39" customHeight="1" x14ac:dyDescent="0.3">
      <c r="A242" s="553"/>
      <c r="B242" s="554"/>
      <c r="C242" s="555" t="s">
        <v>547</v>
      </c>
      <c r="D242" s="623">
        <v>1</v>
      </c>
      <c r="E242" s="607">
        <v>326666.66666666669</v>
      </c>
      <c r="F242" s="557">
        <v>326666.66666666669</v>
      </c>
      <c r="G242" s="558" t="s">
        <v>250</v>
      </c>
      <c r="H242" s="558" t="s">
        <v>184</v>
      </c>
      <c r="I242" s="558"/>
      <c r="J242" s="558"/>
      <c r="K242" s="558"/>
      <c r="L242" s="558"/>
      <c r="M242" s="558"/>
      <c r="N242" s="558"/>
      <c r="O242" s="558"/>
      <c r="P242" s="558"/>
      <c r="Q242" s="558"/>
      <c r="R242" s="558"/>
      <c r="S242" s="558"/>
      <c r="T242" s="558"/>
      <c r="U242" s="558"/>
      <c r="V242" s="558"/>
      <c r="W242" s="558"/>
      <c r="X242" s="558"/>
      <c r="Y242" s="558"/>
      <c r="Z242" s="558"/>
      <c r="AA242" s="558"/>
      <c r="AB242" s="558"/>
      <c r="AC242" s="558"/>
      <c r="AD242" s="558"/>
      <c r="AE242" s="558"/>
      <c r="AF242" s="558"/>
      <c r="AG242" s="558"/>
      <c r="AH242" s="560"/>
      <c r="AI242" s="583"/>
      <c r="AJ242" s="584"/>
      <c r="AK242" s="570"/>
      <c r="AL242" s="561"/>
    </row>
    <row r="243" spans="1:38" ht="28.8" customHeight="1" x14ac:dyDescent="0.3">
      <c r="A243" s="553"/>
      <c r="B243" s="823" t="str">
        <f>'PEP Av. Fin.'!A81</f>
        <v xml:space="preserve">3.5.4 Integração do SIAFE com outros sistemas corporativos </v>
      </c>
      <c r="C243" s="824"/>
      <c r="D243" s="623"/>
      <c r="E243" s="607"/>
      <c r="F243" s="557"/>
      <c r="G243" s="558"/>
      <c r="H243" s="558"/>
      <c r="I243" s="558"/>
      <c r="J243" s="558"/>
      <c r="K243" s="558"/>
      <c r="L243" s="558"/>
      <c r="M243" s="558"/>
      <c r="N243" s="558"/>
      <c r="O243" s="558"/>
      <c r="P243" s="558"/>
      <c r="Q243" s="558"/>
      <c r="R243" s="558"/>
      <c r="S243" s="558"/>
      <c r="T243" s="558"/>
      <c r="U243" s="558"/>
      <c r="V243" s="558"/>
      <c r="W243" s="558"/>
      <c r="X243" s="558"/>
      <c r="Y243" s="558"/>
      <c r="Z243" s="558"/>
      <c r="AA243" s="558"/>
      <c r="AB243" s="558"/>
      <c r="AC243" s="558"/>
      <c r="AD243" s="558"/>
      <c r="AE243" s="558"/>
      <c r="AF243" s="558"/>
      <c r="AG243" s="558"/>
      <c r="AH243" s="560"/>
      <c r="AI243" s="583">
        <f>'PEP Av. Fin.'!H81</f>
        <v>304500</v>
      </c>
      <c r="AJ243" s="584">
        <f>'PEP Av. Fin.'!I81</f>
        <v>0</v>
      </c>
      <c r="AK243" s="584">
        <f>'PEP Av. Fin.'!J81</f>
        <v>304500</v>
      </c>
      <c r="AL243" s="561">
        <f>'PEP Av. Fin.'!K81</f>
        <v>0.64890769336010801</v>
      </c>
    </row>
    <row r="244" spans="1:38" ht="41.4" customHeight="1" x14ac:dyDescent="0.3">
      <c r="A244" s="553"/>
      <c r="B244" s="554"/>
      <c r="C244" s="555" t="s">
        <v>546</v>
      </c>
      <c r="D244" s="623">
        <v>1</v>
      </c>
      <c r="E244" s="607">
        <v>500000</v>
      </c>
      <c r="F244" s="557">
        <v>500000</v>
      </c>
      <c r="G244" s="558" t="s">
        <v>540</v>
      </c>
      <c r="H244" s="558" t="s">
        <v>184</v>
      </c>
      <c r="I244" s="558"/>
      <c r="J244" s="558"/>
      <c r="K244" s="558"/>
      <c r="L244" s="558"/>
      <c r="M244" s="558"/>
      <c r="N244" s="558"/>
      <c r="O244" s="558"/>
      <c r="P244" s="558"/>
      <c r="Q244" s="558"/>
      <c r="R244" s="558"/>
      <c r="S244" s="558"/>
      <c r="T244" s="558"/>
      <c r="U244" s="558"/>
      <c r="V244" s="558"/>
      <c r="W244" s="558"/>
      <c r="X244" s="558"/>
      <c r="Y244" s="558"/>
      <c r="Z244" s="558"/>
      <c r="AA244" s="558"/>
      <c r="AB244" s="558"/>
      <c r="AC244" s="558"/>
      <c r="AD244" s="558"/>
      <c r="AE244" s="558"/>
      <c r="AF244" s="558"/>
      <c r="AG244" s="558"/>
      <c r="AH244" s="560"/>
      <c r="AI244" s="583"/>
      <c r="AJ244" s="584"/>
      <c r="AK244" s="570"/>
      <c r="AL244" s="561"/>
    </row>
    <row r="245" spans="1:38" ht="28.8" customHeight="1" x14ac:dyDescent="0.3">
      <c r="A245" s="553"/>
      <c r="B245" s="554"/>
      <c r="C245" s="555" t="s">
        <v>545</v>
      </c>
      <c r="D245" s="623">
        <v>1</v>
      </c>
      <c r="E245" s="607">
        <v>1530000</v>
      </c>
      <c r="F245" s="557">
        <v>1530000</v>
      </c>
      <c r="G245" s="558" t="s">
        <v>540</v>
      </c>
      <c r="H245" s="558" t="s">
        <v>184</v>
      </c>
      <c r="I245" s="558"/>
      <c r="J245" s="558"/>
      <c r="K245" s="558"/>
      <c r="L245" s="558"/>
      <c r="M245" s="558"/>
      <c r="N245" s="558"/>
      <c r="O245" s="558"/>
      <c r="P245" s="558"/>
      <c r="Q245" s="558"/>
      <c r="R245" s="558"/>
      <c r="S245" s="558"/>
      <c r="T245" s="558"/>
      <c r="U245" s="558"/>
      <c r="V245" s="558"/>
      <c r="W245" s="558"/>
      <c r="X245" s="558"/>
      <c r="Y245" s="558"/>
      <c r="Z245" s="558"/>
      <c r="AA245" s="558"/>
      <c r="AB245" s="558"/>
      <c r="AC245" s="558"/>
      <c r="AD245" s="558"/>
      <c r="AE245" s="558"/>
      <c r="AF245" s="558"/>
      <c r="AG245" s="558"/>
      <c r="AH245" s="560"/>
      <c r="AI245" s="583"/>
      <c r="AJ245" s="584"/>
      <c r="AK245" s="570"/>
      <c r="AL245" s="561"/>
    </row>
    <row r="246" spans="1:38" s="643" customFormat="1" ht="28.8" customHeight="1" x14ac:dyDescent="0.25">
      <c r="A246" s="635"/>
      <c r="B246" s="832" t="str">
        <f>'PEP Av. Fin.'!A82</f>
        <v>3.5.5 Revisão dos processos operativos da SEADPREV, incluindo metodologia para levantamento e avaliação de imóveis</v>
      </c>
      <c r="C246" s="833"/>
      <c r="D246" s="636"/>
      <c r="E246" s="637"/>
      <c r="F246" s="637"/>
      <c r="G246" s="638"/>
      <c r="H246" s="638"/>
      <c r="I246" s="638"/>
      <c r="J246" s="638"/>
      <c r="K246" s="638"/>
      <c r="L246" s="638"/>
      <c r="M246" s="638"/>
      <c r="N246" s="638"/>
      <c r="O246" s="638"/>
      <c r="P246" s="638"/>
      <c r="Q246" s="638"/>
      <c r="R246" s="638"/>
      <c r="S246" s="638"/>
      <c r="T246" s="638"/>
      <c r="U246" s="638"/>
      <c r="V246" s="638"/>
      <c r="W246" s="638"/>
      <c r="X246" s="638"/>
      <c r="Y246" s="638"/>
      <c r="Z246" s="638"/>
      <c r="AA246" s="638"/>
      <c r="AB246" s="638"/>
      <c r="AC246" s="638"/>
      <c r="AD246" s="638"/>
      <c r="AE246" s="638"/>
      <c r="AF246" s="638"/>
      <c r="AG246" s="638"/>
      <c r="AH246" s="639"/>
      <c r="AI246" s="640">
        <f>'PEP Av. Fin.'!H82</f>
        <v>8750.1</v>
      </c>
      <c r="AJ246" s="641">
        <f>'PEP Av. Fin.'!I82</f>
        <v>0</v>
      </c>
      <c r="AK246" s="641">
        <f>'PEP Av. Fin.'!J82</f>
        <v>8750.1</v>
      </c>
      <c r="AL246" s="642">
        <f>'PEP Av. Fin.'!K82</f>
        <v>1.8646985903679084E-2</v>
      </c>
    </row>
    <row r="247" spans="1:38" s="643" customFormat="1" ht="28.8" customHeight="1" x14ac:dyDescent="0.25">
      <c r="A247" s="635"/>
      <c r="B247" s="644"/>
      <c r="C247" s="605" t="s">
        <v>544</v>
      </c>
      <c r="D247" s="636">
        <v>500</v>
      </c>
      <c r="E247" s="637">
        <v>116.66666666666667</v>
      </c>
      <c r="F247" s="637">
        <v>58333.333333333336</v>
      </c>
      <c r="G247" s="638" t="s">
        <v>540</v>
      </c>
      <c r="H247" s="558" t="s">
        <v>184</v>
      </c>
      <c r="I247" s="638"/>
      <c r="J247" s="638"/>
      <c r="K247" s="638"/>
      <c r="L247" s="638"/>
      <c r="M247" s="638"/>
      <c r="N247" s="638"/>
      <c r="O247" s="638"/>
      <c r="P247" s="638"/>
      <c r="Q247" s="638"/>
      <c r="R247" s="638"/>
      <c r="S247" s="638"/>
      <c r="T247" s="638"/>
      <c r="U247" s="638"/>
      <c r="V247" s="638"/>
      <c r="W247" s="638"/>
      <c r="X247" s="638"/>
      <c r="Y247" s="638"/>
      <c r="Z247" s="638"/>
      <c r="AA247" s="638"/>
      <c r="AB247" s="638"/>
      <c r="AC247" s="638"/>
      <c r="AD247" s="638"/>
      <c r="AE247" s="638"/>
      <c r="AF247" s="638"/>
      <c r="AG247" s="638"/>
      <c r="AH247" s="639"/>
      <c r="AI247" s="640"/>
      <c r="AJ247" s="641"/>
      <c r="AK247" s="641"/>
      <c r="AL247" s="642"/>
    </row>
    <row r="248" spans="1:38" ht="28.8" customHeight="1" x14ac:dyDescent="0.3">
      <c r="A248" s="818" t="str">
        <f>'PEP Av. Fin.'!A83</f>
        <v>3.6 Sistema de Gestión de la deuda pública perfeccionado.</v>
      </c>
      <c r="B248" s="819"/>
      <c r="C248" s="820"/>
      <c r="D248" s="556"/>
      <c r="E248" s="557"/>
      <c r="F248" s="557"/>
      <c r="G248" s="571"/>
      <c r="H248" s="571"/>
      <c r="I248" s="571"/>
      <c r="J248" s="571"/>
      <c r="K248" s="571"/>
      <c r="L248" s="571"/>
      <c r="M248" s="571"/>
      <c r="N248" s="571"/>
      <c r="O248" s="571"/>
      <c r="P248" s="571"/>
      <c r="Q248" s="571"/>
      <c r="R248" s="571"/>
      <c r="S248" s="571"/>
      <c r="T248" s="571"/>
      <c r="U248" s="571"/>
      <c r="V248" s="571"/>
      <c r="W248" s="571"/>
      <c r="X248" s="571"/>
      <c r="Y248" s="571"/>
      <c r="Z248" s="571"/>
      <c r="AA248" s="571"/>
      <c r="AB248" s="571"/>
      <c r="AC248" s="571"/>
      <c r="AD248" s="571"/>
      <c r="AE248" s="571"/>
      <c r="AF248" s="571"/>
      <c r="AG248" s="571"/>
      <c r="AH248" s="572"/>
      <c r="AI248" s="583">
        <f>'PEP Av. Fin.'!H83</f>
        <v>192500.01</v>
      </c>
      <c r="AJ248" s="584">
        <f>'PEP Av. Fin.'!I83</f>
        <v>0</v>
      </c>
      <c r="AK248" s="584">
        <f>'PEP Av. Fin.'!J83</f>
        <v>192500.01</v>
      </c>
      <c r="AL248" s="574">
        <f>'PEP Av. Fin.'!K83</f>
        <v>0.2</v>
      </c>
    </row>
    <row r="249" spans="1:38" ht="52.8" customHeight="1" x14ac:dyDescent="0.3">
      <c r="A249" s="553"/>
      <c r="B249" s="823" t="str">
        <f>'PEP Av. Fin.'!A84</f>
        <v>3.6.1 Ajuste das normas e procedimentos, do processo de contratação de passivos financeiros e revisão das atribuições e estrutura interna</v>
      </c>
      <c r="C249" s="824"/>
      <c r="D249" s="623"/>
      <c r="E249" s="607"/>
      <c r="F249" s="557"/>
      <c r="G249" s="558"/>
      <c r="H249" s="558"/>
      <c r="I249" s="558"/>
      <c r="J249" s="558"/>
      <c r="K249" s="558"/>
      <c r="L249" s="558"/>
      <c r="M249" s="558"/>
      <c r="N249" s="558"/>
      <c r="O249" s="558"/>
      <c r="P249" s="558"/>
      <c r="Q249" s="558"/>
      <c r="R249" s="558"/>
      <c r="S249" s="558"/>
      <c r="T249" s="558"/>
      <c r="U249" s="558"/>
      <c r="V249" s="558"/>
      <c r="W249" s="558"/>
      <c r="X249" s="558"/>
      <c r="Y249" s="558"/>
      <c r="Z249" s="558"/>
      <c r="AA249" s="558"/>
      <c r="AB249" s="558"/>
      <c r="AC249" s="558"/>
      <c r="AD249" s="558"/>
      <c r="AE249" s="558"/>
      <c r="AF249" s="558"/>
      <c r="AG249" s="558"/>
      <c r="AH249" s="560"/>
      <c r="AI249" s="583">
        <f>'PEP Av. Fin.'!H84</f>
        <v>15333.400000000001</v>
      </c>
      <c r="AJ249" s="584">
        <f>'PEP Av. Fin.'!I84</f>
        <v>0</v>
      </c>
      <c r="AK249" s="584">
        <f>'PEP Av. Fin.'!J84</f>
        <v>15333.400000000001</v>
      </c>
      <c r="AL249" s="561">
        <f>'PEP Av. Fin.'!K84</f>
        <v>7.965402183615472E-2</v>
      </c>
    </row>
    <row r="250" spans="1:38" ht="28.8" customHeight="1" x14ac:dyDescent="0.3">
      <c r="A250" s="553"/>
      <c r="B250" s="554"/>
      <c r="C250" s="622" t="s">
        <v>417</v>
      </c>
      <c r="D250" s="645">
        <v>15</v>
      </c>
      <c r="E250" s="632">
        <v>1666.6666666666667</v>
      </c>
      <c r="F250" s="646">
        <v>25000</v>
      </c>
      <c r="G250" s="629" t="s">
        <v>360</v>
      </c>
      <c r="H250" s="558" t="s">
        <v>184</v>
      </c>
      <c r="I250" s="558"/>
      <c r="J250" s="558"/>
      <c r="K250" s="558"/>
      <c r="L250" s="558"/>
      <c r="M250" s="558"/>
      <c r="N250" s="558"/>
      <c r="O250" s="558"/>
      <c r="P250" s="558"/>
      <c r="Q250" s="558"/>
      <c r="R250" s="558"/>
      <c r="S250" s="558"/>
      <c r="T250" s="558"/>
      <c r="U250" s="558"/>
      <c r="V250" s="558"/>
      <c r="W250" s="558"/>
      <c r="X250" s="558"/>
      <c r="Y250" s="558"/>
      <c r="Z250" s="558"/>
      <c r="AA250" s="558"/>
      <c r="AB250" s="558"/>
      <c r="AC250" s="558"/>
      <c r="AD250" s="558"/>
      <c r="AE250" s="558"/>
      <c r="AF250" s="558"/>
      <c r="AG250" s="558"/>
      <c r="AH250" s="560"/>
      <c r="AI250" s="583"/>
      <c r="AJ250" s="584"/>
      <c r="AK250" s="570"/>
      <c r="AL250" s="561"/>
    </row>
    <row r="251" spans="1:38" ht="28.8" customHeight="1" x14ac:dyDescent="0.3">
      <c r="A251" s="553"/>
      <c r="B251" s="554"/>
      <c r="C251" s="624" t="s">
        <v>402</v>
      </c>
      <c r="D251" s="647">
        <v>10</v>
      </c>
      <c r="E251" s="632">
        <v>1666.6666666666667</v>
      </c>
      <c r="F251" s="646">
        <v>16666.666666666668</v>
      </c>
      <c r="G251" s="629" t="s">
        <v>360</v>
      </c>
      <c r="H251" s="558" t="s">
        <v>184</v>
      </c>
      <c r="I251" s="558"/>
      <c r="J251" s="558"/>
      <c r="K251" s="558"/>
      <c r="L251" s="558"/>
      <c r="M251" s="558"/>
      <c r="N251" s="558"/>
      <c r="O251" s="558"/>
      <c r="P251" s="558"/>
      <c r="Q251" s="558"/>
      <c r="R251" s="558"/>
      <c r="S251" s="558"/>
      <c r="T251" s="558"/>
      <c r="U251" s="558"/>
      <c r="V251" s="558"/>
      <c r="W251" s="558"/>
      <c r="X251" s="558"/>
      <c r="Y251" s="558"/>
      <c r="Z251" s="558"/>
      <c r="AA251" s="558"/>
      <c r="AB251" s="558"/>
      <c r="AC251" s="558"/>
      <c r="AD251" s="558"/>
      <c r="AE251" s="558"/>
      <c r="AF251" s="558"/>
      <c r="AG251" s="558"/>
      <c r="AH251" s="560"/>
      <c r="AI251" s="583"/>
      <c r="AJ251" s="584"/>
      <c r="AK251" s="570"/>
      <c r="AL251" s="561"/>
    </row>
    <row r="252" spans="1:38" ht="28.8" customHeight="1" x14ac:dyDescent="0.3">
      <c r="A252" s="553"/>
      <c r="B252" s="554"/>
      <c r="C252" s="622" t="s">
        <v>349</v>
      </c>
      <c r="D252" s="647">
        <v>300</v>
      </c>
      <c r="E252" s="632">
        <v>116.66666666666667</v>
      </c>
      <c r="F252" s="646">
        <v>35000</v>
      </c>
      <c r="G252" s="634" t="s">
        <v>540</v>
      </c>
      <c r="H252" s="558" t="s">
        <v>184</v>
      </c>
      <c r="I252" s="558"/>
      <c r="J252" s="558"/>
      <c r="K252" s="558"/>
      <c r="L252" s="558"/>
      <c r="M252" s="558"/>
      <c r="N252" s="558"/>
      <c r="O252" s="558"/>
      <c r="P252" s="558"/>
      <c r="Q252" s="558"/>
      <c r="R252" s="558"/>
      <c r="S252" s="558"/>
      <c r="T252" s="558"/>
      <c r="U252" s="558"/>
      <c r="V252" s="558"/>
      <c r="W252" s="558"/>
      <c r="X252" s="558"/>
      <c r="Y252" s="558"/>
      <c r="Z252" s="558"/>
      <c r="AA252" s="558"/>
      <c r="AB252" s="558"/>
      <c r="AC252" s="558"/>
      <c r="AD252" s="558"/>
      <c r="AE252" s="558"/>
      <c r="AF252" s="558"/>
      <c r="AG252" s="558"/>
      <c r="AH252" s="560"/>
      <c r="AI252" s="583"/>
      <c r="AJ252" s="584"/>
      <c r="AK252" s="570"/>
      <c r="AL252" s="561"/>
    </row>
    <row r="253" spans="1:38" ht="28.8" customHeight="1" x14ac:dyDescent="0.3">
      <c r="A253" s="553"/>
      <c r="B253" s="823" t="str">
        <f>'PEP Av. Fin.'!A85</f>
        <v>3.6.2  Desenvolvimento de uma estratégia de gestão da dívida de médio prazo;</v>
      </c>
      <c r="C253" s="824"/>
      <c r="D253" s="623"/>
      <c r="E253" s="607"/>
      <c r="F253" s="557"/>
      <c r="G253" s="558"/>
      <c r="H253" s="558"/>
      <c r="I253" s="558"/>
      <c r="J253" s="558"/>
      <c r="K253" s="558"/>
      <c r="L253" s="558"/>
      <c r="M253" s="558"/>
      <c r="N253" s="558"/>
      <c r="O253" s="558"/>
      <c r="P253" s="558"/>
      <c r="Q253" s="558"/>
      <c r="R253" s="558"/>
      <c r="S253" s="558"/>
      <c r="T253" s="558"/>
      <c r="U253" s="558"/>
      <c r="V253" s="558"/>
      <c r="W253" s="558"/>
      <c r="X253" s="558"/>
      <c r="Y253" s="558"/>
      <c r="Z253" s="558"/>
      <c r="AA253" s="558"/>
      <c r="AB253" s="558"/>
      <c r="AC253" s="558"/>
      <c r="AD253" s="558"/>
      <c r="AE253" s="558"/>
      <c r="AF253" s="558"/>
      <c r="AG253" s="558"/>
      <c r="AH253" s="560"/>
      <c r="AI253" s="583">
        <f>'PEP Av. Fin.'!H85</f>
        <v>7000</v>
      </c>
      <c r="AJ253" s="584">
        <f>'PEP Av. Fin.'!I85</f>
        <v>0</v>
      </c>
      <c r="AK253" s="584">
        <f>'PEP Av. Fin.'!J85</f>
        <v>7000</v>
      </c>
      <c r="AL253" s="561">
        <f>'PEP Av. Fin.'!K85</f>
        <v>3.6363634474616387E-2</v>
      </c>
    </row>
    <row r="254" spans="1:38" ht="28.8" customHeight="1" x14ac:dyDescent="0.3">
      <c r="A254" s="553"/>
      <c r="B254" s="554"/>
      <c r="C254" s="555" t="s">
        <v>543</v>
      </c>
      <c r="D254" s="623">
        <v>300</v>
      </c>
      <c r="E254" s="607">
        <v>116.66666666666667</v>
      </c>
      <c r="F254" s="557">
        <v>35000</v>
      </c>
      <c r="G254" s="558" t="s">
        <v>540</v>
      </c>
      <c r="H254" s="558" t="s">
        <v>184</v>
      </c>
      <c r="I254" s="558"/>
      <c r="J254" s="558"/>
      <c r="K254" s="558"/>
      <c r="L254" s="558"/>
      <c r="M254" s="558"/>
      <c r="N254" s="558"/>
      <c r="O254" s="558"/>
      <c r="P254" s="558"/>
      <c r="Q254" s="558"/>
      <c r="R254" s="558"/>
      <c r="S254" s="558"/>
      <c r="T254" s="558"/>
      <c r="U254" s="558"/>
      <c r="V254" s="558"/>
      <c r="W254" s="558"/>
      <c r="X254" s="558"/>
      <c r="Y254" s="558"/>
      <c r="Z254" s="558"/>
      <c r="AA254" s="558"/>
      <c r="AB254" s="558"/>
      <c r="AC254" s="558"/>
      <c r="AD254" s="558"/>
      <c r="AE254" s="558"/>
      <c r="AF254" s="558"/>
      <c r="AG254" s="558"/>
      <c r="AH254" s="560"/>
      <c r="AI254" s="583"/>
      <c r="AJ254" s="584"/>
      <c r="AK254" s="570"/>
      <c r="AL254" s="561"/>
    </row>
    <row r="255" spans="1:38" ht="28.8" customHeight="1" x14ac:dyDescent="0.3">
      <c r="A255" s="553"/>
      <c r="B255" s="823" t="str">
        <f>'PEP Av. Fin.'!A86</f>
        <v>3.6.3  Módulo para a gestão da dívida pública e captação de recursos (SIAFE);</v>
      </c>
      <c r="C255" s="824"/>
      <c r="D255" s="623"/>
      <c r="E255" s="607"/>
      <c r="F255" s="557"/>
      <c r="G255" s="558"/>
      <c r="H255" s="558"/>
      <c r="I255" s="558"/>
      <c r="J255" s="558"/>
      <c r="K255" s="558"/>
      <c r="L255" s="558"/>
      <c r="M255" s="558"/>
      <c r="N255" s="558"/>
      <c r="O255" s="558"/>
      <c r="P255" s="558"/>
      <c r="Q255" s="558"/>
      <c r="R255" s="558"/>
      <c r="S255" s="558"/>
      <c r="T255" s="558"/>
      <c r="U255" s="558"/>
      <c r="V255" s="558"/>
      <c r="W255" s="558"/>
      <c r="X255" s="558"/>
      <c r="Y255" s="558"/>
      <c r="Z255" s="558"/>
      <c r="AA255" s="558"/>
      <c r="AB255" s="558"/>
      <c r="AC255" s="558"/>
      <c r="AD255" s="558"/>
      <c r="AE255" s="558"/>
      <c r="AF255" s="558"/>
      <c r="AG255" s="558"/>
      <c r="AH255" s="560"/>
      <c r="AI255" s="583">
        <f>'PEP Av. Fin.'!H86</f>
        <v>166666.61000000002</v>
      </c>
      <c r="AJ255" s="584">
        <f>'PEP Av. Fin.'!I86</f>
        <v>0</v>
      </c>
      <c r="AK255" s="584">
        <f>'PEP Av. Fin.'!J86</f>
        <v>166666.61000000002</v>
      </c>
      <c r="AL255" s="561">
        <f>'PEP Av. Fin.'!K86</f>
        <v>0.86580052645192074</v>
      </c>
    </row>
    <row r="256" spans="1:38" ht="28.8" customHeight="1" x14ac:dyDescent="0.3">
      <c r="A256" s="553"/>
      <c r="B256" s="554"/>
      <c r="C256" s="555" t="s">
        <v>542</v>
      </c>
      <c r="D256" s="621">
        <v>1</v>
      </c>
      <c r="E256" s="607">
        <v>833333.33333333337</v>
      </c>
      <c r="F256" s="557">
        <v>833333.33333333337</v>
      </c>
      <c r="G256" s="558" t="s">
        <v>540</v>
      </c>
      <c r="H256" s="558" t="s">
        <v>184</v>
      </c>
      <c r="I256" s="558"/>
      <c r="J256" s="558"/>
      <c r="K256" s="558"/>
      <c r="L256" s="558"/>
      <c r="M256" s="558"/>
      <c r="N256" s="558"/>
      <c r="O256" s="558"/>
      <c r="P256" s="558"/>
      <c r="Q256" s="558"/>
      <c r="R256" s="558"/>
      <c r="S256" s="558"/>
      <c r="T256" s="558"/>
      <c r="U256" s="558"/>
      <c r="V256" s="558"/>
      <c r="W256" s="558"/>
      <c r="X256" s="558"/>
      <c r="Y256" s="558"/>
      <c r="Z256" s="558"/>
      <c r="AA256" s="558"/>
      <c r="AB256" s="558"/>
      <c r="AC256" s="558"/>
      <c r="AD256" s="558"/>
      <c r="AE256" s="558"/>
      <c r="AF256" s="558"/>
      <c r="AG256" s="558"/>
      <c r="AH256" s="560"/>
      <c r="AI256" s="583"/>
      <c r="AJ256" s="584"/>
      <c r="AK256" s="570"/>
      <c r="AL256" s="561"/>
    </row>
    <row r="257" spans="1:38" ht="59.4" customHeight="1" x14ac:dyDescent="0.3">
      <c r="A257" s="553"/>
      <c r="B257" s="823" t="str">
        <f>'PEP Av. Fin.'!A87</f>
        <v>3.6.4 Metodologia de gestão de riscos fiscais que contemple mecanismos e procedimentos capazes de identificar, classificar, quantificar e mitigar os principais riscos fiscais.</v>
      </c>
      <c r="C257" s="824"/>
      <c r="D257" s="623"/>
      <c r="E257" s="607"/>
      <c r="F257" s="557"/>
      <c r="G257" s="558"/>
      <c r="H257" s="558"/>
      <c r="I257" s="558"/>
      <c r="J257" s="558"/>
      <c r="K257" s="558"/>
      <c r="L257" s="558"/>
      <c r="M257" s="558"/>
      <c r="N257" s="558"/>
      <c r="O257" s="558"/>
      <c r="P257" s="558"/>
      <c r="Q257" s="558"/>
      <c r="R257" s="558"/>
      <c r="S257" s="558"/>
      <c r="T257" s="558"/>
      <c r="U257" s="558"/>
      <c r="V257" s="558"/>
      <c r="W257" s="558"/>
      <c r="X257" s="558"/>
      <c r="Y257" s="558"/>
      <c r="Z257" s="558"/>
      <c r="AA257" s="558"/>
      <c r="AB257" s="558"/>
      <c r="AC257" s="558"/>
      <c r="AD257" s="558"/>
      <c r="AE257" s="558"/>
      <c r="AF257" s="558"/>
      <c r="AG257" s="558"/>
      <c r="AH257" s="560"/>
      <c r="AI257" s="583">
        <f>'PEP Av. Fin.'!H87</f>
        <v>3500</v>
      </c>
      <c r="AJ257" s="584">
        <f>'PEP Av. Fin.'!I87</f>
        <v>0</v>
      </c>
      <c r="AK257" s="584">
        <f>'PEP Av. Fin.'!J87</f>
        <v>3500</v>
      </c>
      <c r="AL257" s="561">
        <f>'PEP Av. Fin.'!K87</f>
        <v>1.8181817237308193E-2</v>
      </c>
    </row>
    <row r="258" spans="1:38" ht="28.8" customHeight="1" x14ac:dyDescent="0.3">
      <c r="A258" s="553"/>
      <c r="B258" s="554"/>
      <c r="C258" s="555" t="s">
        <v>541</v>
      </c>
      <c r="D258" s="623">
        <v>150</v>
      </c>
      <c r="E258" s="607">
        <v>116.66666666666667</v>
      </c>
      <c r="F258" s="557">
        <v>17500</v>
      </c>
      <c r="G258" s="558" t="s">
        <v>540</v>
      </c>
      <c r="H258" s="558" t="s">
        <v>184</v>
      </c>
      <c r="I258" s="558"/>
      <c r="J258" s="558"/>
      <c r="K258" s="558"/>
      <c r="L258" s="558"/>
      <c r="M258" s="558"/>
      <c r="N258" s="558"/>
      <c r="O258" s="558"/>
      <c r="P258" s="558"/>
      <c r="Q258" s="558"/>
      <c r="R258" s="558"/>
      <c r="S258" s="558"/>
      <c r="T258" s="558"/>
      <c r="U258" s="558"/>
      <c r="V258" s="558"/>
      <c r="W258" s="558"/>
      <c r="X258" s="558"/>
      <c r="Y258" s="558"/>
      <c r="Z258" s="558"/>
      <c r="AA258" s="558"/>
      <c r="AB258" s="558"/>
      <c r="AC258" s="558"/>
      <c r="AD258" s="558"/>
      <c r="AE258" s="558"/>
      <c r="AF258" s="558"/>
      <c r="AG258" s="558"/>
      <c r="AH258" s="560"/>
      <c r="AI258" s="583"/>
      <c r="AJ258" s="584"/>
      <c r="AK258" s="570"/>
      <c r="AL258" s="561"/>
    </row>
    <row r="259" spans="1:38" s="653" customFormat="1" ht="28.8" customHeight="1" x14ac:dyDescent="0.3">
      <c r="A259" s="821" t="str">
        <f>'PEP Av. Fin.'!A88</f>
        <v>GESTIÓN DEL PROYECTO</v>
      </c>
      <c r="B259" s="822"/>
      <c r="C259" s="822"/>
      <c r="D259" s="822"/>
      <c r="E259" s="822"/>
      <c r="F259" s="822"/>
      <c r="G259" s="822"/>
      <c r="H259" s="822"/>
      <c r="I259" s="822"/>
      <c r="J259" s="822"/>
      <c r="K259" s="648"/>
      <c r="L259" s="648"/>
      <c r="M259" s="648"/>
      <c r="N259" s="648"/>
      <c r="O259" s="648"/>
      <c r="P259" s="648"/>
      <c r="Q259" s="648"/>
      <c r="R259" s="648"/>
      <c r="S259" s="648"/>
      <c r="T259" s="648"/>
      <c r="U259" s="648"/>
      <c r="V259" s="648"/>
      <c r="W259" s="648"/>
      <c r="X259" s="648"/>
      <c r="Y259" s="648"/>
      <c r="Z259" s="648"/>
      <c r="AA259" s="648"/>
      <c r="AB259" s="648"/>
      <c r="AC259" s="648"/>
      <c r="AD259" s="648"/>
      <c r="AE259" s="648"/>
      <c r="AF259" s="648"/>
      <c r="AG259" s="648"/>
      <c r="AH259" s="649"/>
      <c r="AI259" s="650">
        <f>'PEP Av. Fin.'!H88</f>
        <v>102800</v>
      </c>
      <c r="AJ259" s="651">
        <f>'PEP Av. Fin.'!I88</f>
        <v>0</v>
      </c>
      <c r="AK259" s="651">
        <f>'PEP Av. Fin.'!J88</f>
        <v>102800</v>
      </c>
      <c r="AL259" s="652">
        <v>0.20276134122287967</v>
      </c>
    </row>
    <row r="260" spans="1:38" s="654" customFormat="1" ht="28.8" customHeight="1" x14ac:dyDescent="0.25">
      <c r="A260" s="818" t="str">
        <f>'PEP Av. Fin.'!A89</f>
        <v>A1 - Monitoreo y evaluacíon</v>
      </c>
      <c r="B260" s="819"/>
      <c r="C260" s="820"/>
      <c r="D260" s="556"/>
      <c r="E260" s="557"/>
      <c r="F260" s="557"/>
      <c r="G260" s="571"/>
      <c r="H260" s="571"/>
      <c r="I260" s="571"/>
      <c r="J260" s="571"/>
      <c r="K260" s="571"/>
      <c r="L260" s="571"/>
      <c r="M260" s="571"/>
      <c r="N260" s="571"/>
      <c r="O260" s="571"/>
      <c r="P260" s="571"/>
      <c r="Q260" s="571"/>
      <c r="R260" s="571"/>
      <c r="S260" s="571"/>
      <c r="T260" s="571"/>
      <c r="U260" s="571"/>
      <c r="V260" s="571"/>
      <c r="W260" s="571"/>
      <c r="X260" s="571"/>
      <c r="Y260" s="571"/>
      <c r="Z260" s="571"/>
      <c r="AA260" s="571"/>
      <c r="AB260" s="571"/>
      <c r="AC260" s="571"/>
      <c r="AD260" s="571"/>
      <c r="AE260" s="571"/>
      <c r="AF260" s="571"/>
      <c r="AG260" s="571"/>
      <c r="AH260" s="572"/>
      <c r="AI260" s="583">
        <f>'PEP Av. Fin.'!H89</f>
        <v>102800</v>
      </c>
      <c r="AJ260" s="584">
        <f>'PEP Av. Fin.'!I89</f>
        <v>0</v>
      </c>
      <c r="AK260" s="584">
        <f>'PEP Av. Fin.'!J89</f>
        <v>102800</v>
      </c>
      <c r="AL260" s="574">
        <f>'PEP Av. Fin.'!K89</f>
        <v>0.4</v>
      </c>
    </row>
    <row r="261" spans="1:38" s="654" customFormat="1" ht="28.8" customHeight="1" x14ac:dyDescent="0.25">
      <c r="A261" s="593"/>
      <c r="B261" s="825" t="str">
        <f>'PEP Av. Fin.'!A89</f>
        <v>A1 - Monitoreo y evaluacíon</v>
      </c>
      <c r="C261" s="826"/>
      <c r="D261" s="596"/>
      <c r="E261" s="597"/>
      <c r="F261" s="597"/>
      <c r="G261" s="655"/>
      <c r="H261" s="655"/>
      <c r="I261" s="655"/>
      <c r="J261" s="655"/>
      <c r="K261" s="655"/>
      <c r="L261" s="655"/>
      <c r="M261" s="655"/>
      <c r="N261" s="655"/>
      <c r="O261" s="655"/>
      <c r="P261" s="655"/>
      <c r="Q261" s="655"/>
      <c r="R261" s="655"/>
      <c r="S261" s="655"/>
      <c r="T261" s="655"/>
      <c r="U261" s="655"/>
      <c r="V261" s="655"/>
      <c r="W261" s="655"/>
      <c r="X261" s="655"/>
      <c r="Y261" s="655"/>
      <c r="Z261" s="655"/>
      <c r="AA261" s="655"/>
      <c r="AB261" s="655"/>
      <c r="AC261" s="655"/>
      <c r="AD261" s="655"/>
      <c r="AE261" s="655"/>
      <c r="AF261" s="655"/>
      <c r="AG261" s="655"/>
      <c r="AH261" s="656"/>
      <c r="AI261" s="601">
        <f>'PEP Av. Fin.'!H90</f>
        <v>102800</v>
      </c>
      <c r="AJ261" s="602">
        <f>'PEP Av. Fin.'!I90</f>
        <v>0</v>
      </c>
      <c r="AK261" s="602">
        <f>'PEP Av. Fin.'!J90</f>
        <v>102800</v>
      </c>
      <c r="AL261" s="657">
        <v>1</v>
      </c>
    </row>
    <row r="262" spans="1:38" s="654" customFormat="1" ht="28.8" customHeight="1" x14ac:dyDescent="0.25">
      <c r="A262" s="818" t="str">
        <f>'PEP Av. Fin.'!A91</f>
        <v>A2 - Auditoria</v>
      </c>
      <c r="B262" s="819"/>
      <c r="C262" s="820"/>
      <c r="D262" s="556"/>
      <c r="E262" s="557"/>
      <c r="F262" s="557"/>
      <c r="G262" s="571"/>
      <c r="H262" s="571"/>
      <c r="I262" s="571"/>
      <c r="J262" s="571"/>
      <c r="K262" s="571"/>
      <c r="L262" s="571"/>
      <c r="M262" s="571"/>
      <c r="N262" s="571"/>
      <c r="O262" s="571"/>
      <c r="P262" s="571"/>
      <c r="Q262" s="571"/>
      <c r="R262" s="571"/>
      <c r="S262" s="571"/>
      <c r="T262" s="571"/>
      <c r="U262" s="571"/>
      <c r="V262" s="571"/>
      <c r="W262" s="571"/>
      <c r="X262" s="571"/>
      <c r="Y262" s="571"/>
      <c r="Z262" s="571"/>
      <c r="AA262" s="571"/>
      <c r="AB262" s="571"/>
      <c r="AC262" s="571"/>
      <c r="AD262" s="571"/>
      <c r="AE262" s="571"/>
      <c r="AF262" s="571"/>
      <c r="AG262" s="571"/>
      <c r="AH262" s="572"/>
      <c r="AI262" s="583">
        <f>'PEP Av. Fin.'!H91</f>
        <v>0</v>
      </c>
      <c r="AJ262" s="584">
        <f>'PEP Av. Fin.'!I91</f>
        <v>0</v>
      </c>
      <c r="AK262" s="584">
        <f>'PEP Av. Fin.'!J91</f>
        <v>0</v>
      </c>
      <c r="AL262" s="574">
        <v>0</v>
      </c>
    </row>
    <row r="263" spans="1:38" s="654" customFormat="1" ht="28.8" customHeight="1" x14ac:dyDescent="0.25">
      <c r="A263" s="593"/>
      <c r="B263" s="827" t="str">
        <f>'PEP Av. Fin.'!A92</f>
        <v>A2.1 Realização de Auditoria Independente no PROFISCO II</v>
      </c>
      <c r="C263" s="828"/>
      <c r="D263" s="596"/>
      <c r="E263" s="597"/>
      <c r="F263" s="597"/>
      <c r="G263" s="655"/>
      <c r="H263" s="655"/>
      <c r="I263" s="655"/>
      <c r="J263" s="655"/>
      <c r="K263" s="655"/>
      <c r="L263" s="655"/>
      <c r="M263" s="655"/>
      <c r="N263" s="655"/>
      <c r="O263" s="655"/>
      <c r="P263" s="655"/>
      <c r="Q263" s="655"/>
      <c r="R263" s="655"/>
      <c r="S263" s="655"/>
      <c r="T263" s="655"/>
      <c r="U263" s="655"/>
      <c r="V263" s="655"/>
      <c r="W263" s="655"/>
      <c r="X263" s="655"/>
      <c r="Y263" s="655"/>
      <c r="Z263" s="655"/>
      <c r="AA263" s="655"/>
      <c r="AB263" s="655"/>
      <c r="AC263" s="655"/>
      <c r="AD263" s="655"/>
      <c r="AE263" s="655"/>
      <c r="AF263" s="655"/>
      <c r="AG263" s="655"/>
      <c r="AH263" s="656"/>
      <c r="AI263" s="601">
        <f>'PEP Av. Fin.'!H92</f>
        <v>0</v>
      </c>
      <c r="AJ263" s="602">
        <f>'PEP Av. Fin.'!I92</f>
        <v>0</v>
      </c>
      <c r="AK263" s="602">
        <f>'PEP Av. Fin.'!J92</f>
        <v>0</v>
      </c>
      <c r="AL263" s="657">
        <v>0</v>
      </c>
    </row>
    <row r="264" spans="1:38" s="665" customFormat="1" ht="28.8" customHeight="1" x14ac:dyDescent="0.25">
      <c r="A264" s="829" t="s">
        <v>8</v>
      </c>
      <c r="B264" s="830"/>
      <c r="C264" s="831"/>
      <c r="D264" s="658"/>
      <c r="E264" s="659"/>
      <c r="F264" s="659"/>
      <c r="G264" s="660"/>
      <c r="H264" s="660"/>
      <c r="I264" s="660"/>
      <c r="J264" s="660"/>
      <c r="K264" s="660"/>
      <c r="L264" s="660"/>
      <c r="M264" s="660"/>
      <c r="N264" s="660"/>
      <c r="O264" s="660"/>
      <c r="P264" s="660"/>
      <c r="Q264" s="660"/>
      <c r="R264" s="660"/>
      <c r="S264" s="660"/>
      <c r="T264" s="660"/>
      <c r="U264" s="660"/>
      <c r="V264" s="660"/>
      <c r="W264" s="660"/>
      <c r="X264" s="660"/>
      <c r="Y264" s="660"/>
      <c r="Z264" s="660"/>
      <c r="AA264" s="660"/>
      <c r="AB264" s="660"/>
      <c r="AC264" s="660"/>
      <c r="AD264" s="660"/>
      <c r="AE264" s="660"/>
      <c r="AF264" s="660"/>
      <c r="AG264" s="660"/>
      <c r="AH264" s="661"/>
      <c r="AI264" s="662">
        <f>'PEP Av. Fin.'!H93</f>
        <v>0</v>
      </c>
      <c r="AJ264" s="663">
        <f>'PEP Av. Fin.'!I93</f>
        <v>0</v>
      </c>
      <c r="AK264" s="663">
        <f>'PEP Av. Fin.'!J93</f>
        <v>0</v>
      </c>
      <c r="AL264" s="664">
        <v>0</v>
      </c>
    </row>
    <row r="265" spans="1:38" s="671" customFormat="1" ht="28.8" customHeight="1" thickBot="1" x14ac:dyDescent="0.3">
      <c r="A265" s="816" t="s">
        <v>170</v>
      </c>
      <c r="B265" s="817"/>
      <c r="C265" s="817"/>
      <c r="D265" s="817"/>
      <c r="E265" s="817"/>
      <c r="F265" s="817"/>
      <c r="G265" s="817"/>
      <c r="H265" s="817"/>
      <c r="I265" s="817"/>
      <c r="J265" s="817"/>
      <c r="K265" s="666"/>
      <c r="L265" s="666"/>
      <c r="M265" s="666"/>
      <c r="N265" s="666"/>
      <c r="O265" s="666"/>
      <c r="P265" s="666"/>
      <c r="Q265" s="666"/>
      <c r="R265" s="666"/>
      <c r="S265" s="666"/>
      <c r="T265" s="666"/>
      <c r="U265" s="666"/>
      <c r="V265" s="666"/>
      <c r="W265" s="666"/>
      <c r="X265" s="666"/>
      <c r="Y265" s="666"/>
      <c r="Z265" s="666"/>
      <c r="AA265" s="666"/>
      <c r="AB265" s="666"/>
      <c r="AC265" s="666"/>
      <c r="AD265" s="666"/>
      <c r="AE265" s="666"/>
      <c r="AF265" s="666"/>
      <c r="AG265" s="666"/>
      <c r="AH265" s="667"/>
      <c r="AI265" s="668">
        <f>SUM(AI259+AI175+AI66+AI4)</f>
        <v>5000899.01</v>
      </c>
      <c r="AJ265" s="669">
        <f t="shared" ref="AJ265:AL265" si="10">SUM(AJ259+AJ175+AJ66+AJ4)</f>
        <v>441083.3505</v>
      </c>
      <c r="AK265" s="669">
        <f t="shared" si="10"/>
        <v>5441982.3605000004</v>
      </c>
      <c r="AL265" s="670">
        <f t="shared" si="10"/>
        <v>0.56533306013075368</v>
      </c>
    </row>
  </sheetData>
  <mergeCells count="111">
    <mergeCell ref="A1:AL1"/>
    <mergeCell ref="A2:C3"/>
    <mergeCell ref="I2:J2"/>
    <mergeCell ref="K2:L2"/>
    <mergeCell ref="M2:N2"/>
    <mergeCell ref="O2:P2"/>
    <mergeCell ref="Q2:R2"/>
    <mergeCell ref="S2:T2"/>
    <mergeCell ref="U2:V2"/>
    <mergeCell ref="W2:X2"/>
    <mergeCell ref="Y2:Z2"/>
    <mergeCell ref="AA2:AB2"/>
    <mergeCell ref="AC2:AD2"/>
    <mergeCell ref="AE2:AF2"/>
    <mergeCell ref="AG2:AH2"/>
    <mergeCell ref="AI2:AL2"/>
    <mergeCell ref="D2:D3"/>
    <mergeCell ref="E2:E3"/>
    <mergeCell ref="F2:F3"/>
    <mergeCell ref="G2:G3"/>
    <mergeCell ref="A4:J4"/>
    <mergeCell ref="A5:C5"/>
    <mergeCell ref="B6:C6"/>
    <mergeCell ref="B9:C9"/>
    <mergeCell ref="B11:C11"/>
    <mergeCell ref="B17:C17"/>
    <mergeCell ref="B21:C21"/>
    <mergeCell ref="B24:C24"/>
    <mergeCell ref="B28:C28"/>
    <mergeCell ref="A30:C30"/>
    <mergeCell ref="B31:C31"/>
    <mergeCell ref="B35:C35"/>
    <mergeCell ref="B42:C42"/>
    <mergeCell ref="B45:C45"/>
    <mergeCell ref="A47:C47"/>
    <mergeCell ref="B48:C48"/>
    <mergeCell ref="B50:C50"/>
    <mergeCell ref="B52:C52"/>
    <mergeCell ref="A56:C56"/>
    <mergeCell ref="B57:C57"/>
    <mergeCell ref="B60:C60"/>
    <mergeCell ref="B62:C62"/>
    <mergeCell ref="A66:J66"/>
    <mergeCell ref="A67:C67"/>
    <mergeCell ref="B68:C68"/>
    <mergeCell ref="B74:C74"/>
    <mergeCell ref="B81:C81"/>
    <mergeCell ref="A85:C85"/>
    <mergeCell ref="B86:C86"/>
    <mergeCell ref="B88:C88"/>
    <mergeCell ref="B148:C148"/>
    <mergeCell ref="B153:C153"/>
    <mergeCell ref="B158:C158"/>
    <mergeCell ref="B163:C163"/>
    <mergeCell ref="B93:C93"/>
    <mergeCell ref="B104:C104"/>
    <mergeCell ref="A117:C117"/>
    <mergeCell ref="B118:C118"/>
    <mergeCell ref="B123:C123"/>
    <mergeCell ref="B132:C132"/>
    <mergeCell ref="B167:C167"/>
    <mergeCell ref="B169:C169"/>
    <mergeCell ref="B171:C171"/>
    <mergeCell ref="B173:C173"/>
    <mergeCell ref="A134:C134"/>
    <mergeCell ref="B135:C135"/>
    <mergeCell ref="B144:C144"/>
    <mergeCell ref="A147:C147"/>
    <mergeCell ref="A166:C166"/>
    <mergeCell ref="A175:J175"/>
    <mergeCell ref="B212:C212"/>
    <mergeCell ref="B213:C213"/>
    <mergeCell ref="B214:C214"/>
    <mergeCell ref="B215:C215"/>
    <mergeCell ref="B216:C216"/>
    <mergeCell ref="A232:C232"/>
    <mergeCell ref="A248:C248"/>
    <mergeCell ref="B219:C219"/>
    <mergeCell ref="B225:C225"/>
    <mergeCell ref="B228:C228"/>
    <mergeCell ref="A218:C218"/>
    <mergeCell ref="B191:C191"/>
    <mergeCell ref="B196:C196"/>
    <mergeCell ref="B199:C199"/>
    <mergeCell ref="A190:C190"/>
    <mergeCell ref="A204:C204"/>
    <mergeCell ref="B177:C177"/>
    <mergeCell ref="B184:C184"/>
    <mergeCell ref="B186:C186"/>
    <mergeCell ref="B205:C205"/>
    <mergeCell ref="A176:C176"/>
    <mergeCell ref="A265:J265"/>
    <mergeCell ref="A260:C260"/>
    <mergeCell ref="A262:C262"/>
    <mergeCell ref="A259:J259"/>
    <mergeCell ref="B188:C188"/>
    <mergeCell ref="B201:C201"/>
    <mergeCell ref="B217:C217"/>
    <mergeCell ref="B230:C230"/>
    <mergeCell ref="B243:C243"/>
    <mergeCell ref="B261:C261"/>
    <mergeCell ref="B263:C263"/>
    <mergeCell ref="A264:C264"/>
    <mergeCell ref="B257:C257"/>
    <mergeCell ref="B249:C249"/>
    <mergeCell ref="B253:C253"/>
    <mergeCell ref="B255:C255"/>
    <mergeCell ref="B233:C233"/>
    <mergeCell ref="B238:C238"/>
    <mergeCell ref="B241:C241"/>
    <mergeCell ref="B246:C246"/>
  </mergeCells>
  <dataValidations count="1">
    <dataValidation type="list" allowBlank="1" showInputMessage="1" showErrorMessage="1" sqref="H51 H7:H8 H10 H12:H16 H18:H20 H22:H23 H25:H27 H29 H32:H34 H36:H41 H43:H44 H46 H49 H53:H55 H58:H59 H61 H63:H65 H68:H84 H87 H89:H92 H94:H103 H105:H116 H119:H122 H124:H131 H136:H143 H145:H146 H149:H152 H154:H157 H159:H162 H164:H165 H168 H170 H172 H174 H178:H183 H185 H187 H189 H192:H195 H197:H198 H200 H202:H203 H206:H211 H220:H224 H226:H227 H229 H231 H234:H237 H239:H240 H242 H244:H245 H247 H250:H252 H254 H256 H258" xr:uid="{43ABD005-5FDE-4EF1-91B4-D5C227F5FFA6}">
      <formula1>$AZ$285:$AZ$301</formula1>
    </dataValidation>
  </dataValidation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ez-Operations" ma:contentTypeID="0x010100ACF722E9F6B0B149B0CD8BE2560A6672005855CBFACDB6BD4FB5F3DEDFCC89457F" ma:contentTypeVersion="13" ma:contentTypeDescription="The base project type from which other project content types inherit their information." ma:contentTypeScope="" ma:versionID="2fef52ea10eec2ef9044d3eb57ca6871">
  <xsd:schema xmlns:xsd="http://www.w3.org/2001/XMLSchema" xmlns:xs="http://www.w3.org/2001/XMLSchema" xmlns:p="http://schemas.microsoft.com/office/2006/metadata/properties" xmlns:ns2="cdc7663a-08f0-4737-9e8c-148ce897a09c" targetNamespace="http://schemas.microsoft.com/office/2006/metadata/properties" ma:root="true" ma:fieldsID="bb03db798cf05ff65938c0f6d3330ac0" ns2:_="">
    <xsd:import namespace="cdc7663a-08f0-4737-9e8c-148ce897a09c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b26cdb1da78c4bb4b1c1bac2f6ac5911" minOccurs="0"/>
                <xsd:element ref="ns2:TaxCatchAll" minOccurs="0"/>
                <xsd:element ref="ns2:TaxCatchAllLabel" minOccurs="0"/>
                <xsd:element ref="ns2:Project_x0020_Number"/>
                <xsd:element ref="ns2:Access_x0020_to_x0020_Information_x00a0_Policy"/>
                <xsd:element ref="ns2:Document_x0020_Author" minOccurs="0"/>
                <xsd:element ref="ns2:Other_x0020_Author" minOccurs="0"/>
                <xsd:element ref="ns2:Approval_x0020_Number" minOccurs="0"/>
                <xsd:element ref="ns2:g511464f9e53401d84b16fa9b379a574" minOccurs="0"/>
                <xsd:element ref="ns2:Division_x0020_or_x0020_Unit" minOccurs="0"/>
                <xsd:element ref="ns2:Document_x0020_Language_x0020_IDB" minOccurs="0"/>
                <xsd:element ref="ns2:From_x003a_" minOccurs="0"/>
                <xsd:element ref="ns2:To_x003a_" minOccurs="0"/>
                <xsd:element ref="ns2:Identifier" minOccurs="0"/>
                <xsd:element ref="ns2:Fiscal_x0020_Year_x0020_IDB" minOccurs="0"/>
                <xsd:element ref="ns2:ic46d7e087fd4a108fb86518ca413cc6" minOccurs="0"/>
                <xsd:element ref="ns2:nddeef1749674d76abdbe4b239a70bc6" minOccurs="0"/>
                <xsd:element ref="ns2:b2ec7cfb18674cb8803df6b262e8b107" minOccurs="0"/>
                <xsd:element ref="ns2:Phase" minOccurs="0"/>
                <xsd:element ref="ns2:Key_x0020_Document" minOccurs="0"/>
                <xsd:element ref="ns2:Business_x0020_Area" minOccurs="0"/>
                <xsd:element ref="ns2:Project_x0020_Document_x0020_Type" minOccurs="0"/>
                <xsd:element ref="ns2:Operation_x0020_Type" minOccurs="0"/>
                <xsd:element ref="ns2:Package_x0020_Code" minOccurs="0"/>
                <xsd:element ref="ns2:e46fe2894295491da65140ffd2369f49" minOccurs="0"/>
                <xsd:element ref="ns2:SISCOR_x0020_Number" minOccurs="0"/>
                <xsd:element ref="ns2:IDBDocs_x0020_Number" minOccurs="0"/>
                <xsd:element ref="ns2:Migration_x0020_Info" minOccurs="0"/>
                <xsd:element ref="ns2:Record_x0020_Numb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dc7663a-08f0-4737-9e8c-148ce897a09c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b26cdb1da78c4bb4b1c1bac2f6ac5911" ma:index="11" nillable="true" ma:taxonomy="true" ma:internalName="b26cdb1da78c4bb4b1c1bac2f6ac5911" ma:taxonomyFieldName="Series_x0020_Operations_x0020_IDB" ma:displayName="Series Operations IDB" ma:default="" ma:fieldId="{b26cdb1d-a78c-4bb4-b1c1-bac2f6ac5911}" ma:sspId="ae61f9b1-e23d-4f49-b3d7-56b991556c4b" ma:termSetId="aa8fb583-e935-416d-8a2e-4b97a8eb0684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2" nillable="true" ma:displayName="Taxonomy Catch All Column" ma:hidden="true" ma:list="{a21e8572-655e-4c0d-bfdb-c52ee7bb5839}" ma:internalName="TaxCatchAll" ma:showField="CatchAllData" ma:web="0ae48fe9-e043-4151-95b7-4d4bdf090f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3" nillable="true" ma:displayName="Taxonomy Catch All Column1" ma:hidden="true" ma:list="{a21e8572-655e-4c0d-bfdb-c52ee7bb5839}" ma:internalName="TaxCatchAllLabel" ma:readOnly="true" ma:showField="CatchAllDataLabel" ma:web="0ae48fe9-e043-4151-95b7-4d4bdf090f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Project_x0020_Number" ma:index="15" ma:displayName="Project Number" ma:internalName="Project_x0020_Number">
      <xsd:simpleType>
        <xsd:restriction base="dms:Text">
          <xsd:maxLength value="255"/>
        </xsd:restriction>
      </xsd:simpleType>
    </xsd:element>
    <xsd:element name="Access_x0020_to_x0020_Information_x00a0_Policy" ma:index="16" ma:displayName="Access to Information Policy" ma:default="Confidential" ma:format="Dropdown" ma:internalName="Access_x0020_to_x0020_Information_x00A0_Policy">
      <xsd:simpleType>
        <xsd:restriction base="dms:Choice">
          <xsd:enumeration value="Confidential"/>
          <xsd:enumeration value="Disclosed Over Time - 5 years"/>
          <xsd:enumeration value="Disclosed Over Time - 10 years"/>
          <xsd:enumeration value="Disclosed Over Time - 20 years"/>
          <xsd:enumeration value="Public"/>
          <xsd:enumeration value="Public - Simultaneous Disclosure"/>
        </xsd:restriction>
      </xsd:simpleType>
    </xsd:element>
    <xsd:element name="Document_x0020_Author" ma:index="17" nillable="true" ma:displayName="Document Author" ma:internalName="Document_x0020_Author">
      <xsd:simpleType>
        <xsd:restriction base="dms:Text">
          <xsd:maxLength value="255"/>
        </xsd:restriction>
      </xsd:simpleType>
    </xsd:element>
    <xsd:element name="Other_x0020_Author" ma:index="18" nillable="true" ma:displayName="Other Author" ma:internalName="Other_x0020_Author">
      <xsd:simpleType>
        <xsd:restriction base="dms:Text">
          <xsd:maxLength value="255"/>
        </xsd:restriction>
      </xsd:simpleType>
    </xsd:element>
    <xsd:element name="Approval_x0020_Number" ma:index="19" nillable="true" ma:displayName="Approval Number" ma:internalName="Approval_x0020_Number">
      <xsd:simpleType>
        <xsd:restriction base="dms:Text">
          <xsd:maxLength value="255"/>
        </xsd:restriction>
      </xsd:simpleType>
    </xsd:element>
    <xsd:element name="g511464f9e53401d84b16fa9b379a574" ma:index="20" nillable="true" ma:taxonomy="true" ma:internalName="g511464f9e53401d84b16fa9b379a574" ma:taxonomyFieldName="Fund_x0020_IDB" ma:displayName="Fund IDB" ma:default="" ma:fieldId="{0511464f-9e53-401d-84b1-6fa9b379a574}" ma:taxonomyMulti="true" ma:sspId="ae61f9b1-e23d-4f49-b3d7-56b991556c4b" ma:termSetId="69abb71a-f64f-4893-ac0e-66eb1be268a8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Division_x0020_or_x0020_Unit" ma:index="22" nillable="true" ma:displayName="Division or Unit" ma:internalName="Division_x0020_or_x0020_Unit">
      <xsd:simpleType>
        <xsd:restriction base="dms:Text">
          <xsd:maxLength value="255"/>
        </xsd:restriction>
      </xsd:simpleType>
    </xsd:element>
    <xsd:element name="Document_x0020_Language_x0020_IDB" ma:index="23" nillable="true" ma:displayName="Document Language IDB" ma:format="Dropdown" ma:internalName="Document_x0020_Language_x0020_IDB">
      <xsd:simpleType>
        <xsd:restriction base="dms:Choice">
          <xsd:enumeration value="English"/>
          <xsd:enumeration value="French"/>
          <xsd:enumeration value="Italian"/>
          <xsd:enumeration value="Japanese"/>
          <xsd:enumeration value="Korean"/>
          <xsd:enumeration value="Other"/>
          <xsd:enumeration value="Portuguese"/>
          <xsd:enumeration value="Spanish"/>
        </xsd:restriction>
      </xsd:simpleType>
    </xsd:element>
    <xsd:element name="From_x003a_" ma:index="24" nillable="true" ma:displayName="From:" ma:description="Sender name from email message" ma:internalName="From_x003A_">
      <xsd:simpleType>
        <xsd:restriction base="dms:Text">
          <xsd:maxLength value="255"/>
        </xsd:restriction>
      </xsd:simpleType>
    </xsd:element>
    <xsd:element name="To_x003a_" ma:index="25" nillable="true" ma:displayName="To:" ma:description="Addressee names from email message&#10;" ma:internalName="To_x003A_">
      <xsd:simpleType>
        <xsd:restriction base="dms:Text">
          <xsd:maxLength value="255"/>
        </xsd:restriction>
      </xsd:simpleType>
    </xsd:element>
    <xsd:element name="Identifier" ma:index="26" nillable="true" ma:displayName="Identifier" ma:internalName="Identifier">
      <xsd:simpleType>
        <xsd:restriction base="dms:Text">
          <xsd:maxLength value="255"/>
        </xsd:restriction>
      </xsd:simpleType>
    </xsd:element>
    <xsd:element name="Fiscal_x0020_Year_x0020_IDB" ma:index="27" nillable="true" ma:displayName="Fiscal Year IDB" ma:internalName="Fiscal_x0020_Year_x0020_IDB">
      <xsd:simpleType>
        <xsd:restriction base="dms:Text">
          <xsd:maxLength value="255"/>
        </xsd:restriction>
      </xsd:simpleType>
    </xsd:element>
    <xsd:element name="ic46d7e087fd4a108fb86518ca413cc6" ma:index="28" nillable="true" ma:taxonomy="true" ma:internalName="ic46d7e087fd4a108fb86518ca413cc6" ma:taxonomyFieldName="Country" ma:displayName="Country" ma:default="" ma:fieldId="{2c46d7e0-87fd-4a10-8fb8-6518ca413cc6}" ma:taxonomyMulti="true" ma:sspId="ae61f9b1-e23d-4f49-b3d7-56b991556c4b" ma:termSetId="e1cf2cf4-6e0f-476b-b38c-a4927f870e8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nddeef1749674d76abdbe4b239a70bc6" ma:index="30" nillable="true" ma:taxonomy="true" ma:internalName="nddeef1749674d76abdbe4b239a70bc6" ma:taxonomyFieldName="Sector_x0020_IDB" ma:displayName="Sector IDB" ma:default="" ma:fieldId="{7ddeef17-4967-4d76-abdb-e4b239a70bc6}" ma:taxonomyMulti="true" ma:sspId="ae61f9b1-e23d-4f49-b3d7-56b991556c4b" ma:termSetId="12408410-0417-4253-a5ed-d52c55de15dc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b2ec7cfb18674cb8803df6b262e8b107" ma:index="32" nillable="true" ma:taxonomy="true" ma:internalName="b2ec7cfb18674cb8803df6b262e8b107" ma:taxonomyFieldName="Sub_x002d_Sector" ma:displayName="Sub-Sector" ma:default="" ma:fieldId="{b2ec7cfb-1867-4cb8-803d-f6b262e8b107}" ma:taxonomyMulti="true" ma:sspId="ae61f9b1-e23d-4f49-b3d7-56b991556c4b" ma:termSetId="73c9b9c8-b29b-461e-b5a6-c7e93795fb0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Phase" ma:index="34" nillable="true" ma:displayName="Phase" ma:internalName="Phase">
      <xsd:simpleType>
        <xsd:restriction base="dms:Text">
          <xsd:maxLength value="255"/>
        </xsd:restriction>
      </xsd:simpleType>
    </xsd:element>
    <xsd:element name="Key_x0020_Document" ma:index="35" nillable="true" ma:displayName="Key Document" ma:default="0" ma:internalName="Key_x0020_Document">
      <xsd:simpleType>
        <xsd:restriction base="dms:Boolean"/>
      </xsd:simpleType>
    </xsd:element>
    <xsd:element name="Business_x0020_Area" ma:index="36" nillable="true" ma:displayName="Business Area" ma:internalName="Business_x0020_Area">
      <xsd:simpleType>
        <xsd:restriction base="dms:Text">
          <xsd:maxLength value="255"/>
        </xsd:restriction>
      </xsd:simpleType>
    </xsd:element>
    <xsd:element name="Project_x0020_Document_x0020_Type" ma:index="37" nillable="true" ma:displayName="Project Document Type" ma:internalName="Project_x0020_Document_x0020_Type">
      <xsd:simpleType>
        <xsd:restriction base="dms:Text">
          <xsd:maxLength value="255"/>
        </xsd:restriction>
      </xsd:simpleType>
    </xsd:element>
    <xsd:element name="Operation_x0020_Type" ma:index="38" nillable="true" ma:displayName="Operation Type" ma:internalName="Operation_x0020_Type">
      <xsd:simpleType>
        <xsd:restriction base="dms:Text">
          <xsd:maxLength value="255"/>
        </xsd:restriction>
      </xsd:simpleType>
    </xsd:element>
    <xsd:element name="Package_x0020_Code" ma:index="39" nillable="true" ma:displayName="Package Code" ma:internalName="Package_x0020_Code">
      <xsd:simpleType>
        <xsd:restriction base="dms:Text">
          <xsd:maxLength value="255"/>
        </xsd:restriction>
      </xsd:simpleType>
    </xsd:element>
    <xsd:element name="e46fe2894295491da65140ffd2369f49" ma:index="40" nillable="true" ma:taxonomy="true" ma:internalName="e46fe2894295491da65140ffd2369f49" ma:taxonomyFieldName="Function_x0020_Operations_x0020_IDB" ma:displayName="Function Operations IDB" ma:default="" ma:fieldId="{e46fe289-4295-491d-a651-40ffd2369f49}" ma:sspId="ae61f9b1-e23d-4f49-b3d7-56b991556c4b" ma:termSetId="90662247-c2d7-4c02-8f80-a99fdf3aec7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SISCOR_x0020_Number" ma:index="42" nillable="true" ma:displayName="SISCOR Number" ma:internalName="SISCOR_x0020_Number">
      <xsd:simpleType>
        <xsd:restriction base="dms:Text">
          <xsd:maxLength value="255"/>
        </xsd:restriction>
      </xsd:simpleType>
    </xsd:element>
    <xsd:element name="IDBDocs_x0020_Number" ma:index="43" nillable="true" ma:displayName="IDBDocs Number" ma:internalName="IDBDocs_x0020_Number">
      <xsd:simpleType>
        <xsd:restriction base="dms:Text">
          <xsd:maxLength value="255"/>
        </xsd:restriction>
      </xsd:simpleType>
    </xsd:element>
    <xsd:element name="Migration_x0020_Info" ma:index="44" nillable="true" ma:displayName="Migration Info" ma:internalName="Migration_x0020_Info">
      <xsd:simpleType>
        <xsd:restriction base="dms:Note"/>
      </xsd:simpleType>
    </xsd:element>
    <xsd:element name="Record_x0020_Number" ma:index="45" nillable="true" ma:displayName="Record Number" ma:internalName="Record_x0020_Number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ez-Disclosure Operations" ma:contentTypeID="0x0101001A458A224826124E8B45B1D613300CFC004AF4DA56AB39F2498CFA9D9C3913E4A0" ma:contentTypeVersion="34" ma:contentTypeDescription="A content type to manage public (operations) IDB documents" ma:contentTypeScope="" ma:versionID="c50bc04a2974474613c6d7b078c08432">
  <xsd:schema xmlns:xsd="http://www.w3.org/2001/XMLSchema" xmlns:xs="http://www.w3.org/2001/XMLSchema" xmlns:p="http://schemas.microsoft.com/office/2006/metadata/properties" xmlns:ns2="cdc7663a-08f0-4737-9e8c-148ce897a09c" targetNamespace="http://schemas.microsoft.com/office/2006/metadata/properties" ma:root="true" ma:fieldsID="5de85f6b1ff8f04f5796335a32f20ce4" ns2:_="">
    <xsd:import namespace="cdc7663a-08f0-4737-9e8c-148ce897a09c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e46fe2894295491da65140ffd2369f49" minOccurs="0"/>
                <xsd:element ref="ns2:TaxCatchAll" minOccurs="0"/>
                <xsd:element ref="ns2:TaxCatchAllLabel" minOccurs="0"/>
                <xsd:element ref="ns2:Access_x0020_to_x0020_Information_x00a0_Policy"/>
                <xsd:element ref="ns2:b26cdb1da78c4bb4b1c1bac2f6ac5911" minOccurs="0"/>
                <xsd:element ref="ns2:Project_x0020_Number"/>
                <xsd:element ref="ns2:Webtopic" minOccurs="0"/>
                <xsd:element ref="ns2:Approval_x0020_Number" minOccurs="0"/>
                <xsd:element ref="ns2:Disclosure_x0020_Activity"/>
                <xsd:element ref="ns2:Document_x0020_Author" minOccurs="0"/>
                <xsd:element ref="ns2:Other_x0020_Author" minOccurs="0"/>
                <xsd:element ref="ns2:g511464f9e53401d84b16fa9b379a574" minOccurs="0"/>
                <xsd:element ref="ns2:nddeef1749674d76abdbe4b239a70bc6" minOccurs="0"/>
                <xsd:element ref="ns2:b2ec7cfb18674cb8803df6b262e8b107" minOccurs="0"/>
                <xsd:element ref="ns2:Document_x0020_Language_x0020_IDB"/>
                <xsd:element ref="ns2:Division_x0020_or_x0020_Unit"/>
                <xsd:element ref="ns2:Identifier" minOccurs="0"/>
                <xsd:element ref="ns2:Fiscal_x0020_Year_x0020_IDB" minOccurs="0"/>
                <xsd:element ref="ns2:ic46d7e087fd4a108fb86518ca413cc6" minOccurs="0"/>
                <xsd:element ref="ns2:Operation_x0020_Type" minOccurs="0"/>
                <xsd:element ref="ns2:Package_x0020_Code" minOccurs="0"/>
                <xsd:element ref="ns2:Phase" minOccurs="0"/>
                <xsd:element ref="ns2:Business_x0020_Area" minOccurs="0"/>
                <xsd:element ref="ns2:Key_x0020_Document" minOccurs="0"/>
                <xsd:element ref="ns2:Project_x0020_Document_x0020_Type" minOccurs="0"/>
                <xsd:element ref="ns2:Abstract" minOccurs="0"/>
                <xsd:element ref="ns2:Migration_x0020_Info" minOccurs="0"/>
                <xsd:element ref="ns2:SISCOR_x0020_Number" minOccurs="0"/>
                <xsd:element ref="ns2:IDBDocs_x0020_Number" minOccurs="0"/>
                <xsd:element ref="ns2:Editor1" minOccurs="0"/>
                <xsd:element ref="ns2:Issue_x0020_Date" minOccurs="0"/>
                <xsd:element ref="ns2:Publishing_x0020_House" minOccurs="0"/>
                <xsd:element ref="ns2:KP_x0020_Topics" minOccurs="0"/>
                <xsd:element ref="ns2:Region" minOccurs="0"/>
                <xsd:element ref="ns2:Publication_x0020_Type" minOccurs="0"/>
                <xsd:element ref="ns2:Disclosed" minOccurs="0"/>
                <xsd:element ref="ns2:Record_x0020_Number" minOccurs="0"/>
                <xsd:element ref="ns2:Related_x0020_SisCor_x0020_Numb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dc7663a-08f0-4737-9e8c-148ce897a09c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e46fe2894295491da65140ffd2369f49" ma:index="11" ma:taxonomy="true" ma:internalName="e46fe2894295491da65140ffd2369f49" ma:taxonomyFieldName="Function_x0020_Operations_x0020_IDB" ma:displayName="Function Operations IDB" ma:readOnly="false" ma:default="" ma:fieldId="{e46fe289-4295-491d-a651-40ffd2369f49}" ma:sspId="ae61f9b1-e23d-4f49-b3d7-56b991556c4b" ma:termSetId="90662247-c2d7-4c02-8f80-a99fdf3aec7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2" nillable="true" ma:displayName="Taxonomy Catch All Column" ma:hidden="true" ma:list="{a21e8572-655e-4c0d-bfdb-c52ee7bb5839}" ma:internalName="TaxCatchAll" ma:showField="CatchAllData" ma:web="0ae48fe9-e043-4151-95b7-4d4bdf090f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3" nillable="true" ma:displayName="Taxonomy Catch All Column1" ma:hidden="true" ma:list="{a21e8572-655e-4c0d-bfdb-c52ee7bb5839}" ma:internalName="TaxCatchAllLabel" ma:readOnly="true" ma:showField="CatchAllDataLabel" ma:web="0ae48fe9-e043-4151-95b7-4d4bdf090f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Access_x0020_to_x0020_Information_x00a0_Policy" ma:index="15" ma:displayName="Access to Information Policy" ma:default="Confidential" ma:format="Dropdown" ma:internalName="Access_x0020_to_x0020_Information_x00A0_Policy">
      <xsd:simpleType>
        <xsd:restriction base="dms:Choice">
          <xsd:enumeration value="Confidential"/>
          <xsd:enumeration value="Disclosed Over Time - 5 years"/>
          <xsd:enumeration value="Disclosed Over Time - 10 years"/>
          <xsd:enumeration value="Disclosed Over Time - 20 years"/>
          <xsd:enumeration value="Public"/>
          <xsd:enumeration value="Public - Simultaneous Disclosure"/>
        </xsd:restriction>
      </xsd:simpleType>
    </xsd:element>
    <xsd:element name="b26cdb1da78c4bb4b1c1bac2f6ac5911" ma:index="16" nillable="true" ma:taxonomy="true" ma:internalName="b26cdb1da78c4bb4b1c1bac2f6ac5911" ma:taxonomyFieldName="Series_x0020_Operations_x0020_IDB" ma:displayName="Series Operations IDB" ma:default="" ma:fieldId="{b26cdb1d-a78c-4bb4-b1c1-bac2f6ac5911}" ma:sspId="ae61f9b1-e23d-4f49-b3d7-56b991556c4b" ma:termSetId="aa8fb583-e935-416d-8a2e-4b97a8eb0684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Project_x0020_Number" ma:index="18" ma:displayName="Project Number" ma:internalName="Project_x0020_Number" ma:readOnly="false">
      <xsd:simpleType>
        <xsd:restriction base="dms:Text">
          <xsd:maxLength value="255"/>
        </xsd:restriction>
      </xsd:simpleType>
    </xsd:element>
    <xsd:element name="Webtopic" ma:index="19" nillable="true" ma:displayName="Webtopic" ma:internalName="Webtopic">
      <xsd:simpleType>
        <xsd:restriction base="dms:Text">
          <xsd:maxLength value="255"/>
        </xsd:restriction>
      </xsd:simpleType>
    </xsd:element>
    <xsd:element name="Approval_x0020_Number" ma:index="20" nillable="true" ma:displayName="Approval Number" ma:internalName="Approval_x0020_Number">
      <xsd:simpleType>
        <xsd:restriction base="dms:Text">
          <xsd:maxLength value="255"/>
        </xsd:restriction>
      </xsd:simpleType>
    </xsd:element>
    <xsd:element name="Disclosure_x0020_Activity" ma:index="21" ma:displayName="Disclosure Activity" ma:internalName="Disclosure_x0020_Activity" ma:readOnly="false">
      <xsd:simpleType>
        <xsd:restriction base="dms:Text">
          <xsd:maxLength value="255"/>
        </xsd:restriction>
      </xsd:simpleType>
    </xsd:element>
    <xsd:element name="Document_x0020_Author" ma:index="22" nillable="true" ma:displayName="Document Author" ma:internalName="Document_x0020_Author">
      <xsd:simpleType>
        <xsd:restriction base="dms:Text">
          <xsd:maxLength value="255"/>
        </xsd:restriction>
      </xsd:simpleType>
    </xsd:element>
    <xsd:element name="Other_x0020_Author" ma:index="23" nillable="true" ma:displayName="Other Author" ma:internalName="Other_x0020_Author">
      <xsd:simpleType>
        <xsd:restriction base="dms:Text">
          <xsd:maxLength value="255"/>
        </xsd:restriction>
      </xsd:simpleType>
    </xsd:element>
    <xsd:element name="g511464f9e53401d84b16fa9b379a574" ma:index="24" nillable="true" ma:taxonomy="true" ma:internalName="g511464f9e53401d84b16fa9b379a574" ma:taxonomyFieldName="Fund_x0020_IDB" ma:displayName="Fund IDB" ma:default="" ma:fieldId="{0511464f-9e53-401d-84b1-6fa9b379a574}" ma:taxonomyMulti="true" ma:sspId="ae61f9b1-e23d-4f49-b3d7-56b991556c4b" ma:termSetId="69abb71a-f64f-4893-ac0e-66eb1be268a8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nddeef1749674d76abdbe4b239a70bc6" ma:index="26" nillable="true" ma:taxonomy="true" ma:internalName="nddeef1749674d76abdbe4b239a70bc6" ma:taxonomyFieldName="Sector_x0020_IDB" ma:displayName="Sector IDB" ma:default="" ma:fieldId="{7ddeef17-4967-4d76-abdb-e4b239a70bc6}" ma:taxonomyMulti="true" ma:sspId="ae61f9b1-e23d-4f49-b3d7-56b991556c4b" ma:termSetId="12408410-0417-4253-a5ed-d52c55de15dc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b2ec7cfb18674cb8803df6b262e8b107" ma:index="28" nillable="true" ma:taxonomy="true" ma:internalName="b2ec7cfb18674cb8803df6b262e8b107" ma:taxonomyFieldName="Sub_x002d_Sector" ma:displayName="Sub-Sector" ma:default="" ma:fieldId="{b2ec7cfb-1867-4cb8-803d-f6b262e8b107}" ma:taxonomyMulti="true" ma:sspId="ae61f9b1-e23d-4f49-b3d7-56b991556c4b" ma:termSetId="73c9b9c8-b29b-461e-b5a6-c7e93795fb0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Document_x0020_Language_x0020_IDB" ma:index="30" ma:displayName="Document Language IDB" ma:format="Dropdown" ma:internalName="Document_x0020_Language_x0020_IDB" ma:readOnly="false">
      <xsd:simpleType>
        <xsd:restriction base="dms:Choice">
          <xsd:enumeration value="English"/>
          <xsd:enumeration value="French"/>
          <xsd:enumeration value="Italian"/>
          <xsd:enumeration value="Japanese"/>
          <xsd:enumeration value="Korean"/>
          <xsd:enumeration value="Other"/>
          <xsd:enumeration value="Portuguese"/>
          <xsd:enumeration value="Spanish"/>
        </xsd:restriction>
      </xsd:simpleType>
    </xsd:element>
    <xsd:element name="Division_x0020_or_x0020_Unit" ma:index="31" ma:displayName="Division or Unit" ma:internalName="Division_x0020_or_x0020_Unit" ma:readOnly="false">
      <xsd:simpleType>
        <xsd:restriction base="dms:Text">
          <xsd:maxLength value="255"/>
        </xsd:restriction>
      </xsd:simpleType>
    </xsd:element>
    <xsd:element name="Identifier" ma:index="32" nillable="true" ma:displayName="Identifier" ma:internalName="Identifier">
      <xsd:simpleType>
        <xsd:restriction base="dms:Text">
          <xsd:maxLength value="255"/>
        </xsd:restriction>
      </xsd:simpleType>
    </xsd:element>
    <xsd:element name="Fiscal_x0020_Year_x0020_IDB" ma:index="33" nillable="true" ma:displayName="Fiscal Year IDB" ma:internalName="Fiscal_x0020_Year_x0020_IDB">
      <xsd:simpleType>
        <xsd:restriction base="dms:Text">
          <xsd:maxLength value="255"/>
        </xsd:restriction>
      </xsd:simpleType>
    </xsd:element>
    <xsd:element name="ic46d7e087fd4a108fb86518ca413cc6" ma:index="34" nillable="true" ma:taxonomy="true" ma:internalName="ic46d7e087fd4a108fb86518ca413cc6" ma:taxonomyFieldName="Country" ma:displayName="Country" ma:default="" ma:fieldId="{2c46d7e0-87fd-4a10-8fb8-6518ca413cc6}" ma:taxonomyMulti="true" ma:sspId="ae61f9b1-e23d-4f49-b3d7-56b991556c4b" ma:termSetId="e1cf2cf4-6e0f-476b-b38c-a4927f870e8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Operation_x0020_Type" ma:index="36" nillable="true" ma:displayName="Operation Type" ma:internalName="Operation_x0020_Type">
      <xsd:simpleType>
        <xsd:restriction base="dms:Text">
          <xsd:maxLength value="255"/>
        </xsd:restriction>
      </xsd:simpleType>
    </xsd:element>
    <xsd:element name="Package_x0020_Code" ma:index="37" nillable="true" ma:displayName="Package Code" ma:internalName="Package_x0020_Code">
      <xsd:simpleType>
        <xsd:restriction base="dms:Text">
          <xsd:maxLength value="255"/>
        </xsd:restriction>
      </xsd:simpleType>
    </xsd:element>
    <xsd:element name="Phase" ma:index="38" nillable="true" ma:displayName="Phase" ma:internalName="Phase">
      <xsd:simpleType>
        <xsd:restriction base="dms:Text">
          <xsd:maxLength value="255"/>
        </xsd:restriction>
      </xsd:simpleType>
    </xsd:element>
    <xsd:element name="Business_x0020_Area" ma:index="39" nillable="true" ma:displayName="Business Area" ma:internalName="Business_x0020_Area">
      <xsd:simpleType>
        <xsd:restriction base="dms:Text">
          <xsd:maxLength value="255"/>
        </xsd:restriction>
      </xsd:simpleType>
    </xsd:element>
    <xsd:element name="Key_x0020_Document" ma:index="40" nillable="true" ma:displayName="Key Document" ma:default="0" ma:internalName="Key_x0020_Document">
      <xsd:simpleType>
        <xsd:restriction base="dms:Boolean"/>
      </xsd:simpleType>
    </xsd:element>
    <xsd:element name="Project_x0020_Document_x0020_Type" ma:index="41" nillable="true" ma:displayName="Project Document Type" ma:internalName="Project_x0020_Document_x0020_Type">
      <xsd:simpleType>
        <xsd:restriction base="dms:Text">
          <xsd:maxLength value="255"/>
        </xsd:restriction>
      </xsd:simpleType>
    </xsd:element>
    <xsd:element name="Abstract" ma:index="42" nillable="true" ma:displayName="Abstract" ma:internalName="Abstract">
      <xsd:simpleType>
        <xsd:restriction base="dms:Note"/>
      </xsd:simpleType>
    </xsd:element>
    <xsd:element name="Migration_x0020_Info" ma:index="43" nillable="true" ma:displayName="Migration Info" ma:internalName="Migration_x0020_Info">
      <xsd:simpleType>
        <xsd:restriction base="dms:Note"/>
      </xsd:simpleType>
    </xsd:element>
    <xsd:element name="SISCOR_x0020_Number" ma:index="44" nillable="true" ma:displayName="SISCOR Number" ma:internalName="SISCOR_x0020_Number">
      <xsd:simpleType>
        <xsd:restriction base="dms:Text">
          <xsd:maxLength value="255"/>
        </xsd:restriction>
      </xsd:simpleType>
    </xsd:element>
    <xsd:element name="IDBDocs_x0020_Number" ma:index="45" nillable="true" ma:displayName="IDBDocs Number" ma:internalName="IDBDocs_x0020_Number">
      <xsd:simpleType>
        <xsd:restriction base="dms:Text">
          <xsd:maxLength value="255"/>
        </xsd:restriction>
      </xsd:simpleType>
    </xsd:element>
    <xsd:element name="Editor1" ma:index="46" nillable="true" ma:displayName="Editor" ma:internalName="Editor1">
      <xsd:simpleType>
        <xsd:restriction base="dms:Text">
          <xsd:maxLength value="255"/>
        </xsd:restriction>
      </xsd:simpleType>
    </xsd:element>
    <xsd:element name="Issue_x0020_Date" ma:index="47" nillable="true" ma:displayName="Issue Date" ma:format="DateOnly" ma:internalName="Issue_x0020_Date">
      <xsd:simpleType>
        <xsd:restriction base="dms:DateTime"/>
      </xsd:simpleType>
    </xsd:element>
    <xsd:element name="Publishing_x0020_House" ma:index="48" nillable="true" ma:displayName="Publishing House" ma:internalName="Publishing_x0020_House">
      <xsd:simpleType>
        <xsd:restriction base="dms:Text">
          <xsd:maxLength value="255"/>
        </xsd:restriction>
      </xsd:simpleType>
    </xsd:element>
    <xsd:element name="KP_x0020_Topics" ma:index="49" nillable="true" ma:displayName="KP Topics" ma:internalName="KP_x0020_Topics">
      <xsd:simpleType>
        <xsd:restriction base="dms:Text">
          <xsd:maxLength value="255"/>
        </xsd:restriction>
      </xsd:simpleType>
    </xsd:element>
    <xsd:element name="Region" ma:index="50" nillable="true" ma:displayName="Region" ma:internalName="Region">
      <xsd:simpleType>
        <xsd:restriction base="dms:Text">
          <xsd:maxLength value="255"/>
        </xsd:restriction>
      </xsd:simpleType>
    </xsd:element>
    <xsd:element name="Publication_x0020_Type" ma:index="51" nillable="true" ma:displayName="Publication Type" ma:internalName="Publication_x0020_Type">
      <xsd:simpleType>
        <xsd:restriction base="dms:Text">
          <xsd:maxLength value="255"/>
        </xsd:restriction>
      </xsd:simpleType>
    </xsd:element>
    <xsd:element name="Disclosed" ma:index="52" nillable="true" ma:displayName="Disclosed" ma:default="0" ma:internalName="Disclosed">
      <xsd:simpleType>
        <xsd:restriction base="dms:Boolean"/>
      </xsd:simpleType>
    </xsd:element>
    <xsd:element name="Record_x0020_Number" ma:index="53" nillable="true" ma:displayName="Record Number" ma:internalName="Record_x0020_Number">
      <xsd:simpleType>
        <xsd:restriction base="dms:Text">
          <xsd:maxLength value="255"/>
        </xsd:restriction>
      </xsd:simpleType>
    </xsd:element>
    <xsd:element name="Related_x0020_SisCor_x0020_Number" ma:index="54" nillable="true" ma:displayName="Related SisCor Number" ma:internalName="Related_x0020_SisCor_x0020_Number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?mso-contentType ?>
<SharedContentType xmlns="Microsoft.SharePoint.Taxonomy.ContentTypeSync" SourceId="ae61f9b1-e23d-4f49-b3d7-56b991556c4b" ContentTypeId="0x0101001A458A224826124E8B45B1D613300CFC" PreviousValue="false"/>
</file>

<file path=customXml/item6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ccess_x0020_to_x0020_Information_x00a0_Policy xmlns="cdc7663a-08f0-4737-9e8c-148ce897a09c">Public - Simultaneous Disclosure</Access_x0020_to_x0020_Information_x00a0_Policy>
    <SISCOR_x0020_Number xmlns="cdc7663a-08f0-4737-9e8c-148ce897a09c" xsi:nil="true"/>
    <b26cdb1da78c4bb4b1c1bac2f6ac5911 xmlns="cdc7663a-08f0-4737-9e8c-148ce897a09c">
      <Terms xmlns="http://schemas.microsoft.com/office/infopath/2007/PartnerControls"/>
    </b26cdb1da78c4bb4b1c1bac2f6ac5911>
    <ic46d7e087fd4a108fb86518ca413cc6 xmlns="cdc7663a-08f0-4737-9e8c-148ce897a09c">
      <Terms xmlns="http://schemas.microsoft.com/office/infopath/2007/PartnerControls">
        <TermInfo xmlns="http://schemas.microsoft.com/office/infopath/2007/PartnerControls">
          <TermName xmlns="http://schemas.microsoft.com/office/infopath/2007/PartnerControls">Brazil</TermName>
          <TermId xmlns="http://schemas.microsoft.com/office/infopath/2007/PartnerControls">7deb27ec-6837-4974-9aa8-6cfbac841ef8</TermId>
        </TermInfo>
      </Terms>
    </ic46d7e087fd4a108fb86518ca413cc6>
    <IDBDocs_x0020_Number xmlns="cdc7663a-08f0-4737-9e8c-148ce897a09c" xsi:nil="true"/>
    <Division_x0020_or_x0020_Unit xmlns="cdc7663a-08f0-4737-9e8c-148ce897a09c">IFD/FMM</Division_x0020_or_x0020_Unit>
    <Fiscal_x0020_Year_x0020_IDB xmlns="cdc7663a-08f0-4737-9e8c-148ce897a09c">2017</Fiscal_x0020_Year_x0020_IDB>
    <e46fe2894295491da65140ffd2369f49 xmlns="cdc7663a-08f0-4737-9e8c-148ce897a09c">
      <Terms xmlns="http://schemas.microsoft.com/office/infopath/2007/PartnerControls">
        <TermInfo xmlns="http://schemas.microsoft.com/office/infopath/2007/PartnerControls">
          <TermName xmlns="http://schemas.microsoft.com/office/infopath/2007/PartnerControls">Monitoring and Reporting</TermName>
          <TermId xmlns="http://schemas.microsoft.com/office/infopath/2007/PartnerControls">df3c2aa1-d63e-41aa-b1f5-bb15dee691ca</TermId>
        </TermInfo>
      </Terms>
    </e46fe2894295491da65140ffd2369f49>
    <Other_x0020_Author xmlns="cdc7663a-08f0-4737-9e8c-148ce897a09c" xsi:nil="true"/>
    <Migration_x0020_Info xmlns="cdc7663a-08f0-4737-9e8c-148ce897a09c" xsi:nil="true"/>
    <Approval_x0020_Number xmlns="cdc7663a-08f0-4737-9e8c-148ce897a09c" xsi:nil="true"/>
    <Phase xmlns="cdc7663a-08f0-4737-9e8c-148ce897a09c">ACTIVE</Phase>
    <Document_x0020_Author xmlns="cdc7663a-08f0-4737-9e8c-148ce897a09c">Munoz Miranda, Andres Felipe</Document_x0020_Author>
    <b2ec7cfb18674cb8803df6b262e8b107 xmlns="cdc7663a-08f0-4737-9e8c-148ce897a09c">
      <Terms xmlns="http://schemas.microsoft.com/office/infopath/2007/PartnerControls">
        <TermInfo xmlns="http://schemas.microsoft.com/office/infopath/2007/PartnerControls">
          <TermName xmlns="http://schemas.microsoft.com/office/infopath/2007/PartnerControls">FISCAL POLICY FOR SUSTAINABILITY AND GROWTH</TermName>
          <TermId xmlns="http://schemas.microsoft.com/office/infopath/2007/PartnerControls">6e15b5e0-ae82-4b06-920a-eef6dd27cc8b</TermId>
        </TermInfo>
      </Terms>
    </b2ec7cfb18674cb8803df6b262e8b107>
    <Business_x0020_Area xmlns="cdc7663a-08f0-4737-9e8c-148ce897a09c">Life Cycle</Business_x0020_Area>
    <Key_x0020_Document xmlns="cdc7663a-08f0-4737-9e8c-148ce897a09c">false</Key_x0020_Document>
    <Document_x0020_Language_x0020_IDB xmlns="cdc7663a-08f0-4737-9e8c-148ce897a09c">Spanish</Document_x0020_Language_x0020_IDB>
    <Project_x0020_Document_x0020_Type xmlns="cdc7663a-08f0-4737-9e8c-148ce897a09c" xsi:nil="true"/>
    <g511464f9e53401d84b16fa9b379a574 xmlns="cdc7663a-08f0-4737-9e8c-148ce897a09c">
      <Terms xmlns="http://schemas.microsoft.com/office/infopath/2007/PartnerControls">
        <TermInfo xmlns="http://schemas.microsoft.com/office/infopath/2007/PartnerControls">
          <TermName xmlns="http://schemas.microsoft.com/office/infopath/2007/PartnerControls">ORC</TermName>
          <TermId xmlns="http://schemas.microsoft.com/office/infopath/2007/PartnerControls">c028a4b2-ad8b-4cf4-9cac-a2ae6a778e23</TermId>
        </TermInfo>
      </Terms>
    </g511464f9e53401d84b16fa9b379a574>
    <TaxCatchAll xmlns="cdc7663a-08f0-4737-9e8c-148ce897a09c">
      <Value>30</Value>
      <Value>33</Value>
      <Value>32</Value>
      <Value>31</Value>
      <Value>2</Value>
    </TaxCatchAll>
    <Operation_x0020_Type xmlns="cdc7663a-08f0-4737-9e8c-148ce897a09c">Loan Operation</Operation_x0020_Type>
    <Package_x0020_Code xmlns="cdc7663a-08f0-4737-9e8c-148ce897a09c" xsi:nil="true"/>
    <Identifier xmlns="cdc7663a-08f0-4737-9e8c-148ce897a09c" xsi:nil="true"/>
    <Project_x0020_Number xmlns="cdc7663a-08f0-4737-9e8c-148ce897a09c">BR-L1498</Project_x0020_Number>
    <nddeef1749674d76abdbe4b239a70bc6 xmlns="cdc7663a-08f0-4737-9e8c-148ce897a09c">
      <Terms xmlns="http://schemas.microsoft.com/office/infopath/2007/PartnerControls">
        <TermInfo xmlns="http://schemas.microsoft.com/office/infopath/2007/PartnerControls">
          <TermName xmlns="http://schemas.microsoft.com/office/infopath/2007/PartnerControls">REFORM / MODERNIZATION OF THE STATE</TermName>
          <TermId xmlns="http://schemas.microsoft.com/office/infopath/2007/PartnerControls">c8fda4a7-691a-4c65-b227-9825197b5cd2</TermId>
        </TermInfo>
      </Terms>
    </nddeef1749674d76abdbe4b239a70bc6>
    <Record_x0020_Number xmlns="cdc7663a-08f0-4737-9e8c-148ce897a09c">R0001344189</Record_x0020_Number>
    <_dlc_DocId xmlns="cdc7663a-08f0-4737-9e8c-148ce897a09c">EZSHARE-860265168-20</_dlc_DocId>
    <_dlc_DocIdUrl xmlns="cdc7663a-08f0-4737-9e8c-148ce897a09c">
      <Url>https://idbg.sharepoint.com/teams/EZ-BR-LON/BR-L1498/_layouts/15/DocIdRedir.aspx?ID=EZSHARE-860265168-20</Url>
      <Description>EZSHARE-860265168-20</Description>
    </_dlc_DocIdUrl>
    <Related_x0020_SisCor_x0020_Number xmlns="cdc7663a-08f0-4737-9e8c-148ce897a09c" xsi:nil="true"/>
    <Disclosure_x0020_Activity xmlns="cdc7663a-08f0-4737-9e8c-148ce897a09c">Loan Proposal</Disclosure_x0020_Activity>
    <Issue_x0020_Date xmlns="cdc7663a-08f0-4737-9e8c-148ce897a09c" xsi:nil="true"/>
    <KP_x0020_Topics xmlns="cdc7663a-08f0-4737-9e8c-148ce897a09c" xsi:nil="true"/>
    <Disclosed xmlns="cdc7663a-08f0-4737-9e8c-148ce897a09c">false</Disclosed>
    <Publication_x0020_Type xmlns="cdc7663a-08f0-4737-9e8c-148ce897a09c" xsi:nil="true"/>
    <Editor1 xmlns="cdc7663a-08f0-4737-9e8c-148ce897a09c" xsi:nil="true"/>
    <Region xmlns="cdc7663a-08f0-4737-9e8c-148ce897a09c" xsi:nil="true"/>
    <Webtopic xmlns="cdc7663a-08f0-4737-9e8c-148ce897a09c" xsi:nil="true"/>
    <Abstract xmlns="cdc7663a-08f0-4737-9e8c-148ce897a09c" xsi:nil="true"/>
    <Publishing_x0020_House xmlns="cdc7663a-08f0-4737-9e8c-148ce897a09c" xsi:nil="true"/>
  </documentManagement>
</p:properties>
</file>

<file path=customXml/item7.xml><?xml version="1.0" encoding="utf-8"?>
<?mso-contentType ?>
<FormUrls xmlns="http://schemas.microsoft.com/sharepoint/v3/contenttype/forms/url">
  <Display>_catalogs/masterpage/ECMForms/DisclosureOperationsCT/View.aspx</Display>
  <Edit>_catalogs/masterpage/ECMForms/DisclosureOperationsCT/Edit.aspx</Edit>
</FormUrls>
</file>

<file path=customXml/itemProps1.xml><?xml version="1.0" encoding="utf-8"?>
<ds:datastoreItem xmlns:ds="http://schemas.openxmlformats.org/officeDocument/2006/customXml" ds:itemID="{132E5111-AE9A-4BFF-94AC-D4DFF6640B16}"/>
</file>

<file path=customXml/itemProps2.xml><?xml version="1.0" encoding="utf-8"?>
<ds:datastoreItem xmlns:ds="http://schemas.openxmlformats.org/officeDocument/2006/customXml" ds:itemID="{34371A5D-EB8B-4E1C-A8B7-2AFD2650A0B6}"/>
</file>

<file path=customXml/itemProps3.xml><?xml version="1.0" encoding="utf-8"?>
<ds:datastoreItem xmlns:ds="http://schemas.openxmlformats.org/officeDocument/2006/customXml" ds:itemID="{88C824F6-D1CD-4C16-9A93-79EF225EAC0E}"/>
</file>

<file path=customXml/itemProps4.xml><?xml version="1.0" encoding="utf-8"?>
<ds:datastoreItem xmlns:ds="http://schemas.openxmlformats.org/officeDocument/2006/customXml" ds:itemID="{55A85EF6-0534-4DAB-9821-4A714849CEC0}"/>
</file>

<file path=customXml/itemProps5.xml><?xml version="1.0" encoding="utf-8"?>
<ds:datastoreItem xmlns:ds="http://schemas.openxmlformats.org/officeDocument/2006/customXml" ds:itemID="{24D60025-1DF3-4DBE-AEA7-1D2F3EB37DCF}"/>
</file>

<file path=customXml/itemProps6.xml><?xml version="1.0" encoding="utf-8"?>
<ds:datastoreItem xmlns:ds="http://schemas.openxmlformats.org/officeDocument/2006/customXml" ds:itemID="{623DED2D-7AFF-4071-8068-1A58498315D3}"/>
</file>

<file path=customXml/itemProps7.xml><?xml version="1.0" encoding="utf-8"?>
<ds:datastoreItem xmlns:ds="http://schemas.openxmlformats.org/officeDocument/2006/customXml" ds:itemID="{26502669-4251-4348-BE8C-16FDE8E392D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8</vt:i4>
      </vt:variant>
    </vt:vector>
  </HeadingPairs>
  <TitlesOfParts>
    <vt:vector size="20" baseType="lpstr">
      <vt:lpstr>Avanço físico</vt:lpstr>
      <vt:lpstr>Orçamento delhado</vt:lpstr>
      <vt:lpstr>Orçamento delhado BRL</vt:lpstr>
      <vt:lpstr>PEP Av. Fin.</vt:lpstr>
      <vt:lpstr>POA Ano 2</vt:lpstr>
      <vt:lpstr>POA Ano 3</vt:lpstr>
      <vt:lpstr>POA Ano 4</vt:lpstr>
      <vt:lpstr>POA Ano 5</vt:lpstr>
      <vt:lpstr>POA Ano 1</vt:lpstr>
      <vt:lpstr>Plano de Aquisções 18 meses</vt:lpstr>
      <vt:lpstr>Curva S</vt:lpstr>
      <vt:lpstr>Orçamento Global (POD)</vt:lpstr>
      <vt:lpstr>'Avanço físico'!_ftn2</vt:lpstr>
      <vt:lpstr>'Avanço físico'!_Hlk494195873</vt:lpstr>
      <vt:lpstr>'Avanço físico'!_Hlk494834139</vt:lpstr>
      <vt:lpstr>'Avanço físico'!_Hlk494834275</vt:lpstr>
      <vt:lpstr>'POA Ano 2'!Print_Area</vt:lpstr>
      <vt:lpstr>'POA Ano 3'!Print_Area</vt:lpstr>
      <vt:lpstr>'POA Ano 4'!Print_Area</vt:lpstr>
      <vt:lpstr>'POA Ano 5'!Print_Area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Lauar Moura, Vanessa</dc:creator>
  <cp:keywords/>
  <cp:lastModifiedBy>Lauar Moura, Vanessa</cp:lastModifiedBy>
  <cp:lastPrinted>2017-11-03T16:07:19Z</cp:lastPrinted>
  <dcterms:created xsi:type="dcterms:W3CDTF">2017-09-01T21:44:46Z</dcterms:created>
  <dcterms:modified xsi:type="dcterms:W3CDTF">2017-11-06T14:48:44Z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3" name="Function Operations IDB">
    <vt:lpwstr>2;#Monitoring and Reporting|df3c2aa1-d63e-41aa-b1f5-bb15dee691ca</vt:lpwstr>
  </property>
  <property fmtid="{D5CDD505-2E9C-101B-9397-08002B2CF9AE}" pid="4" name="TaxKeyword">
    <vt:lpwstr/>
  </property>
  <property fmtid="{D5CDD505-2E9C-101B-9397-08002B2CF9AE}" pid="5" name="TaxKeywordTaxHTField">
    <vt:lpwstr/>
  </property>
  <property fmtid="{D5CDD505-2E9C-101B-9397-08002B2CF9AE}" pid="6" name="Series Operations IDB">
    <vt:lpwstr/>
  </property>
  <property fmtid="{D5CDD505-2E9C-101B-9397-08002B2CF9AE}" pid="7" name="Sub-Sector">
    <vt:lpwstr>32;#FISCAL POLICY FOR SUSTAINABILITY AND GROWTH|6e15b5e0-ae82-4b06-920a-eef6dd27cc8b</vt:lpwstr>
  </property>
  <property fmtid="{D5CDD505-2E9C-101B-9397-08002B2CF9AE}" pid="8" name="Fund IDB">
    <vt:lpwstr>33;#ORC|c028a4b2-ad8b-4cf4-9cac-a2ae6a778e23</vt:lpwstr>
  </property>
  <property fmtid="{D5CDD505-2E9C-101B-9397-08002B2CF9AE}" pid="9" name="Country">
    <vt:lpwstr>30;#Brazil|7deb27ec-6837-4974-9aa8-6cfbac841ef8</vt:lpwstr>
  </property>
  <property fmtid="{D5CDD505-2E9C-101B-9397-08002B2CF9AE}" pid="10" name="Sector IDB">
    <vt:lpwstr>31;#REFORM / MODERNIZATION OF THE STATE|c8fda4a7-691a-4c65-b227-9825197b5cd2</vt:lpwstr>
  </property>
  <property fmtid="{D5CDD505-2E9C-101B-9397-08002B2CF9AE}" pid="11" name="_dlc_DocIdItemGuid">
    <vt:lpwstr>0307236e-8310-48cf-b221-04963173dca2</vt:lpwstr>
  </property>
  <property fmtid="{D5CDD505-2E9C-101B-9397-08002B2CF9AE}" pid="12" name="Disclosure Activity">
    <vt:lpwstr>Loan Proposal</vt:lpwstr>
  </property>
  <property fmtid="{D5CDD505-2E9C-101B-9397-08002B2CF9AE}" pid="13" name="ContentTypeId">
    <vt:lpwstr>0x0101001A458A224826124E8B45B1D613300CFC004AF4DA56AB39F2498CFA9D9C3913E4A0</vt:lpwstr>
  </property>
</Properties>
</file>