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D\Belize\Vulnerability_Reduction\POD\QRR\POD_postQRR\rev\negociation_POA_annexes\"/>
    </mc:Choice>
  </mc:AlternateContent>
  <bookViews>
    <workbookView xWindow="0" yWindow="0" windowWidth="23040" windowHeight="8160" activeTab="2" xr2:uid="{00000000-000D-0000-FFFF-FFFF00000000}"/>
  </bookViews>
  <sheets>
    <sheet name="Project Structure" sheetId="3" r:id="rId1"/>
    <sheet name="Procurement Plan" sheetId="2" r:id="rId2"/>
    <sheet name="Detailed Procurement Plan" sheetId="1" r:id="rId3"/>
  </sheets>
  <definedNames>
    <definedName name="_xlnm._FilterDatabase" localSheetId="2" hidden="1">'Detailed Procurement Plan'!$A$1:$AJ$12</definedName>
    <definedName name="_xlnm.Print_Area" localSheetId="2">'Detailed Procurement Plan'!$A$1:$N$61</definedName>
    <definedName name="_xlnm.Print_Area" localSheetId="1">'Procurement Plan'!$A$9:$C$28</definedName>
    <definedName name="_xlnm.Print_Area" localSheetId="0">'Project Structure'!$A$1:$D$16</definedName>
  </definedNames>
  <calcPr calcId="171027"/>
</workbook>
</file>

<file path=xl/calcChain.xml><?xml version="1.0" encoding="utf-8"?>
<calcChain xmlns="http://schemas.openxmlformats.org/spreadsheetml/2006/main">
  <c r="B24" i="2" l="1"/>
  <c r="G15" i="1"/>
  <c r="F41" i="1" l="1"/>
  <c r="C14" i="2" l="1"/>
  <c r="C15" i="2"/>
  <c r="C17" i="2"/>
  <c r="F32" i="1"/>
  <c r="F49" i="1" l="1"/>
  <c r="B25" i="2" l="1"/>
  <c r="C25" i="2" s="1"/>
  <c r="B26" i="2"/>
  <c r="C26" i="2" s="1"/>
  <c r="B23" i="2"/>
  <c r="I31" i="1"/>
  <c r="I30" i="1"/>
  <c r="J20" i="1"/>
  <c r="J21" i="1"/>
  <c r="J42" i="1"/>
  <c r="J48" i="1"/>
  <c r="F28" i="1" l="1"/>
  <c r="G7" i="1"/>
  <c r="F29" i="1" s="1"/>
  <c r="F31" i="1"/>
  <c r="F30" i="1"/>
  <c r="B22" i="2" l="1"/>
  <c r="F48" i="1"/>
  <c r="F44" i="1"/>
  <c r="F53" i="1" l="1"/>
  <c r="B16" i="2" s="1"/>
  <c r="C16" i="2" s="1"/>
  <c r="F34" i="1"/>
  <c r="G8" i="1"/>
  <c r="J52" i="1"/>
  <c r="J43" i="1"/>
  <c r="C24" i="2" l="1"/>
  <c r="C23" i="2"/>
  <c r="C22" i="2"/>
  <c r="J51" i="1"/>
  <c r="J50" i="1"/>
  <c r="J46" i="1"/>
  <c r="J45" i="1"/>
  <c r="J44" i="1"/>
  <c r="J41" i="1"/>
  <c r="J40" i="1"/>
  <c r="J39" i="1"/>
  <c r="I33" i="1"/>
  <c r="I32" i="1"/>
  <c r="G22" i="1"/>
  <c r="I29" i="1"/>
  <c r="I28" i="1"/>
  <c r="I27" i="1" s="1"/>
  <c r="C28" i="2" l="1"/>
  <c r="B13" i="2"/>
  <c r="J7" i="1"/>
  <c r="J6" i="1"/>
  <c r="J5" i="1"/>
  <c r="C13" i="2" l="1"/>
  <c r="B28" i="2"/>
  <c r="B12" i="2" l="1"/>
  <c r="C12" i="2" s="1"/>
  <c r="F56" i="1"/>
  <c r="B11" i="2"/>
  <c r="C11" i="2" l="1"/>
  <c r="C18" i="2" s="1"/>
  <c r="B18" i="2"/>
</calcChain>
</file>

<file path=xl/sharedStrings.xml><?xml version="1.0" encoding="utf-8"?>
<sst xmlns="http://schemas.openxmlformats.org/spreadsheetml/2006/main" count="307" uniqueCount="136">
  <si>
    <t>3CV</t>
  </si>
  <si>
    <t>Total</t>
  </si>
  <si>
    <t>WORKS</t>
  </si>
  <si>
    <t>Executing Agency:</t>
  </si>
  <si>
    <t>Goods</t>
  </si>
  <si>
    <t>GOODS</t>
  </si>
  <si>
    <t>NON CONSULTING SERVICES</t>
  </si>
  <si>
    <t>CONSULTING FIRMS</t>
  </si>
  <si>
    <t>INDIVIDUAL CONSULTANTS</t>
  </si>
  <si>
    <t>Activity:</t>
  </si>
  <si>
    <t>Additional Information:</t>
  </si>
  <si>
    <t>Procurement Method
(Select one of the options):</t>
  </si>
  <si>
    <t>Lots Quantity:</t>
  </si>
  <si>
    <t>Process Number:</t>
  </si>
  <si>
    <t>Associated Component:</t>
  </si>
  <si>
    <t>Estimated Number of Consultants:</t>
  </si>
  <si>
    <t>Contract Signature</t>
  </si>
  <si>
    <t>Specific Procurement notice</t>
  </si>
  <si>
    <t>Dates</t>
  </si>
  <si>
    <t>Bidding Documents</t>
  </si>
  <si>
    <t>No Objection to TOR's</t>
  </si>
  <si>
    <t>Cancelled</t>
  </si>
  <si>
    <t>Contract Concluded</t>
  </si>
  <si>
    <t>Contract in Execution</t>
  </si>
  <si>
    <t>Null and Void</t>
  </si>
  <si>
    <t>Ongoing</t>
  </si>
  <si>
    <t>Planned</t>
  </si>
  <si>
    <t>Rejection of all Bids</t>
  </si>
  <si>
    <t>Re-Tendering</t>
  </si>
  <si>
    <t>Direct Contracting</t>
  </si>
  <si>
    <t>International Competitive Bidding</t>
  </si>
  <si>
    <t>Prequalification</t>
  </si>
  <si>
    <t>Quality and Cost Based Selection</t>
  </si>
  <si>
    <t>Quality Based Selection</t>
  </si>
  <si>
    <t>Selection Based on the Consultants' Qualifications</t>
  </si>
  <si>
    <t>Single Source Selection</t>
  </si>
  <si>
    <t>Comparison of Qualifications - National Individual Consultant</t>
  </si>
  <si>
    <t>Comparison of Qualifications - International Individual Consultant</t>
  </si>
  <si>
    <t>Turnkey</t>
  </si>
  <si>
    <t>Unit Prices</t>
  </si>
  <si>
    <t>Lump-Sum</t>
  </si>
  <si>
    <t>Works</t>
  </si>
  <si>
    <t>Non-Consulting Services</t>
  </si>
  <si>
    <t>Consulting Firms</t>
  </si>
  <si>
    <t>Lump-Sum + Reimbursable Expenses</t>
  </si>
  <si>
    <t>Time-Based</t>
  </si>
  <si>
    <t>Technical Specifications</t>
  </si>
  <si>
    <t>Price Comparison</t>
  </si>
  <si>
    <t>Terms of Reference</t>
  </si>
  <si>
    <t>Procurement of Non-Consulting Services</t>
  </si>
  <si>
    <t>Request for Proposals and Terms of Reference</t>
  </si>
  <si>
    <t>Agency</t>
  </si>
  <si>
    <t>Sub-Agency (If applies)</t>
  </si>
  <si>
    <t>Agency's Initials</t>
  </si>
  <si>
    <t>COMPONENTS? (YES / NO)</t>
  </si>
  <si>
    <t>Component's Name (list by number or letter)</t>
  </si>
  <si>
    <t>INFORMATION FOR PROCUREMENT PLAN INITIAL UPLOAD 
ONGOING AND/OR LAST PRESENTED</t>
  </si>
  <si>
    <t>1. Procurement Plan Coverage</t>
  </si>
  <si>
    <t>Data</t>
  </si>
  <si>
    <t>From</t>
  </si>
  <si>
    <t>Until</t>
  </si>
  <si>
    <t>2. Procurement Plan Details</t>
  </si>
  <si>
    <t>3. Amounts by Investment Category</t>
  </si>
  <si>
    <t>Investment Category</t>
  </si>
  <si>
    <t>Amount Financed by the Bank</t>
  </si>
  <si>
    <t>Total Amount (Including counterpart)</t>
  </si>
  <si>
    <t>Non Consulting Services</t>
  </si>
  <si>
    <t>Training</t>
  </si>
  <si>
    <t>Consulting Services (Firms + Individuals)</t>
  </si>
  <si>
    <t>PROCUREMENT PLAN INITIAL LOAD INFORMATION  (ONGOING AND/OR LAST PRESENTED)</t>
  </si>
  <si>
    <t>4. Components</t>
  </si>
  <si>
    <t>Project Components</t>
  </si>
  <si>
    <t>Ex-Post</t>
  </si>
  <si>
    <t>Ex-Ante</t>
  </si>
  <si>
    <t>Review Method
(Select one of the options):</t>
  </si>
  <si>
    <t>National System</t>
  </si>
  <si>
    <t xml:space="preserve">Estimated Amount </t>
  </si>
  <si>
    <t>Comments - for UCS include selection method</t>
  </si>
  <si>
    <t>Estimated Amount, in US$:</t>
  </si>
  <si>
    <t>Estimated Amount IDB %:</t>
  </si>
  <si>
    <t>Estimated Amount Counterpart %:</t>
  </si>
  <si>
    <t>Limited Competitive Bidding</t>
  </si>
  <si>
    <t>Estimated Amount</t>
  </si>
  <si>
    <t>Two-envelope International Competitive Bidding</t>
  </si>
  <si>
    <t>International Competitive Bidding by Lots</t>
  </si>
  <si>
    <t>Least cost Selection</t>
  </si>
  <si>
    <t xml:space="preserve">YES </t>
  </si>
  <si>
    <t>N/A</t>
  </si>
  <si>
    <t>Sub-total</t>
  </si>
  <si>
    <t>TOTAL</t>
  </si>
  <si>
    <t>Project Coordinator</t>
  </si>
  <si>
    <t>Procurement Specialist</t>
  </si>
  <si>
    <t>Financial Specialist</t>
  </si>
  <si>
    <t>Audits</t>
  </si>
  <si>
    <t>Planning, Monitoring &amp; Evaluation Officer</t>
  </si>
  <si>
    <t>Project Management</t>
  </si>
  <si>
    <t>Operating Costs (Travel &amp; Per diem)</t>
  </si>
  <si>
    <t xml:space="preserve">Ministry of Works </t>
  </si>
  <si>
    <t>Version 1 - (2017) :</t>
  </si>
  <si>
    <t>W1</t>
  </si>
  <si>
    <t>W2</t>
  </si>
  <si>
    <t>W3</t>
  </si>
  <si>
    <t>Risk information system</t>
  </si>
  <si>
    <t>Works Supervision Package 1</t>
  </si>
  <si>
    <t>Works Supervision Package 3</t>
  </si>
  <si>
    <t>Works Supervision Package 2</t>
  </si>
  <si>
    <t>Environmental measures</t>
  </si>
  <si>
    <t>Designing of building codes</t>
  </si>
  <si>
    <t>Climate risk financing strategy for the tourism and agriculture sectors</t>
  </si>
  <si>
    <t>Operating Expenses</t>
  </si>
  <si>
    <t>Intermediate Evaluation</t>
  </si>
  <si>
    <t>Final Evaluation</t>
  </si>
  <si>
    <t>Coastal engineer</t>
  </si>
  <si>
    <t>Impact evaluation</t>
  </si>
  <si>
    <t>Management plans for Palapa beach (Caye Caulker) and Goff's Caye</t>
  </si>
  <si>
    <t>Coastal monitoring for Goff's Caye (erosion and coral reef)</t>
  </si>
  <si>
    <t>Project Manager</t>
  </si>
  <si>
    <t>Account Clerk</t>
  </si>
  <si>
    <t>Procurement Plan Coverage: BL-L1028</t>
  </si>
  <si>
    <t>National Competitive Bidding</t>
  </si>
  <si>
    <t>Vehicle</t>
  </si>
  <si>
    <t xml:space="preserve">Price Comparison/Shopping </t>
  </si>
  <si>
    <t>G2</t>
  </si>
  <si>
    <t>NC1</t>
  </si>
  <si>
    <t>NC2</t>
  </si>
  <si>
    <t>CQS</t>
  </si>
  <si>
    <t>Specialist in environmental and social issues</t>
  </si>
  <si>
    <t>Driver</t>
  </si>
  <si>
    <t>Evaluations</t>
  </si>
  <si>
    <t>Furniture</t>
  </si>
  <si>
    <t>G3</t>
  </si>
  <si>
    <t xml:space="preserve">Component 2 - Governance for disaster risk management and CC adaptation </t>
  </si>
  <si>
    <t>Component 1 - Climate risk reduction in the tourism sector</t>
  </si>
  <si>
    <t>Protective Works Package 1 (Belize)</t>
  </si>
  <si>
    <t>Protective Works Package 2 (Belize)</t>
  </si>
  <si>
    <t>Protective Works Package 3 (Caye Caulker y Goff's Caye)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</si>
</sst>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[$USD]\ #,##0"/>
    <numFmt numFmtId="167" formatCode="0_);\(0\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13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1" fillId="0" borderId="0" xfId="1"/>
    <xf numFmtId="0" fontId="20" fillId="0" borderId="10" xfId="1" applyFont="1" applyBorder="1" applyAlignment="1">
      <alignment vertical="center"/>
    </xf>
    <xf numFmtId="0" fontId="20" fillId="0" borderId="14" xfId="1" applyFont="1" applyBorder="1" applyAlignment="1">
      <alignment vertical="center"/>
    </xf>
    <xf numFmtId="0" fontId="20" fillId="0" borderId="15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2" fillId="24" borderId="11" xfId="119" applyFont="1" applyFill="1" applyBorder="1" applyAlignment="1">
      <alignment horizontal="center" vertical="center"/>
    </xf>
    <xf numFmtId="0" fontId="22" fillId="24" borderId="12" xfId="119" applyFont="1" applyFill="1" applyBorder="1" applyAlignment="1">
      <alignment horizontal="center" vertical="center"/>
    </xf>
    <xf numFmtId="0" fontId="22" fillId="24" borderId="13" xfId="119" applyFont="1" applyFill="1" applyBorder="1" applyAlignment="1">
      <alignment horizontal="center" vertical="center" wrapText="1"/>
    </xf>
    <xf numFmtId="0" fontId="23" fillId="24" borderId="21" xfId="119" applyFont="1" applyFill="1" applyBorder="1" applyAlignment="1">
      <alignment horizontal="center" vertical="center"/>
    </xf>
    <xf numFmtId="0" fontId="23" fillId="24" borderId="22" xfId="119" applyFont="1" applyFill="1" applyBorder="1" applyAlignment="1">
      <alignment horizontal="center" vertical="center"/>
    </xf>
    <xf numFmtId="0" fontId="21" fillId="24" borderId="17" xfId="1" applyFont="1" applyFill="1" applyBorder="1" applyAlignment="1">
      <alignment horizontal="center" vertical="center" wrapText="1"/>
    </xf>
    <xf numFmtId="0" fontId="21" fillId="24" borderId="10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left" vertical="center" wrapText="1"/>
    </xf>
    <xf numFmtId="0" fontId="24" fillId="0" borderId="29" xfId="1" applyFont="1" applyFill="1" applyBorder="1" applyAlignment="1">
      <alignment horizontal="left" vertical="center" wrapText="1"/>
    </xf>
    <xf numFmtId="0" fontId="21" fillId="24" borderId="17" xfId="1" applyFont="1" applyFill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/>
    </xf>
    <xf numFmtId="0" fontId="27" fillId="0" borderId="14" xfId="119" applyFont="1" applyBorder="1" applyAlignment="1">
      <alignment vertical="center" wrapText="1"/>
    </xf>
    <xf numFmtId="0" fontId="27" fillId="0" borderId="17" xfId="1" applyFont="1" applyBorder="1" applyAlignment="1" applyProtection="1"/>
    <xf numFmtId="0" fontId="27" fillId="0" borderId="17" xfId="1" applyFont="1" applyBorder="1" applyAlignment="1" applyProtection="1">
      <alignment wrapText="1"/>
    </xf>
    <xf numFmtId="0" fontId="27" fillId="0" borderId="10" xfId="1" applyFont="1" applyBorder="1" applyAlignment="1">
      <alignment vertical="center"/>
    </xf>
    <xf numFmtId="0" fontId="27" fillId="0" borderId="18" xfId="1" applyFont="1" applyFill="1" applyBorder="1" applyAlignment="1" applyProtection="1">
      <alignment wrapText="1"/>
    </xf>
    <xf numFmtId="166" fontId="21" fillId="24" borderId="10" xfId="1" applyNumberFormat="1" applyFont="1" applyFill="1" applyBorder="1" applyAlignment="1">
      <alignment horizontal="center" vertical="center" wrapText="1"/>
    </xf>
    <xf numFmtId="166" fontId="20" fillId="0" borderId="0" xfId="1" applyNumberFormat="1" applyFont="1" applyFill="1" applyBorder="1" applyAlignment="1">
      <alignment horizontal="left" vertical="center" wrapText="1"/>
    </xf>
    <xf numFmtId="166" fontId="27" fillId="0" borderId="10" xfId="1" applyNumberFormat="1" applyFont="1" applyFill="1" applyBorder="1" applyAlignment="1">
      <alignment horizontal="right" vertical="center" wrapText="1"/>
    </xf>
    <xf numFmtId="166" fontId="21" fillId="24" borderId="10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166" fontId="21" fillId="24" borderId="14" xfId="1" applyNumberFormat="1" applyFont="1" applyFill="1" applyBorder="1" applyAlignment="1">
      <alignment horizontal="center" vertical="center" wrapText="1"/>
    </xf>
    <xf numFmtId="0" fontId="27" fillId="0" borderId="13" xfId="119" applyFont="1" applyBorder="1" applyAlignment="1">
      <alignment vertical="center" wrapText="1"/>
    </xf>
    <xf numFmtId="0" fontId="27" fillId="0" borderId="16" xfId="119" applyFont="1" applyBorder="1" applyAlignment="1">
      <alignment vertical="center" wrapText="1"/>
    </xf>
    <xf numFmtId="166" fontId="21" fillId="24" borderId="37" xfId="1" applyNumberFormat="1" applyFont="1" applyFill="1" applyBorder="1" applyAlignment="1">
      <alignment horizontal="center" vertical="center" wrapText="1"/>
    </xf>
    <xf numFmtId="166" fontId="27" fillId="0" borderId="37" xfId="1" applyNumberFormat="1" applyFont="1" applyFill="1" applyBorder="1" applyAlignment="1">
      <alignment horizontal="right" vertical="center" wrapText="1"/>
    </xf>
    <xf numFmtId="166" fontId="27" fillId="0" borderId="14" xfId="1" applyNumberFormat="1" applyFont="1" applyFill="1" applyBorder="1" applyAlignment="1">
      <alignment horizontal="right" vertical="center" wrapText="1"/>
    </xf>
    <xf numFmtId="0" fontId="21" fillId="24" borderId="18" xfId="1" applyFont="1" applyFill="1" applyBorder="1" applyAlignment="1">
      <alignment horizontal="center" vertical="center" wrapText="1"/>
    </xf>
    <xf numFmtId="166" fontId="21" fillId="24" borderId="15" xfId="1" applyNumberFormat="1" applyFont="1" applyFill="1" applyBorder="1" applyAlignment="1">
      <alignment horizontal="right" vertical="center" wrapText="1"/>
    </xf>
    <xf numFmtId="166" fontId="21" fillId="24" borderId="16" xfId="1" applyNumberFormat="1" applyFont="1" applyFill="1" applyBorder="1" applyAlignment="1">
      <alignment horizontal="right" vertical="center" wrapText="1"/>
    </xf>
    <xf numFmtId="167" fontId="20" fillId="0" borderId="15" xfId="133" applyNumberFormat="1" applyFont="1" applyFill="1" applyBorder="1" applyAlignment="1">
      <alignment horizontal="center" vertical="center" wrapText="1"/>
    </xf>
    <xf numFmtId="0" fontId="27" fillId="0" borderId="17" xfId="1" applyFont="1" applyFill="1" applyBorder="1" applyAlignment="1" applyProtection="1">
      <alignment wrapText="1"/>
    </xf>
    <xf numFmtId="0" fontId="27" fillId="0" borderId="17" xfId="1" applyFont="1" applyFill="1" applyBorder="1" applyAlignment="1" applyProtection="1">
      <alignment horizontal="left" vertical="center" wrapText="1"/>
    </xf>
    <xf numFmtId="0" fontId="27" fillId="0" borderId="17" xfId="1" applyFont="1" applyFill="1" applyBorder="1" applyAlignment="1" applyProtection="1"/>
    <xf numFmtId="0" fontId="27" fillId="0" borderId="24" xfId="1" applyFont="1" applyBorder="1" applyAlignment="1">
      <alignment horizontal="center" vertical="center"/>
    </xf>
    <xf numFmtId="0" fontId="27" fillId="0" borderId="25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0" fillId="0" borderId="0" xfId="117" applyFont="1" applyAlignment="1">
      <alignment horizontal="left" vertical="center" wrapText="1"/>
    </xf>
    <xf numFmtId="0" fontId="27" fillId="0" borderId="44" xfId="119" applyFont="1" applyBorder="1" applyAlignment="1">
      <alignment horizontal="center" vertical="center"/>
    </xf>
    <xf numFmtId="0" fontId="27" fillId="0" borderId="25" xfId="119" applyFont="1" applyBorder="1" applyAlignment="1">
      <alignment horizontal="center" vertical="center"/>
    </xf>
    <xf numFmtId="0" fontId="27" fillId="0" borderId="26" xfId="119" applyFont="1" applyBorder="1" applyAlignment="1">
      <alignment horizontal="center" vertical="center"/>
    </xf>
    <xf numFmtId="0" fontId="21" fillId="24" borderId="30" xfId="1" applyFont="1" applyFill="1" applyBorder="1" applyAlignment="1">
      <alignment horizontal="center" vertical="center" wrapText="1"/>
    </xf>
    <xf numFmtId="0" fontId="21" fillId="24" borderId="31" xfId="1" applyFont="1" applyFill="1" applyBorder="1" applyAlignment="1">
      <alignment horizontal="center" vertical="center" wrapText="1"/>
    </xf>
    <xf numFmtId="0" fontId="21" fillId="24" borderId="27" xfId="1" applyFont="1" applyFill="1" applyBorder="1" applyAlignment="1">
      <alignment horizontal="center" vertical="center" wrapText="1"/>
    </xf>
    <xf numFmtId="0" fontId="25" fillId="0" borderId="20" xfId="1" applyFont="1" applyFill="1" applyBorder="1" applyAlignment="1">
      <alignment horizontal="center" vertical="center" wrapText="1"/>
    </xf>
    <xf numFmtId="0" fontId="21" fillId="24" borderId="11" xfId="1" applyFont="1" applyFill="1" applyBorder="1" applyAlignment="1">
      <alignment horizontal="center" vertical="center" wrapText="1"/>
    </xf>
    <xf numFmtId="0" fontId="21" fillId="24" borderId="12" xfId="1" applyFont="1" applyFill="1" applyBorder="1" applyAlignment="1">
      <alignment horizontal="center" vertical="center" wrapText="1"/>
    </xf>
    <xf numFmtId="0" fontId="21" fillId="24" borderId="13" xfId="1" applyFont="1" applyFill="1" applyBorder="1" applyAlignment="1">
      <alignment horizontal="center" vertical="center" wrapText="1"/>
    </xf>
    <xf numFmtId="0" fontId="20" fillId="0" borderId="32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8" fillId="0" borderId="47" xfId="1" applyFont="1" applyFill="1" applyBorder="1" applyAlignment="1">
      <alignment vertical="center"/>
    </xf>
    <xf numFmtId="0" fontId="28" fillId="0" borderId="48" xfId="1" applyFont="1" applyFill="1" applyBorder="1" applyAlignment="1">
      <alignment vertical="center"/>
    </xf>
    <xf numFmtId="0" fontId="28" fillId="0" borderId="48" xfId="1" applyFont="1" applyFill="1" applyBorder="1" applyAlignment="1">
      <alignment vertical="center" wrapText="1"/>
    </xf>
    <xf numFmtId="0" fontId="28" fillId="0" borderId="49" xfId="1" applyFont="1" applyFill="1" applyBorder="1" applyAlignment="1">
      <alignment vertical="center"/>
    </xf>
    <xf numFmtId="0" fontId="28" fillId="0" borderId="36" xfId="1" applyFont="1" applyFill="1" applyBorder="1" applyAlignment="1">
      <alignment vertical="center"/>
    </xf>
    <xf numFmtId="0" fontId="28" fillId="0" borderId="39" xfId="1" applyFont="1" applyFill="1" applyBorder="1" applyAlignment="1">
      <alignment vertical="center"/>
    </xf>
    <xf numFmtId="0" fontId="29" fillId="0" borderId="0" xfId="0" applyFont="1"/>
    <xf numFmtId="0" fontId="30" fillId="24" borderId="11" xfId="38" applyFont="1" applyFill="1" applyBorder="1" applyAlignment="1">
      <alignment horizontal="left" vertical="center" wrapText="1"/>
    </xf>
    <xf numFmtId="0" fontId="30" fillId="24" borderId="12" xfId="38" applyFont="1" applyFill="1" applyBorder="1" applyAlignment="1">
      <alignment horizontal="left" vertical="center" wrapText="1"/>
    </xf>
    <xf numFmtId="0" fontId="30" fillId="24" borderId="13" xfId="38" applyFont="1" applyFill="1" applyBorder="1" applyAlignment="1">
      <alignment horizontal="left" vertical="center" wrapText="1"/>
    </xf>
    <xf numFmtId="0" fontId="31" fillId="0" borderId="0" xfId="38" applyFont="1"/>
    <xf numFmtId="0" fontId="32" fillId="0" borderId="0" xfId="38" applyFont="1"/>
    <xf numFmtId="0" fontId="33" fillId="0" borderId="0" xfId="1" applyFont="1" applyBorder="1"/>
    <xf numFmtId="0" fontId="34" fillId="0" borderId="0" xfId="0" applyFont="1"/>
    <xf numFmtId="0" fontId="35" fillId="24" borderId="17" xfId="38" applyFont="1" applyFill="1" applyBorder="1" applyAlignment="1">
      <alignment horizontal="center" vertical="center" wrapText="1"/>
    </xf>
    <xf numFmtId="0" fontId="35" fillId="24" borderId="37" xfId="38" applyFont="1" applyFill="1" applyBorder="1" applyAlignment="1">
      <alignment horizontal="center" vertical="center" wrapText="1"/>
    </xf>
    <xf numFmtId="0" fontId="35" fillId="24" borderId="35" xfId="38" applyFont="1" applyFill="1" applyBorder="1" applyAlignment="1">
      <alignment horizontal="center" vertical="center" wrapText="1"/>
    </xf>
    <xf numFmtId="0" fontId="35" fillId="24" borderId="33" xfId="38" applyFont="1" applyFill="1" applyBorder="1" applyAlignment="1">
      <alignment horizontal="center" vertical="center" wrapText="1"/>
    </xf>
    <xf numFmtId="0" fontId="35" fillId="24" borderId="45" xfId="38" applyFont="1" applyFill="1" applyBorder="1" applyAlignment="1">
      <alignment horizontal="center" vertical="center"/>
    </xf>
    <xf numFmtId="0" fontId="35" fillId="24" borderId="38" xfId="38" applyFont="1" applyFill="1" applyBorder="1" applyAlignment="1">
      <alignment horizontal="center" vertical="center"/>
    </xf>
    <xf numFmtId="0" fontId="35" fillId="24" borderId="14" xfId="38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vertical="center" wrapText="1"/>
    </xf>
    <xf numFmtId="0" fontId="35" fillId="24" borderId="19" xfId="38" applyFont="1" applyFill="1" applyBorder="1" applyAlignment="1">
      <alignment horizontal="center" vertical="center" wrapText="1"/>
    </xf>
    <xf numFmtId="0" fontId="35" fillId="24" borderId="35" xfId="38" applyFont="1" applyFill="1" applyBorder="1" applyAlignment="1">
      <alignment horizontal="center" vertical="center" wrapText="1"/>
    </xf>
    <xf numFmtId="0" fontId="35" fillId="24" borderId="37" xfId="38" applyFont="1" applyFill="1" applyBorder="1" applyAlignment="1">
      <alignment horizontal="center" vertical="center" wrapText="1"/>
    </xf>
    <xf numFmtId="0" fontId="36" fillId="0" borderId="34" xfId="38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left" vertical="center" wrapText="1" indent="2"/>
    </xf>
    <xf numFmtId="0" fontId="38" fillId="0" borderId="35" xfId="38" applyFont="1" applyFill="1" applyBorder="1" applyAlignment="1">
      <alignment horizontal="center" vertical="center" wrapText="1"/>
    </xf>
    <xf numFmtId="0" fontId="38" fillId="0" borderId="37" xfId="38" applyFont="1" applyFill="1" applyBorder="1" applyAlignment="1">
      <alignment vertical="center" wrapText="1"/>
    </xf>
    <xf numFmtId="0" fontId="36" fillId="0" borderId="37" xfId="38" applyFont="1" applyFill="1" applyBorder="1" applyAlignment="1">
      <alignment horizontal="center" vertical="center" wrapText="1"/>
    </xf>
    <xf numFmtId="164" fontId="38" fillId="0" borderId="37" xfId="131" applyNumberFormat="1" applyFont="1" applyFill="1" applyBorder="1" applyAlignment="1">
      <alignment vertical="center" wrapText="1"/>
    </xf>
    <xf numFmtId="9" fontId="38" fillId="0" borderId="37" xfId="132" quotePrefix="1" applyFont="1" applyFill="1" applyBorder="1" applyAlignment="1">
      <alignment horizontal="right" vertical="center" wrapText="1"/>
    </xf>
    <xf numFmtId="9" fontId="38" fillId="0" borderId="37" xfId="132" applyFont="1" applyFill="1" applyBorder="1" applyAlignment="1">
      <alignment horizontal="right" vertical="center" wrapText="1"/>
    </xf>
    <xf numFmtId="0" fontId="36" fillId="0" borderId="37" xfId="38" applyFont="1" applyFill="1" applyBorder="1" applyAlignment="1">
      <alignment vertical="center" wrapText="1"/>
    </xf>
    <xf numFmtId="0" fontId="38" fillId="0" borderId="37" xfId="38" applyFont="1" applyFill="1" applyBorder="1" applyAlignment="1">
      <alignment horizontal="center" vertical="center" wrapText="1"/>
    </xf>
    <xf numFmtId="165" fontId="38" fillId="0" borderId="37" xfId="38" applyNumberFormat="1" applyFont="1" applyFill="1" applyBorder="1" applyAlignment="1">
      <alignment horizontal="center" vertical="center" wrapText="1"/>
    </xf>
    <xf numFmtId="0" fontId="38" fillId="0" borderId="14" xfId="38" applyFont="1" applyFill="1" applyBorder="1" applyAlignment="1">
      <alignment horizontal="center" vertical="center" wrapText="1"/>
    </xf>
    <xf numFmtId="0" fontId="36" fillId="0" borderId="25" xfId="38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6" fillId="0" borderId="43" xfId="38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6" fillId="0" borderId="18" xfId="38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 indent="2"/>
    </xf>
    <xf numFmtId="0" fontId="36" fillId="0" borderId="15" xfId="38" applyFont="1" applyFill="1" applyBorder="1" applyAlignment="1">
      <alignment vertical="center" wrapText="1"/>
    </xf>
    <xf numFmtId="0" fontId="38" fillId="0" borderId="15" xfId="38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horizontal="right" vertical="center" wrapText="1"/>
    </xf>
    <xf numFmtId="164" fontId="38" fillId="0" borderId="40" xfId="131" applyNumberFormat="1" applyFont="1" applyFill="1" applyBorder="1" applyAlignment="1">
      <alignment horizontal="right" vertical="center" wrapText="1"/>
    </xf>
    <xf numFmtId="0" fontId="36" fillId="0" borderId="15" xfId="38" applyFont="1" applyFill="1" applyBorder="1" applyAlignment="1">
      <alignment horizontal="right" vertical="center" wrapText="1"/>
    </xf>
    <xf numFmtId="0" fontId="36" fillId="0" borderId="16" xfId="38" applyFont="1" applyFill="1" applyBorder="1" applyAlignment="1">
      <alignment vertical="center" wrapText="1"/>
    </xf>
    <xf numFmtId="3" fontId="29" fillId="0" borderId="0" xfId="0" applyNumberFormat="1" applyFont="1"/>
    <xf numFmtId="0" fontId="36" fillId="0" borderId="34" xfId="38" applyFont="1" applyFill="1" applyBorder="1" applyAlignment="1">
      <alignment vertical="center" wrapText="1"/>
    </xf>
    <xf numFmtId="0" fontId="37" fillId="0" borderId="50" xfId="0" applyFont="1" applyFill="1" applyBorder="1" applyAlignment="1">
      <alignment horizontal="left" vertical="center" wrapText="1" indent="2"/>
    </xf>
    <xf numFmtId="0" fontId="38" fillId="0" borderId="35" xfId="38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left" vertical="center" wrapText="1"/>
    </xf>
    <xf numFmtId="0" fontId="36" fillId="0" borderId="35" xfId="38" applyFont="1" applyFill="1" applyBorder="1" applyAlignment="1">
      <alignment vertical="center" wrapText="1"/>
    </xf>
    <xf numFmtId="0" fontId="36" fillId="0" borderId="35" xfId="38" applyFont="1" applyFill="1" applyBorder="1" applyAlignment="1">
      <alignment horizontal="center" vertical="center" wrapText="1"/>
    </xf>
    <xf numFmtId="164" fontId="38" fillId="0" borderId="35" xfId="131" applyNumberFormat="1" applyFont="1" applyFill="1" applyBorder="1" applyAlignment="1">
      <alignment vertical="center" wrapText="1"/>
    </xf>
    <xf numFmtId="9" fontId="38" fillId="0" borderId="38" xfId="132" quotePrefix="1" applyFont="1" applyFill="1" applyBorder="1" applyAlignment="1">
      <alignment horizontal="right" vertical="center" wrapText="1"/>
    </xf>
    <xf numFmtId="9" fontId="38" fillId="0" borderId="39" xfId="132" quotePrefix="1" applyFont="1" applyFill="1" applyBorder="1" applyAlignment="1">
      <alignment horizontal="right" vertical="center" wrapText="1"/>
    </xf>
    <xf numFmtId="0" fontId="28" fillId="0" borderId="15" xfId="38" applyFont="1" applyFill="1" applyBorder="1" applyAlignment="1">
      <alignment vertical="center" wrapText="1"/>
    </xf>
    <xf numFmtId="164" fontId="28" fillId="0" borderId="15" xfId="131" applyNumberFormat="1" applyFont="1" applyFill="1" applyBorder="1" applyAlignment="1">
      <alignment vertical="center" wrapText="1"/>
    </xf>
    <xf numFmtId="164" fontId="38" fillId="0" borderId="15" xfId="131" applyNumberFormat="1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0" fontId="36" fillId="0" borderId="0" xfId="1" applyFont="1" applyFill="1" applyBorder="1" applyAlignment="1">
      <alignment vertical="center" wrapText="1"/>
    </xf>
    <xf numFmtId="0" fontId="36" fillId="0" borderId="17" xfId="38" applyFont="1" applyFill="1" applyBorder="1" applyAlignment="1">
      <alignment vertical="center" wrapText="1"/>
    </xf>
    <xf numFmtId="0" fontId="29" fillId="25" borderId="33" xfId="0" applyFont="1" applyFill="1" applyBorder="1" applyAlignment="1">
      <alignment horizontal="left" vertical="center" wrapText="1"/>
    </xf>
    <xf numFmtId="0" fontId="36" fillId="0" borderId="33" xfId="38" applyFont="1" applyFill="1" applyBorder="1" applyAlignment="1">
      <alignment horizontal="center" vertical="center" wrapText="1"/>
    </xf>
    <xf numFmtId="6" fontId="40" fillId="25" borderId="37" xfId="0" applyNumberFormat="1" applyFont="1" applyFill="1" applyBorder="1" applyAlignment="1">
      <alignment vertical="center"/>
    </xf>
    <xf numFmtId="9" fontId="38" fillId="0" borderId="37" xfId="38" applyNumberFormat="1" applyFont="1" applyFill="1" applyBorder="1" applyAlignment="1">
      <alignment vertical="center" wrapText="1"/>
    </xf>
    <xf numFmtId="9" fontId="38" fillId="0" borderId="37" xfId="132" applyFont="1" applyFill="1" applyBorder="1" applyAlignment="1">
      <alignment vertical="center" wrapText="1"/>
    </xf>
    <xf numFmtId="0" fontId="36" fillId="0" borderId="0" xfId="1" applyFont="1" applyBorder="1"/>
    <xf numFmtId="0" fontId="38" fillId="25" borderId="37" xfId="38" applyFont="1" applyFill="1" applyBorder="1" applyAlignment="1">
      <alignment horizontal="center" vertical="center" wrapText="1"/>
    </xf>
    <xf numFmtId="0" fontId="36" fillId="25" borderId="37" xfId="38" applyFont="1" applyFill="1" applyBorder="1" applyAlignment="1">
      <alignment vertical="center" wrapText="1"/>
    </xf>
    <xf numFmtId="0" fontId="29" fillId="25" borderId="0" xfId="0" applyFont="1" applyFill="1" applyBorder="1" applyAlignment="1">
      <alignment horizontal="center" vertical="center" wrapText="1"/>
    </xf>
    <xf numFmtId="164" fontId="38" fillId="25" borderId="37" xfId="131" applyNumberFormat="1" applyFont="1" applyFill="1" applyBorder="1" applyAlignment="1">
      <alignment vertical="center" wrapText="1"/>
    </xf>
    <xf numFmtId="3" fontId="28" fillId="0" borderId="15" xfId="38" applyNumberFormat="1" applyFont="1" applyFill="1" applyBorder="1" applyAlignment="1">
      <alignment vertical="center" wrapText="1"/>
    </xf>
    <xf numFmtId="0" fontId="38" fillId="0" borderId="42" xfId="38" applyFont="1" applyFill="1" applyBorder="1" applyAlignment="1">
      <alignment vertical="center" wrapText="1"/>
    </xf>
    <xf numFmtId="43" fontId="29" fillId="0" borderId="0" xfId="0" applyNumberFormat="1" applyFont="1"/>
    <xf numFmtId="0" fontId="30" fillId="24" borderId="21" xfId="38" applyFont="1" applyFill="1" applyBorder="1" applyAlignment="1">
      <alignment horizontal="left" vertical="center" wrapText="1"/>
    </xf>
    <xf numFmtId="0" fontId="30" fillId="24" borderId="46" xfId="38" applyFont="1" applyFill="1" applyBorder="1" applyAlignment="1">
      <alignment horizontal="left" vertical="center" wrapText="1"/>
    </xf>
    <xf numFmtId="0" fontId="30" fillId="24" borderId="12" xfId="38" applyFont="1" applyFill="1" applyBorder="1" applyAlignment="1">
      <alignment horizontal="left" vertical="center" wrapText="1"/>
    </xf>
    <xf numFmtId="0" fontId="30" fillId="24" borderId="13" xfId="38" applyFont="1" applyFill="1" applyBorder="1" applyAlignment="1">
      <alignment horizontal="left" vertical="center" wrapText="1"/>
    </xf>
    <xf numFmtId="0" fontId="30" fillId="24" borderId="27" xfId="38" applyFont="1" applyFill="1" applyBorder="1" applyAlignment="1">
      <alignment horizontal="left" vertical="center" wrapText="1"/>
    </xf>
    <xf numFmtId="0" fontId="35" fillId="0" borderId="17" xfId="38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left" vertical="center" wrapText="1"/>
    </xf>
    <xf numFmtId="3" fontId="38" fillId="0" borderId="37" xfId="132" applyNumberFormat="1" applyFont="1" applyFill="1" applyBorder="1" applyAlignment="1">
      <alignment vertical="center" wrapText="1"/>
    </xf>
    <xf numFmtId="17" fontId="38" fillId="0" borderId="37" xfId="38" applyNumberFormat="1" applyFont="1" applyFill="1" applyBorder="1" applyAlignment="1">
      <alignment horizontal="center" vertical="center" wrapText="1"/>
    </xf>
    <xf numFmtId="17" fontId="38" fillId="0" borderId="35" xfId="38" applyNumberFormat="1" applyFont="1" applyFill="1" applyBorder="1" applyAlignment="1">
      <alignment horizontal="center" vertical="center" wrapText="1"/>
    </xf>
    <xf numFmtId="164" fontId="29" fillId="0" borderId="0" xfId="0" applyNumberFormat="1" applyFont="1"/>
    <xf numFmtId="0" fontId="29" fillId="0" borderId="0" xfId="0" applyFont="1" applyBorder="1"/>
    <xf numFmtId="0" fontId="31" fillId="0" borderId="0" xfId="1" applyFont="1"/>
    <xf numFmtId="0" fontId="36" fillId="25" borderId="17" xfId="38" applyFont="1" applyFill="1" applyBorder="1" applyAlignment="1">
      <alignment vertical="center" wrapText="1"/>
    </xf>
    <xf numFmtId="9" fontId="29" fillId="0" borderId="0" xfId="132" applyFont="1"/>
    <xf numFmtId="0" fontId="41" fillId="0" borderId="15" xfId="38" applyFont="1" applyFill="1" applyBorder="1" applyAlignment="1">
      <alignment vertical="center" wrapText="1"/>
    </xf>
    <xf numFmtId="164" fontId="28" fillId="0" borderId="15" xfId="38" applyNumberFormat="1" applyFont="1" applyFill="1" applyBorder="1" applyAlignment="1">
      <alignment vertical="center" wrapText="1"/>
    </xf>
    <xf numFmtId="0" fontId="36" fillId="0" borderId="28" xfId="38" applyFont="1" applyFill="1" applyBorder="1" applyAlignment="1">
      <alignment vertical="center" wrapText="1"/>
    </xf>
    <xf numFmtId="0" fontId="36" fillId="0" borderId="0" xfId="1" applyFont="1" applyFill="1" applyBorder="1" applyAlignment="1">
      <alignment horizontal="left" vertical="center" wrapText="1"/>
    </xf>
    <xf numFmtId="0" fontId="36" fillId="0" borderId="23" xfId="1" applyFont="1" applyFill="1" applyBorder="1" applyAlignment="1">
      <alignment horizontal="left" vertical="center" wrapText="1"/>
    </xf>
    <xf numFmtId="164" fontId="29" fillId="0" borderId="0" xfId="0" applyNumberFormat="1" applyFont="1" applyAlignment="1">
      <alignment wrapText="1"/>
    </xf>
    <xf numFmtId="0" fontId="35" fillId="25" borderId="17" xfId="38" applyFont="1" applyFill="1" applyBorder="1" applyAlignment="1">
      <alignment horizontal="center" vertical="center" wrapText="1"/>
    </xf>
    <xf numFmtId="0" fontId="36" fillId="25" borderId="33" xfId="38" applyFont="1" applyFill="1" applyBorder="1" applyAlignment="1">
      <alignment horizontal="left" vertical="center" wrapText="1"/>
    </xf>
    <xf numFmtId="0" fontId="35" fillId="25" borderId="37" xfId="38" applyFont="1" applyFill="1" applyBorder="1" applyAlignment="1">
      <alignment horizontal="center" vertical="center" wrapText="1"/>
    </xf>
    <xf numFmtId="0" fontId="35" fillId="25" borderId="19" xfId="38" applyFont="1" applyFill="1" applyBorder="1" applyAlignment="1">
      <alignment horizontal="center" vertical="center" wrapText="1"/>
    </xf>
    <xf numFmtId="9" fontId="38" fillId="0" borderId="35" xfId="132" applyFont="1" applyFill="1" applyBorder="1" applyAlignment="1">
      <alignment vertical="center" wrapText="1"/>
    </xf>
    <xf numFmtId="0" fontId="36" fillId="0" borderId="38" xfId="1" applyFont="1" applyFill="1" applyBorder="1" applyAlignment="1">
      <alignment horizontal="left" vertical="center" wrapText="1"/>
    </xf>
    <xf numFmtId="0" fontId="36" fillId="0" borderId="33" xfId="38" applyFont="1" applyFill="1" applyBorder="1" applyAlignment="1">
      <alignment horizontal="left" vertical="center" wrapText="1"/>
    </xf>
    <xf numFmtId="0" fontId="35" fillId="0" borderId="37" xfId="38" applyFont="1" applyFill="1" applyBorder="1" applyAlignment="1">
      <alignment horizontal="center" vertical="center" wrapText="1"/>
    </xf>
    <xf numFmtId="0" fontId="35" fillId="0" borderId="19" xfId="38" applyFont="1" applyFill="1" applyBorder="1" applyAlignment="1">
      <alignment horizontal="center" vertical="center" wrapText="1"/>
    </xf>
    <xf numFmtId="0" fontId="36" fillId="0" borderId="37" xfId="38" applyFont="1" applyFill="1" applyBorder="1" applyAlignment="1">
      <alignment horizontal="left" vertical="center" wrapText="1"/>
    </xf>
    <xf numFmtId="0" fontId="29" fillId="0" borderId="37" xfId="0" applyFont="1" applyBorder="1" applyAlignment="1"/>
    <xf numFmtId="0" fontId="42" fillId="0" borderId="51" xfId="0" applyFont="1" applyFill="1" applyBorder="1" applyAlignment="1">
      <alignment vertical="center"/>
    </xf>
    <xf numFmtId="0" fontId="29" fillId="0" borderId="37" xfId="0" applyFont="1" applyFill="1" applyBorder="1" applyAlignment="1"/>
    <xf numFmtId="0" fontId="42" fillId="0" borderId="51" xfId="0" applyFont="1" applyBorder="1" applyAlignment="1">
      <alignment vertical="center"/>
    </xf>
    <xf numFmtId="6" fontId="43" fillId="0" borderId="51" xfId="0" applyNumberFormat="1" applyFont="1" applyBorder="1" applyAlignment="1">
      <alignment vertical="center"/>
    </xf>
    <xf numFmtId="0" fontId="29" fillId="25" borderId="17" xfId="0" applyFont="1" applyFill="1" applyBorder="1"/>
    <xf numFmtId="0" fontId="29" fillId="0" borderId="37" xfId="0" applyFont="1" applyBorder="1" applyAlignment="1">
      <alignment wrapText="1"/>
    </xf>
    <xf numFmtId="17" fontId="38" fillId="25" borderId="37" xfId="38" applyNumberFormat="1" applyFont="1" applyFill="1" applyBorder="1" applyAlignment="1">
      <alignment horizontal="center" vertical="center" wrapText="1"/>
    </xf>
    <xf numFmtId="0" fontId="38" fillId="25" borderId="14" xfId="38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wrapText="1"/>
    </xf>
    <xf numFmtId="164" fontId="37" fillId="0" borderId="37" xfId="131" applyNumberFormat="1" applyFont="1" applyFill="1" applyBorder="1" applyAlignment="1">
      <alignment vertical="center" wrapText="1"/>
    </xf>
    <xf numFmtId="0" fontId="36" fillId="0" borderId="0" xfId="38" applyFont="1" applyFill="1" applyBorder="1" applyAlignment="1">
      <alignment vertical="center" wrapText="1"/>
    </xf>
    <xf numFmtId="0" fontId="44" fillId="0" borderId="0" xfId="0" applyFont="1" applyFill="1"/>
    <xf numFmtId="0" fontId="44" fillId="0" borderId="0" xfId="0" applyFont="1" applyFill="1" applyAlignment="1">
      <alignment wrapText="1"/>
    </xf>
    <xf numFmtId="164" fontId="44" fillId="0" borderId="0" xfId="0" applyNumberFormat="1" applyFont="1" applyFill="1" applyAlignment="1">
      <alignment wrapText="1"/>
    </xf>
    <xf numFmtId="8" fontId="43" fillId="0" borderId="0" xfId="0" applyNumberFormat="1" applyFont="1"/>
    <xf numFmtId="8" fontId="29" fillId="0" borderId="0" xfId="0" applyNumberFormat="1" applyFont="1"/>
    <xf numFmtId="164" fontId="29" fillId="0" borderId="0" xfId="131" applyNumberFormat="1" applyFont="1" applyAlignment="1">
      <alignment wrapText="1"/>
    </xf>
    <xf numFmtId="6" fontId="29" fillId="0" borderId="0" xfId="0" applyNumberFormat="1" applyFont="1"/>
    <xf numFmtId="0" fontId="45" fillId="0" borderId="0" xfId="0" applyFont="1"/>
    <xf numFmtId="164" fontId="45" fillId="0" borderId="0" xfId="0" applyNumberFormat="1" applyFont="1" applyAlignment="1">
      <alignment wrapText="1"/>
    </xf>
    <xf numFmtId="10" fontId="29" fillId="0" borderId="0" xfId="132" applyNumberFormat="1" applyFont="1"/>
    <xf numFmtId="2" fontId="29" fillId="0" borderId="0" xfId="0" applyNumberFormat="1" applyFont="1"/>
    <xf numFmtId="0" fontId="36" fillId="0" borderId="10" xfId="1" applyFont="1" applyFill="1" applyBorder="1" applyAlignment="1">
      <alignment vertical="center" wrapText="1"/>
    </xf>
  </cellXfs>
  <cellStyles count="134">
    <cellStyle name="20% - Accent1 2" xfId="2" xr:uid="{00000000-0005-0000-0000-000000000000}"/>
    <cellStyle name="20% - Accent1 3" xfId="44" xr:uid="{00000000-0005-0000-0000-000001000000}"/>
    <cellStyle name="20% - Accent1 4" xfId="45" xr:uid="{00000000-0005-0000-0000-000002000000}"/>
    <cellStyle name="20% - Accent2 2" xfId="3" xr:uid="{00000000-0005-0000-0000-000003000000}"/>
    <cellStyle name="20% - Accent2 3" xfId="46" xr:uid="{00000000-0005-0000-0000-000004000000}"/>
    <cellStyle name="20% - Accent2 4" xfId="47" xr:uid="{00000000-0005-0000-0000-000005000000}"/>
    <cellStyle name="20% - Accent3 2" xfId="4" xr:uid="{00000000-0005-0000-0000-000006000000}"/>
    <cellStyle name="20% - Accent3 3" xfId="48" xr:uid="{00000000-0005-0000-0000-000007000000}"/>
    <cellStyle name="20% - Accent3 4" xfId="49" xr:uid="{00000000-0005-0000-0000-000008000000}"/>
    <cellStyle name="20% - Accent4 2" xfId="5" xr:uid="{00000000-0005-0000-0000-000009000000}"/>
    <cellStyle name="20% - Accent4 3" xfId="50" xr:uid="{00000000-0005-0000-0000-00000A000000}"/>
    <cellStyle name="20% - Accent4 4" xfId="51" xr:uid="{00000000-0005-0000-0000-00000B000000}"/>
    <cellStyle name="20% - Accent5 2" xfId="6" xr:uid="{00000000-0005-0000-0000-00000C000000}"/>
    <cellStyle name="20% - Accent5 3" xfId="52" xr:uid="{00000000-0005-0000-0000-00000D000000}"/>
    <cellStyle name="20% - Accent5 4" xfId="53" xr:uid="{00000000-0005-0000-0000-00000E000000}"/>
    <cellStyle name="20% - Accent6 2" xfId="7" xr:uid="{00000000-0005-0000-0000-00000F000000}"/>
    <cellStyle name="20% - Accent6 3" xfId="54" xr:uid="{00000000-0005-0000-0000-000010000000}"/>
    <cellStyle name="20% - Accent6 4" xfId="55" xr:uid="{00000000-0005-0000-0000-000011000000}"/>
    <cellStyle name="40% - Accent1 2" xfId="8" xr:uid="{00000000-0005-0000-0000-000012000000}"/>
    <cellStyle name="40% - Accent1 3" xfId="56" xr:uid="{00000000-0005-0000-0000-000013000000}"/>
    <cellStyle name="40% - Accent1 4" xfId="57" xr:uid="{00000000-0005-0000-0000-000014000000}"/>
    <cellStyle name="40% - Accent2 2" xfId="9" xr:uid="{00000000-0005-0000-0000-000015000000}"/>
    <cellStyle name="40% - Accent2 3" xfId="58" xr:uid="{00000000-0005-0000-0000-000016000000}"/>
    <cellStyle name="40% - Accent2 4" xfId="59" xr:uid="{00000000-0005-0000-0000-000017000000}"/>
    <cellStyle name="40% - Accent3 2" xfId="10" xr:uid="{00000000-0005-0000-0000-000018000000}"/>
    <cellStyle name="40% - Accent3 3" xfId="60" xr:uid="{00000000-0005-0000-0000-000019000000}"/>
    <cellStyle name="40% - Accent3 4" xfId="61" xr:uid="{00000000-0005-0000-0000-00001A000000}"/>
    <cellStyle name="40% - Accent4 2" xfId="11" xr:uid="{00000000-0005-0000-0000-00001B000000}"/>
    <cellStyle name="40% - Accent4 3" xfId="62" xr:uid="{00000000-0005-0000-0000-00001C000000}"/>
    <cellStyle name="40% - Accent4 4" xfId="63" xr:uid="{00000000-0005-0000-0000-00001D000000}"/>
    <cellStyle name="40% - Accent5 2" xfId="12" xr:uid="{00000000-0005-0000-0000-00001E000000}"/>
    <cellStyle name="40% - Accent5 3" xfId="64" xr:uid="{00000000-0005-0000-0000-00001F000000}"/>
    <cellStyle name="40% - Accent5 4" xfId="65" xr:uid="{00000000-0005-0000-0000-000020000000}"/>
    <cellStyle name="40% - Accent6 2" xfId="13" xr:uid="{00000000-0005-0000-0000-000021000000}"/>
    <cellStyle name="40% - Accent6 3" xfId="66" xr:uid="{00000000-0005-0000-0000-000022000000}"/>
    <cellStyle name="40% - Accent6 4" xfId="67" xr:uid="{00000000-0005-0000-0000-000023000000}"/>
    <cellStyle name="60% - Accent1 2" xfId="14" xr:uid="{00000000-0005-0000-0000-000024000000}"/>
    <cellStyle name="60% - Accent1 3" xfId="68" xr:uid="{00000000-0005-0000-0000-000025000000}"/>
    <cellStyle name="60% - Accent1 4" xfId="69" xr:uid="{00000000-0005-0000-0000-000026000000}"/>
    <cellStyle name="60% - Accent2 2" xfId="15" xr:uid="{00000000-0005-0000-0000-000027000000}"/>
    <cellStyle name="60% - Accent2 3" xfId="70" xr:uid="{00000000-0005-0000-0000-000028000000}"/>
    <cellStyle name="60% - Accent2 4" xfId="71" xr:uid="{00000000-0005-0000-0000-000029000000}"/>
    <cellStyle name="60% - Accent3 2" xfId="16" xr:uid="{00000000-0005-0000-0000-00002A000000}"/>
    <cellStyle name="60% - Accent3 3" xfId="72" xr:uid="{00000000-0005-0000-0000-00002B000000}"/>
    <cellStyle name="60% - Accent3 4" xfId="73" xr:uid="{00000000-0005-0000-0000-00002C000000}"/>
    <cellStyle name="60% - Accent4 2" xfId="17" xr:uid="{00000000-0005-0000-0000-00002D000000}"/>
    <cellStyle name="60% - Accent4 3" xfId="74" xr:uid="{00000000-0005-0000-0000-00002E000000}"/>
    <cellStyle name="60% - Accent4 4" xfId="75" xr:uid="{00000000-0005-0000-0000-00002F000000}"/>
    <cellStyle name="60% - Accent5 2" xfId="18" xr:uid="{00000000-0005-0000-0000-000030000000}"/>
    <cellStyle name="60% - Accent5 3" xfId="76" xr:uid="{00000000-0005-0000-0000-000031000000}"/>
    <cellStyle name="60% - Accent5 4" xfId="77" xr:uid="{00000000-0005-0000-0000-000032000000}"/>
    <cellStyle name="60% - Accent6 2" xfId="19" xr:uid="{00000000-0005-0000-0000-000033000000}"/>
    <cellStyle name="60% - Accent6 3" xfId="78" xr:uid="{00000000-0005-0000-0000-000034000000}"/>
    <cellStyle name="60% - Accent6 4" xfId="79" xr:uid="{00000000-0005-0000-0000-000035000000}"/>
    <cellStyle name="Accent1 2" xfId="20" xr:uid="{00000000-0005-0000-0000-000036000000}"/>
    <cellStyle name="Accent1 3" xfId="80" xr:uid="{00000000-0005-0000-0000-000037000000}"/>
    <cellStyle name="Accent1 4" xfId="81" xr:uid="{00000000-0005-0000-0000-000038000000}"/>
    <cellStyle name="Accent2 2" xfId="21" xr:uid="{00000000-0005-0000-0000-000039000000}"/>
    <cellStyle name="Accent2 3" xfId="82" xr:uid="{00000000-0005-0000-0000-00003A000000}"/>
    <cellStyle name="Accent2 4" xfId="83" xr:uid="{00000000-0005-0000-0000-00003B000000}"/>
    <cellStyle name="Accent3 2" xfId="22" xr:uid="{00000000-0005-0000-0000-00003C000000}"/>
    <cellStyle name="Accent3 3" xfId="84" xr:uid="{00000000-0005-0000-0000-00003D000000}"/>
    <cellStyle name="Accent3 4" xfId="85" xr:uid="{00000000-0005-0000-0000-00003E000000}"/>
    <cellStyle name="Accent4 2" xfId="23" xr:uid="{00000000-0005-0000-0000-00003F000000}"/>
    <cellStyle name="Accent4 3" xfId="86" xr:uid="{00000000-0005-0000-0000-000040000000}"/>
    <cellStyle name="Accent4 4" xfId="87" xr:uid="{00000000-0005-0000-0000-000041000000}"/>
    <cellStyle name="Accent5 2" xfId="24" xr:uid="{00000000-0005-0000-0000-000042000000}"/>
    <cellStyle name="Accent5 3" xfId="88" xr:uid="{00000000-0005-0000-0000-000043000000}"/>
    <cellStyle name="Accent5 4" xfId="89" xr:uid="{00000000-0005-0000-0000-000044000000}"/>
    <cellStyle name="Accent6 2" xfId="25" xr:uid="{00000000-0005-0000-0000-000045000000}"/>
    <cellStyle name="Accent6 3" xfId="90" xr:uid="{00000000-0005-0000-0000-000046000000}"/>
    <cellStyle name="Accent6 4" xfId="91" xr:uid="{00000000-0005-0000-0000-000047000000}"/>
    <cellStyle name="Bad 2" xfId="26" xr:uid="{00000000-0005-0000-0000-000048000000}"/>
    <cellStyle name="Bad 3" xfId="92" xr:uid="{00000000-0005-0000-0000-000049000000}"/>
    <cellStyle name="Bad 4" xfId="93" xr:uid="{00000000-0005-0000-0000-00004A000000}"/>
    <cellStyle name="Calculation 2" xfId="27" xr:uid="{00000000-0005-0000-0000-00004B000000}"/>
    <cellStyle name="Calculation 3" xfId="94" xr:uid="{00000000-0005-0000-0000-00004C000000}"/>
    <cellStyle name="Calculation 4" xfId="95" xr:uid="{00000000-0005-0000-0000-00004D000000}"/>
    <cellStyle name="Check Cell 2" xfId="28" xr:uid="{00000000-0005-0000-0000-00004E000000}"/>
    <cellStyle name="Check Cell 3" xfId="96" xr:uid="{00000000-0005-0000-0000-00004F000000}"/>
    <cellStyle name="Check Cell 4" xfId="97" xr:uid="{00000000-0005-0000-0000-000050000000}"/>
    <cellStyle name="Comma" xfId="131" builtinId="3"/>
    <cellStyle name="Currency" xfId="133" builtinId="4"/>
    <cellStyle name="Explanatory Text 2" xfId="29" xr:uid="{00000000-0005-0000-0000-000051000000}"/>
    <cellStyle name="Explanatory Text 3" xfId="98" xr:uid="{00000000-0005-0000-0000-000052000000}"/>
    <cellStyle name="Explanatory Text 4" xfId="99" xr:uid="{00000000-0005-0000-0000-000053000000}"/>
    <cellStyle name="Good 2" xfId="30" xr:uid="{00000000-0005-0000-0000-000054000000}"/>
    <cellStyle name="Good 3" xfId="100" xr:uid="{00000000-0005-0000-0000-000055000000}"/>
    <cellStyle name="Good 4" xfId="101" xr:uid="{00000000-0005-0000-0000-000056000000}"/>
    <cellStyle name="Heading 1 2" xfId="31" xr:uid="{00000000-0005-0000-0000-000057000000}"/>
    <cellStyle name="Heading 1 3" xfId="102" xr:uid="{00000000-0005-0000-0000-000058000000}"/>
    <cellStyle name="Heading 1 4" xfId="103" xr:uid="{00000000-0005-0000-0000-000059000000}"/>
    <cellStyle name="Heading 2 2" xfId="32" xr:uid="{00000000-0005-0000-0000-00005A000000}"/>
    <cellStyle name="Heading 2 3" xfId="104" xr:uid="{00000000-0005-0000-0000-00005B000000}"/>
    <cellStyle name="Heading 2 4" xfId="105" xr:uid="{00000000-0005-0000-0000-00005C000000}"/>
    <cellStyle name="Heading 3 2" xfId="33" xr:uid="{00000000-0005-0000-0000-00005D000000}"/>
    <cellStyle name="Heading 3 3" xfId="106" xr:uid="{00000000-0005-0000-0000-00005E000000}"/>
    <cellStyle name="Heading 3 4" xfId="107" xr:uid="{00000000-0005-0000-0000-00005F000000}"/>
    <cellStyle name="Heading 4 2" xfId="34" xr:uid="{00000000-0005-0000-0000-000060000000}"/>
    <cellStyle name="Heading 4 3" xfId="108" xr:uid="{00000000-0005-0000-0000-000061000000}"/>
    <cellStyle name="Heading 4 4" xfId="109" xr:uid="{00000000-0005-0000-0000-000062000000}"/>
    <cellStyle name="Input 2" xfId="35" xr:uid="{00000000-0005-0000-0000-000063000000}"/>
    <cellStyle name="Input 3" xfId="110" xr:uid="{00000000-0005-0000-0000-000064000000}"/>
    <cellStyle name="Input 4" xfId="111" xr:uid="{00000000-0005-0000-0000-000065000000}"/>
    <cellStyle name="Linked Cell 2" xfId="36" xr:uid="{00000000-0005-0000-0000-000066000000}"/>
    <cellStyle name="Linked Cell 3" xfId="112" xr:uid="{00000000-0005-0000-0000-000067000000}"/>
    <cellStyle name="Linked Cell 4" xfId="113" xr:uid="{00000000-0005-0000-0000-000068000000}"/>
    <cellStyle name="Neutral 2" xfId="37" xr:uid="{00000000-0005-0000-0000-00006B000000}"/>
    <cellStyle name="Neutral 3" xfId="114" xr:uid="{00000000-0005-0000-0000-00006C000000}"/>
    <cellStyle name="Neutral 4" xfId="115" xr:uid="{00000000-0005-0000-0000-00006D000000}"/>
    <cellStyle name="Normal" xfId="0" builtinId="0"/>
    <cellStyle name="Normal 2" xfId="38" xr:uid="{00000000-0005-0000-0000-00006F000000}"/>
    <cellStyle name="Normal 2 2" xfId="116" xr:uid="{00000000-0005-0000-0000-000070000000}"/>
    <cellStyle name="Normal 2 3" xfId="117" xr:uid="{00000000-0005-0000-0000-000071000000}"/>
    <cellStyle name="Normal 2 4" xfId="118" xr:uid="{00000000-0005-0000-0000-000072000000}"/>
    <cellStyle name="Normal 3" xfId="1" xr:uid="{00000000-0005-0000-0000-000073000000}"/>
    <cellStyle name="Normal 3 2" xfId="119" xr:uid="{00000000-0005-0000-0000-000074000000}"/>
    <cellStyle name="Normal 4" xfId="120" xr:uid="{00000000-0005-0000-0000-000075000000}"/>
    <cellStyle name="Note 2" xfId="39" xr:uid="{00000000-0005-0000-0000-000076000000}"/>
    <cellStyle name="Note 3" xfId="121" xr:uid="{00000000-0005-0000-0000-000077000000}"/>
    <cellStyle name="Note 4" xfId="122" xr:uid="{00000000-0005-0000-0000-000078000000}"/>
    <cellStyle name="Output 2" xfId="40" xr:uid="{00000000-0005-0000-0000-000079000000}"/>
    <cellStyle name="Output 3" xfId="123" xr:uid="{00000000-0005-0000-0000-00007A000000}"/>
    <cellStyle name="Output 4" xfId="124" xr:uid="{00000000-0005-0000-0000-00007B000000}"/>
    <cellStyle name="Percent" xfId="132" builtinId="5"/>
    <cellStyle name="Title 2" xfId="41" xr:uid="{00000000-0005-0000-0000-00007D000000}"/>
    <cellStyle name="Title 3" xfId="125" xr:uid="{00000000-0005-0000-0000-00007E000000}"/>
    <cellStyle name="Title 4" xfId="126" xr:uid="{00000000-0005-0000-0000-00007F000000}"/>
    <cellStyle name="Total 2" xfId="42" xr:uid="{00000000-0005-0000-0000-000080000000}"/>
    <cellStyle name="Total 3" xfId="127" xr:uid="{00000000-0005-0000-0000-000081000000}"/>
    <cellStyle name="Total 4" xfId="128" xr:uid="{00000000-0005-0000-0000-000082000000}"/>
    <cellStyle name="Warning Text 2" xfId="43" xr:uid="{00000000-0005-0000-0000-000083000000}"/>
    <cellStyle name="Warning Text 3" xfId="129" xr:uid="{00000000-0005-0000-0000-000084000000}"/>
    <cellStyle name="Warning Text 4" xfId="130" xr:uid="{00000000-0005-0000-0000-00008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zoomScaleNormal="100" workbookViewId="0">
      <selection activeCell="C13" sqref="C13"/>
    </sheetView>
  </sheetViews>
  <sheetFormatPr defaultColWidth="9.08984375" defaultRowHeight="14.5" x14ac:dyDescent="0.35"/>
  <cols>
    <col min="2" max="2" width="55" customWidth="1"/>
    <col min="3" max="3" width="50.6328125" customWidth="1"/>
    <col min="4" max="4" width="30.90625" bestFit="1" customWidth="1"/>
  </cols>
  <sheetData>
    <row r="1" spans="2:4" ht="15" thickBot="1" x14ac:dyDescent="0.4">
      <c r="B1" s="2"/>
      <c r="C1" s="2"/>
      <c r="D1" s="2"/>
    </row>
    <row r="2" spans="2:4" x14ac:dyDescent="0.35">
      <c r="B2" s="8" t="s">
        <v>51</v>
      </c>
      <c r="C2" s="9" t="s">
        <v>52</v>
      </c>
      <c r="D2" s="10" t="s">
        <v>53</v>
      </c>
    </row>
    <row r="3" spans="2:4" x14ac:dyDescent="0.35">
      <c r="B3" s="42" t="s">
        <v>97</v>
      </c>
      <c r="C3" s="3"/>
      <c r="D3" s="4"/>
    </row>
    <row r="4" spans="2:4" x14ac:dyDescent="0.35">
      <c r="B4" s="43"/>
      <c r="C4" s="3"/>
      <c r="D4" s="4"/>
    </row>
    <row r="5" spans="2:4" x14ac:dyDescent="0.35">
      <c r="B5" s="43"/>
      <c r="C5" s="3"/>
      <c r="D5" s="4"/>
    </row>
    <row r="6" spans="2:4" ht="15.5" x14ac:dyDescent="0.35">
      <c r="B6" s="43"/>
      <c r="C6" s="22"/>
      <c r="D6" s="18"/>
    </row>
    <row r="7" spans="2:4" x14ac:dyDescent="0.35">
      <c r="B7" s="43"/>
      <c r="C7" s="3"/>
      <c r="D7" s="4"/>
    </row>
    <row r="8" spans="2:4" x14ac:dyDescent="0.35">
      <c r="B8" s="43"/>
      <c r="C8" s="3"/>
      <c r="D8" s="4"/>
    </row>
    <row r="9" spans="2:4" ht="15" thickBot="1" x14ac:dyDescent="0.4">
      <c r="B9" s="44"/>
      <c r="C9" s="5"/>
      <c r="D9" s="6"/>
    </row>
    <row r="10" spans="2:4" ht="15" thickBot="1" x14ac:dyDescent="0.4"/>
    <row r="11" spans="2:4" ht="15" thickBot="1" x14ac:dyDescent="0.4">
      <c r="B11" s="11" t="s">
        <v>54</v>
      </c>
      <c r="C11" s="12" t="s">
        <v>55</v>
      </c>
      <c r="D11" s="7"/>
    </row>
    <row r="12" spans="2:4" ht="31" x14ac:dyDescent="0.35">
      <c r="B12" s="46" t="s">
        <v>86</v>
      </c>
      <c r="C12" s="30" t="s">
        <v>132</v>
      </c>
      <c r="D12" s="7"/>
    </row>
    <row r="13" spans="2:4" ht="31" x14ac:dyDescent="0.35">
      <c r="B13" s="47"/>
      <c r="C13" s="19" t="s">
        <v>131</v>
      </c>
      <c r="D13" s="2"/>
    </row>
    <row r="14" spans="2:4" ht="16" thickBot="1" x14ac:dyDescent="0.4">
      <c r="B14" s="48"/>
      <c r="C14" s="31" t="s">
        <v>95</v>
      </c>
      <c r="D14" s="2"/>
    </row>
    <row r="16" spans="2:4" ht="54" customHeight="1" x14ac:dyDescent="0.35">
      <c r="B16" s="45"/>
      <c r="C16" s="45"/>
    </row>
  </sheetData>
  <mergeCells count="3">
    <mergeCell ref="B3:B9"/>
    <mergeCell ref="B16:C16"/>
    <mergeCell ref="B12:B14"/>
  </mergeCells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10" zoomScale="70" zoomScaleNormal="70" workbookViewId="0">
      <selection activeCell="H24" sqref="H24"/>
    </sheetView>
  </sheetViews>
  <sheetFormatPr defaultColWidth="9.08984375" defaultRowHeight="14.5" x14ac:dyDescent="0.35"/>
  <cols>
    <col min="1" max="1" width="42.36328125" customWidth="1"/>
    <col min="2" max="2" width="35.08984375" style="28" customWidth="1"/>
    <col min="3" max="3" width="33.453125" style="28" customWidth="1"/>
    <col min="6" max="6" width="12.1796875" bestFit="1" customWidth="1"/>
    <col min="8" max="8" width="15" customWidth="1"/>
    <col min="9" max="9" width="11.453125" customWidth="1"/>
    <col min="10" max="10" width="14.81640625" customWidth="1"/>
  </cols>
  <sheetData>
    <row r="1" spans="1:12" ht="15.75" customHeight="1" thickBot="1" x14ac:dyDescent="0.4">
      <c r="A1" s="52" t="s">
        <v>56</v>
      </c>
      <c r="B1" s="52"/>
      <c r="C1" s="52"/>
    </row>
    <row r="2" spans="1:12" ht="15.5" x14ac:dyDescent="0.35">
      <c r="A2" s="49" t="s">
        <v>57</v>
      </c>
      <c r="B2" s="50"/>
      <c r="C2" s="51"/>
    </row>
    <row r="3" spans="1:12" ht="15.5" x14ac:dyDescent="0.35">
      <c r="A3" s="13" t="s">
        <v>58</v>
      </c>
      <c r="B3" s="24" t="s">
        <v>59</v>
      </c>
      <c r="C3" s="29" t="s">
        <v>60</v>
      </c>
    </row>
    <row r="4" spans="1:12" ht="15" thickBot="1" x14ac:dyDescent="0.4">
      <c r="A4" s="15" t="s">
        <v>118</v>
      </c>
      <c r="B4" s="38">
        <v>2017</v>
      </c>
      <c r="C4" s="38">
        <v>2021</v>
      </c>
    </row>
    <row r="5" spans="1:12" ht="15" thickBot="1" x14ac:dyDescent="0.4">
      <c r="A5" s="16"/>
      <c r="B5" s="25"/>
      <c r="C5" s="25"/>
    </row>
    <row r="6" spans="1:12" ht="15.5" x14ac:dyDescent="0.35">
      <c r="A6" s="49" t="s">
        <v>61</v>
      </c>
      <c r="B6" s="50"/>
      <c r="C6" s="51"/>
    </row>
    <row r="7" spans="1:12" ht="15" thickBot="1" x14ac:dyDescent="0.4">
      <c r="A7" s="15" t="s">
        <v>98</v>
      </c>
      <c r="B7" s="56"/>
      <c r="C7" s="57"/>
    </row>
    <row r="8" spans="1:12" ht="15" thickBot="1" x14ac:dyDescent="0.4">
      <c r="A8" s="58"/>
      <c r="B8" s="58"/>
      <c r="C8" s="58"/>
    </row>
    <row r="9" spans="1:12" ht="15.5" x14ac:dyDescent="0.35">
      <c r="A9" s="53" t="s">
        <v>62</v>
      </c>
      <c r="B9" s="54"/>
      <c r="C9" s="55"/>
    </row>
    <row r="10" spans="1:12" ht="31" x14ac:dyDescent="0.35">
      <c r="A10" s="13" t="s">
        <v>63</v>
      </c>
      <c r="B10" s="24" t="s">
        <v>64</v>
      </c>
      <c r="C10" s="29" t="s">
        <v>65</v>
      </c>
    </row>
    <row r="11" spans="1:12" ht="15.5" x14ac:dyDescent="0.35">
      <c r="A11" s="20" t="s">
        <v>41</v>
      </c>
      <c r="B11" s="26">
        <f>+'Detailed Procurement Plan'!G8</f>
        <v>7091678</v>
      </c>
      <c r="C11" s="26">
        <f>SUM(B11)</f>
        <v>7091678</v>
      </c>
    </row>
    <row r="12" spans="1:12" ht="15.5" x14ac:dyDescent="0.35">
      <c r="A12" s="20" t="s">
        <v>4</v>
      </c>
      <c r="B12" s="26">
        <f>+'Detailed Procurement Plan'!G15</f>
        <v>80000</v>
      </c>
      <c r="C12" s="26">
        <f t="shared" ref="C12:C17" si="0">SUM(B12)</f>
        <v>80000</v>
      </c>
    </row>
    <row r="13" spans="1:12" ht="15.5" x14ac:dyDescent="0.35">
      <c r="A13" s="20" t="s">
        <v>66</v>
      </c>
      <c r="B13" s="26">
        <f>+'Detailed Procurement Plan'!G22</f>
        <v>275698</v>
      </c>
      <c r="C13" s="26">
        <f t="shared" si="0"/>
        <v>275698</v>
      </c>
      <c r="H13" s="1"/>
      <c r="I13" s="1"/>
      <c r="J13" s="1"/>
      <c r="K13" s="1"/>
      <c r="L13" s="1"/>
    </row>
    <row r="14" spans="1:12" ht="15.5" x14ac:dyDescent="0.35">
      <c r="A14" s="20" t="s">
        <v>67</v>
      </c>
      <c r="B14" s="26"/>
      <c r="C14" s="26">
        <f t="shared" si="0"/>
        <v>0</v>
      </c>
      <c r="H14" s="1"/>
      <c r="I14" s="1"/>
      <c r="J14" s="1"/>
      <c r="K14" s="1"/>
      <c r="L14" s="1"/>
    </row>
    <row r="15" spans="1:12" s="1" customFormat="1" ht="15.5" x14ac:dyDescent="0.35">
      <c r="A15" s="20" t="s">
        <v>96</v>
      </c>
      <c r="B15" s="26"/>
      <c r="C15" s="26">
        <f t="shared" si="0"/>
        <v>0</v>
      </c>
    </row>
    <row r="16" spans="1:12" ht="15.5" x14ac:dyDescent="0.35">
      <c r="A16" s="20" t="s">
        <v>68</v>
      </c>
      <c r="B16" s="26">
        <f>+'Detailed Procurement Plan'!F34+'Detailed Procurement Plan'!F53</f>
        <v>2552624</v>
      </c>
      <c r="C16" s="26">
        <f t="shared" si="0"/>
        <v>2552624</v>
      </c>
      <c r="H16" s="1"/>
      <c r="I16" s="1"/>
      <c r="J16" s="1"/>
      <c r="K16" s="1"/>
      <c r="L16" s="1"/>
    </row>
    <row r="17" spans="1:12" ht="16" thickBot="1" x14ac:dyDescent="0.4">
      <c r="A17" s="23"/>
      <c r="B17" s="26"/>
      <c r="C17" s="26">
        <f t="shared" si="0"/>
        <v>0</v>
      </c>
      <c r="H17" s="1"/>
      <c r="I17" s="1"/>
      <c r="J17" s="1"/>
      <c r="K17" s="1"/>
      <c r="L17" s="1"/>
    </row>
    <row r="18" spans="1:12" ht="15.5" x14ac:dyDescent="0.35">
      <c r="A18" s="14" t="s">
        <v>1</v>
      </c>
      <c r="B18" s="27">
        <f>SUM(B11:B17)</f>
        <v>10000000</v>
      </c>
      <c r="C18" s="27">
        <f>SUM(C11:C17)</f>
        <v>10000000</v>
      </c>
      <c r="H18" s="1"/>
      <c r="I18" s="1"/>
      <c r="J18" s="1"/>
      <c r="K18" s="1"/>
      <c r="L18" s="1"/>
    </row>
    <row r="19" spans="1:12" ht="15" thickBot="1" x14ac:dyDescent="0.4">
      <c r="H19" s="1"/>
      <c r="I19" s="1"/>
      <c r="J19" s="1"/>
      <c r="K19" s="1"/>
      <c r="L19" s="1"/>
    </row>
    <row r="20" spans="1:12" ht="15.5" x14ac:dyDescent="0.35">
      <c r="A20" s="49" t="s">
        <v>70</v>
      </c>
      <c r="B20" s="50"/>
      <c r="C20" s="51"/>
      <c r="H20" s="1"/>
      <c r="I20" s="1"/>
      <c r="J20" s="1"/>
      <c r="K20" s="1"/>
      <c r="L20" s="1"/>
    </row>
    <row r="21" spans="1:12" ht="31" x14ac:dyDescent="0.35">
      <c r="A21" s="17" t="s">
        <v>71</v>
      </c>
      <c r="B21" s="32" t="s">
        <v>64</v>
      </c>
      <c r="C21" s="29" t="s">
        <v>65</v>
      </c>
      <c r="H21" s="1"/>
      <c r="I21" s="1"/>
      <c r="J21" s="1"/>
      <c r="K21" s="1"/>
      <c r="L21" s="1"/>
    </row>
    <row r="22" spans="1:12" ht="34.5" customHeight="1" x14ac:dyDescent="0.35">
      <c r="A22" s="21" t="s">
        <v>132</v>
      </c>
      <c r="B22" s="33">
        <f>+'Detailed Procurement Plan'!G5+'Detailed Procurement Plan'!G6+'Detailed Procurement Plan'!G7+'Detailed Procurement Plan'!G21+'Detailed Procurement Plan'!F27+'Detailed Procurement Plan'!F28+'Detailed Procurement Plan'!F29+'Detailed Procurement Plan'!F30+'Detailed Procurement Plan'!F31</f>
        <v>8539461</v>
      </c>
      <c r="C22" s="34">
        <f>+B22</f>
        <v>8539461</v>
      </c>
      <c r="H22" s="1"/>
      <c r="I22" s="1"/>
      <c r="J22" s="1"/>
      <c r="K22" s="1"/>
      <c r="L22" s="1"/>
    </row>
    <row r="23" spans="1:12" ht="41" customHeight="1" x14ac:dyDescent="0.35">
      <c r="A23" s="39" t="s">
        <v>131</v>
      </c>
      <c r="B23" s="33">
        <f>+'Detailed Procurement Plan'!F32+'Detailed Procurement Plan'!F39+'Detailed Procurement Plan'!F40</f>
        <v>618241</v>
      </c>
      <c r="C23" s="34">
        <f>+B23</f>
        <v>618241</v>
      </c>
      <c r="F23" s="28"/>
      <c r="H23" s="1"/>
    </row>
    <row r="24" spans="1:12" ht="36.75" customHeight="1" x14ac:dyDescent="0.35">
      <c r="A24" s="40" t="s">
        <v>95</v>
      </c>
      <c r="B24" s="33">
        <f>+'Detailed Procurement Plan'!G14+'Detailed Procurement Plan'!G13+'Detailed Procurement Plan'!G20+'Detailed Procurement Plan'!F41+'Detailed Procurement Plan'!F42+'Detailed Procurement Plan'!F43+'Detailed Procurement Plan'!F44+'Detailed Procurement Plan'!F45+'Detailed Procurement Plan'!F46+'Detailed Procurement Plan'!F47+'Detailed Procurement Plan'!F48+'Detailed Procurement Plan'!F49</f>
        <v>627298</v>
      </c>
      <c r="C24" s="34">
        <f>+B24</f>
        <v>627298</v>
      </c>
      <c r="F24" s="28"/>
      <c r="H24" s="1"/>
    </row>
    <row r="25" spans="1:12" ht="15.5" x14ac:dyDescent="0.35">
      <c r="A25" s="41" t="s">
        <v>128</v>
      </c>
      <c r="B25" s="33">
        <f>+'Detailed Procurement Plan'!F50+'Detailed Procurement Plan'!F51+'Detailed Procurement Plan'!F52</f>
        <v>115000</v>
      </c>
      <c r="C25" s="34">
        <f t="shared" ref="C25:C26" si="1">+B25</f>
        <v>115000</v>
      </c>
      <c r="F25" s="28"/>
      <c r="H25" s="1"/>
    </row>
    <row r="26" spans="1:12" ht="15.5" x14ac:dyDescent="0.35">
      <c r="A26" s="20" t="s">
        <v>93</v>
      </c>
      <c r="B26" s="33">
        <f>+'Detailed Procurement Plan'!F33</f>
        <v>100000</v>
      </c>
      <c r="C26" s="34">
        <f t="shared" si="1"/>
        <v>100000</v>
      </c>
      <c r="H26" s="1"/>
    </row>
    <row r="27" spans="1:12" ht="15.5" x14ac:dyDescent="0.35">
      <c r="A27" s="20"/>
      <c r="B27" s="33"/>
      <c r="C27" s="34"/>
      <c r="H27" s="1"/>
    </row>
    <row r="28" spans="1:12" ht="16" thickBot="1" x14ac:dyDescent="0.4">
      <c r="A28" s="35" t="s">
        <v>1</v>
      </c>
      <c r="B28" s="36">
        <f>SUM(B22:B27)</f>
        <v>10000000</v>
      </c>
      <c r="C28" s="37">
        <f>SUM(C22:C27)</f>
        <v>10000000</v>
      </c>
      <c r="H28" s="1"/>
    </row>
    <row r="29" spans="1:12" x14ac:dyDescent="0.35">
      <c r="H29" s="1"/>
    </row>
  </sheetData>
  <mergeCells count="7">
    <mergeCell ref="A20:C20"/>
    <mergeCell ref="A1:C1"/>
    <mergeCell ref="A9:C9"/>
    <mergeCell ref="A2:C2"/>
    <mergeCell ref="A6:C6"/>
    <mergeCell ref="B7:C7"/>
    <mergeCell ref="A8:C8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70"/>
  <sheetViews>
    <sheetView tabSelected="1" topLeftCell="A49" zoomScale="90" zoomScaleNormal="90" workbookViewId="0">
      <selection activeCell="A52" sqref="A52"/>
    </sheetView>
  </sheetViews>
  <sheetFormatPr defaultColWidth="9.08984375" defaultRowHeight="14.5" x14ac:dyDescent="0.35"/>
  <cols>
    <col min="1" max="1" width="14.6328125" style="65" customWidth="1"/>
    <col min="2" max="2" width="44.453125" style="65" customWidth="1"/>
    <col min="3" max="3" width="10.08984375" style="65" customWidth="1"/>
    <col min="4" max="4" width="21.54296875" style="65" customWidth="1"/>
    <col min="5" max="5" width="8.08984375" style="122" customWidth="1"/>
    <col min="6" max="6" width="21.6328125" style="122" customWidth="1"/>
    <col min="7" max="7" width="17.90625" style="65" customWidth="1"/>
    <col min="8" max="8" width="10.36328125" style="65" customWidth="1"/>
    <col min="9" max="9" width="22.90625" style="65" customWidth="1"/>
    <col min="10" max="10" width="34.36328125" style="65" customWidth="1"/>
    <col min="11" max="11" width="14" style="65" customWidth="1"/>
    <col min="12" max="13" width="15.453125" style="65" customWidth="1"/>
    <col min="14" max="14" width="10.54296875" style="65" customWidth="1"/>
    <col min="15" max="15" width="13" style="65" customWidth="1"/>
    <col min="16" max="16" width="9" style="65" customWidth="1"/>
    <col min="17" max="17" width="8.984375E-2" style="65" hidden="1" customWidth="1"/>
    <col min="18" max="18" width="57.453125" style="65" hidden="1" customWidth="1"/>
    <col min="19" max="16384" width="9.08984375" style="65"/>
  </cols>
  <sheetData>
    <row r="1" spans="1:36" ht="16.5" customHeight="1" thickBot="1" x14ac:dyDescent="0.4">
      <c r="A1" s="59" t="s">
        <v>69</v>
      </c>
      <c r="B1" s="60"/>
      <c r="C1" s="60"/>
      <c r="D1" s="60"/>
      <c r="E1" s="61"/>
      <c r="F1" s="61"/>
      <c r="G1" s="60"/>
      <c r="H1" s="60"/>
      <c r="I1" s="60"/>
      <c r="J1" s="60"/>
      <c r="K1" s="60"/>
      <c r="L1" s="60"/>
      <c r="M1" s="60"/>
      <c r="N1" s="62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4"/>
    </row>
    <row r="2" spans="1:36" ht="15.5" x14ac:dyDescent="0.35">
      <c r="A2" s="66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9"/>
      <c r="P2" s="70"/>
      <c r="Q2" s="71" t="s">
        <v>75</v>
      </c>
      <c r="R2" s="70"/>
      <c r="S2" s="70"/>
      <c r="T2" s="70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6" ht="15" customHeight="1" x14ac:dyDescent="0.35">
      <c r="A3" s="73" t="s">
        <v>3</v>
      </c>
      <c r="B3" s="74" t="s">
        <v>9</v>
      </c>
      <c r="C3" s="74" t="s">
        <v>10</v>
      </c>
      <c r="D3" s="75" t="s">
        <v>11</v>
      </c>
      <c r="E3" s="74" t="s">
        <v>12</v>
      </c>
      <c r="F3" s="75" t="s">
        <v>13</v>
      </c>
      <c r="G3" s="76" t="s">
        <v>76</v>
      </c>
      <c r="H3" s="77"/>
      <c r="I3" s="78"/>
      <c r="J3" s="74" t="s">
        <v>14</v>
      </c>
      <c r="K3" s="75" t="s">
        <v>74</v>
      </c>
      <c r="L3" s="74" t="s">
        <v>18</v>
      </c>
      <c r="M3" s="74"/>
      <c r="N3" s="79" t="s">
        <v>77</v>
      </c>
      <c r="O3" s="69"/>
      <c r="P3" s="70"/>
      <c r="Q3" s="80" t="s">
        <v>72</v>
      </c>
      <c r="R3" s="70"/>
      <c r="S3" s="70"/>
      <c r="T3" s="70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6" ht="91" x14ac:dyDescent="0.35">
      <c r="A4" s="73"/>
      <c r="B4" s="74"/>
      <c r="C4" s="74"/>
      <c r="D4" s="81"/>
      <c r="E4" s="74"/>
      <c r="F4" s="81"/>
      <c r="G4" s="82" t="s">
        <v>78</v>
      </c>
      <c r="H4" s="83" t="s">
        <v>79</v>
      </c>
      <c r="I4" s="83" t="s">
        <v>80</v>
      </c>
      <c r="J4" s="74"/>
      <c r="K4" s="81"/>
      <c r="L4" s="83" t="s">
        <v>17</v>
      </c>
      <c r="M4" s="83" t="s">
        <v>16</v>
      </c>
      <c r="N4" s="79"/>
      <c r="O4" s="69"/>
      <c r="P4" s="70"/>
      <c r="Q4" s="80" t="s">
        <v>73</v>
      </c>
      <c r="R4" s="70"/>
      <c r="S4" s="70"/>
      <c r="T4" s="70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6" ht="61.5" customHeight="1" x14ac:dyDescent="0.35">
      <c r="A5" s="84" t="s">
        <v>97</v>
      </c>
      <c r="B5" s="85" t="s">
        <v>133</v>
      </c>
      <c r="C5" s="86"/>
      <c r="D5" s="87" t="s">
        <v>30</v>
      </c>
      <c r="E5" s="88">
        <v>1</v>
      </c>
      <c r="F5" s="88" t="s">
        <v>99</v>
      </c>
      <c r="G5" s="89">
        <v>3478348</v>
      </c>
      <c r="H5" s="90">
        <v>1</v>
      </c>
      <c r="I5" s="91">
        <v>0</v>
      </c>
      <c r="J5" s="92" t="str">
        <f>+'Project Structure'!C12</f>
        <v>Component 1 - Climate risk reduction in the tourism sector</v>
      </c>
      <c r="K5" s="93" t="s">
        <v>73</v>
      </c>
      <c r="L5" s="94">
        <v>43068</v>
      </c>
      <c r="M5" s="94">
        <v>43314</v>
      </c>
      <c r="N5" s="95" t="s">
        <v>87</v>
      </c>
      <c r="O5" s="69"/>
      <c r="P5" s="70"/>
      <c r="Q5" s="70" t="s">
        <v>21</v>
      </c>
      <c r="R5" s="70"/>
      <c r="S5" s="70"/>
      <c r="T5" s="70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6" ht="49.5" customHeight="1" x14ac:dyDescent="0.35">
      <c r="A6" s="96"/>
      <c r="B6" s="85" t="s">
        <v>134</v>
      </c>
      <c r="C6" s="97"/>
      <c r="D6" s="87" t="s">
        <v>30</v>
      </c>
      <c r="E6" s="88">
        <v>1</v>
      </c>
      <c r="F6" s="88" t="s">
        <v>100</v>
      </c>
      <c r="G6" s="89">
        <v>2739330</v>
      </c>
      <c r="H6" s="90">
        <v>1</v>
      </c>
      <c r="I6" s="91">
        <v>0</v>
      </c>
      <c r="J6" s="92" t="str">
        <f>+'Project Structure'!C12</f>
        <v>Component 1 - Climate risk reduction in the tourism sector</v>
      </c>
      <c r="K6" s="93" t="s">
        <v>73</v>
      </c>
      <c r="L6" s="94">
        <v>43770</v>
      </c>
      <c r="M6" s="94">
        <v>44084</v>
      </c>
      <c r="N6" s="95" t="s">
        <v>87</v>
      </c>
      <c r="O6" s="69"/>
      <c r="P6" s="70"/>
      <c r="Q6" s="70" t="s">
        <v>22</v>
      </c>
      <c r="R6" s="70"/>
      <c r="S6" s="70"/>
      <c r="T6" s="70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6" ht="65.25" customHeight="1" x14ac:dyDescent="0.35">
      <c r="A7" s="98"/>
      <c r="B7" s="85" t="s">
        <v>135</v>
      </c>
      <c r="C7" s="99"/>
      <c r="D7" s="100" t="s">
        <v>119</v>
      </c>
      <c r="E7" s="88">
        <v>1</v>
      </c>
      <c r="F7" s="88" t="s">
        <v>101</v>
      </c>
      <c r="G7" s="89">
        <f>994000-120000</f>
        <v>874000</v>
      </c>
      <c r="H7" s="90">
        <v>1</v>
      </c>
      <c r="I7" s="91">
        <v>0</v>
      </c>
      <c r="J7" s="92" t="str">
        <f>+'Project Structure'!C12</f>
        <v>Component 1 - Climate risk reduction in the tourism sector</v>
      </c>
      <c r="K7" s="93" t="s">
        <v>73</v>
      </c>
      <c r="L7" s="94">
        <v>43984</v>
      </c>
      <c r="M7" s="94">
        <v>44501</v>
      </c>
      <c r="N7" s="95" t="s">
        <v>87</v>
      </c>
      <c r="O7" s="69"/>
      <c r="P7" s="70"/>
      <c r="Q7" s="80" t="s">
        <v>23</v>
      </c>
      <c r="R7" s="70"/>
      <c r="S7" s="70"/>
      <c r="T7" s="70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</row>
    <row r="8" spans="1:36" ht="51.75" customHeight="1" thickBot="1" x14ac:dyDescent="0.4">
      <c r="A8" s="101"/>
      <c r="B8" s="102" t="s">
        <v>88</v>
      </c>
      <c r="C8" s="103"/>
      <c r="D8" s="104"/>
      <c r="E8" s="103"/>
      <c r="F8" s="103"/>
      <c r="G8" s="105">
        <f>SUM(G5:G7)</f>
        <v>7091678</v>
      </c>
      <c r="H8" s="106"/>
      <c r="I8" s="107"/>
      <c r="J8" s="103"/>
      <c r="K8" s="104"/>
      <c r="L8" s="103"/>
      <c r="M8" s="103"/>
      <c r="N8" s="108"/>
      <c r="O8" s="69"/>
      <c r="P8" s="70"/>
      <c r="Q8" s="80" t="s">
        <v>24</v>
      </c>
      <c r="R8" s="70"/>
      <c r="S8" s="70"/>
      <c r="T8" s="70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</row>
    <row r="9" spans="1:36" ht="39" customHeight="1" thickBot="1" x14ac:dyDescent="0.4">
      <c r="E9" s="65"/>
      <c r="F9" s="65"/>
      <c r="I9" s="109"/>
      <c r="P9" s="72"/>
      <c r="Q9" s="80" t="s">
        <v>25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1:36" ht="91" x14ac:dyDescent="0.35">
      <c r="A10" s="66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9"/>
      <c r="P10" s="70"/>
      <c r="Q10" s="80" t="s">
        <v>26</v>
      </c>
      <c r="R10" s="70"/>
      <c r="S10" s="70"/>
      <c r="T10" s="70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6" ht="15" customHeight="1" x14ac:dyDescent="0.35">
      <c r="A11" s="73" t="s">
        <v>3</v>
      </c>
      <c r="B11" s="74" t="s">
        <v>9</v>
      </c>
      <c r="C11" s="74" t="s">
        <v>10</v>
      </c>
      <c r="D11" s="75" t="s">
        <v>11</v>
      </c>
      <c r="E11" s="74" t="s">
        <v>12</v>
      </c>
      <c r="F11" s="75" t="s">
        <v>13</v>
      </c>
      <c r="G11" s="76" t="s">
        <v>76</v>
      </c>
      <c r="H11" s="77"/>
      <c r="I11" s="78"/>
      <c r="J11" s="74" t="s">
        <v>14</v>
      </c>
      <c r="K11" s="75" t="s">
        <v>74</v>
      </c>
      <c r="L11" s="74" t="s">
        <v>18</v>
      </c>
      <c r="M11" s="74"/>
      <c r="N11" s="79" t="s">
        <v>77</v>
      </c>
      <c r="O11" s="69"/>
      <c r="P11" s="70"/>
      <c r="Q11" s="80" t="s">
        <v>27</v>
      </c>
      <c r="R11" s="70"/>
      <c r="S11" s="70"/>
      <c r="T11" s="70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</row>
    <row r="12" spans="1:36" ht="90" customHeight="1" x14ac:dyDescent="0.35">
      <c r="A12" s="73"/>
      <c r="B12" s="74"/>
      <c r="C12" s="74"/>
      <c r="D12" s="81"/>
      <c r="E12" s="74"/>
      <c r="F12" s="81"/>
      <c r="G12" s="82" t="s">
        <v>78</v>
      </c>
      <c r="H12" s="83" t="s">
        <v>79</v>
      </c>
      <c r="I12" s="83" t="s">
        <v>80</v>
      </c>
      <c r="J12" s="74"/>
      <c r="K12" s="81"/>
      <c r="L12" s="83" t="s">
        <v>17</v>
      </c>
      <c r="M12" s="83" t="s">
        <v>16</v>
      </c>
      <c r="N12" s="79"/>
      <c r="O12" s="69"/>
      <c r="P12" s="70"/>
      <c r="Q12" s="80" t="s">
        <v>28</v>
      </c>
      <c r="R12" s="70"/>
      <c r="S12" s="70"/>
      <c r="T12" s="70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</row>
    <row r="13" spans="1:36" ht="33" customHeight="1" x14ac:dyDescent="0.35">
      <c r="A13" s="110"/>
      <c r="B13" s="111" t="s">
        <v>120</v>
      </c>
      <c r="C13" s="112"/>
      <c r="D13" s="113" t="s">
        <v>121</v>
      </c>
      <c r="E13" s="114"/>
      <c r="F13" s="115" t="s">
        <v>122</v>
      </c>
      <c r="G13" s="116">
        <v>40000</v>
      </c>
      <c r="H13" s="117">
        <v>1</v>
      </c>
      <c r="I13" s="91">
        <v>0</v>
      </c>
      <c r="J13" s="114" t="s">
        <v>95</v>
      </c>
      <c r="K13" s="112" t="s">
        <v>72</v>
      </c>
      <c r="L13" s="94">
        <v>43308</v>
      </c>
      <c r="M13" s="94">
        <v>43378</v>
      </c>
      <c r="N13" s="95" t="s">
        <v>87</v>
      </c>
      <c r="O13" s="69"/>
      <c r="P13" s="70"/>
      <c r="Q13" s="71"/>
      <c r="R13" s="70"/>
      <c r="S13" s="70"/>
      <c r="T13" s="70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</row>
    <row r="14" spans="1:36" ht="33" customHeight="1" x14ac:dyDescent="0.35">
      <c r="A14" s="110"/>
      <c r="B14" s="111" t="s">
        <v>129</v>
      </c>
      <c r="C14" s="112"/>
      <c r="D14" s="113" t="s">
        <v>121</v>
      </c>
      <c r="E14" s="114"/>
      <c r="F14" s="115" t="s">
        <v>130</v>
      </c>
      <c r="G14" s="116">
        <v>40000</v>
      </c>
      <c r="H14" s="118"/>
      <c r="I14" s="91">
        <v>0</v>
      </c>
      <c r="J14" s="114" t="s">
        <v>95</v>
      </c>
      <c r="K14" s="112" t="s">
        <v>72</v>
      </c>
      <c r="L14" s="94">
        <v>43132</v>
      </c>
      <c r="M14" s="94">
        <v>43378</v>
      </c>
      <c r="N14" s="95" t="s">
        <v>87</v>
      </c>
      <c r="O14" s="69"/>
      <c r="P14" s="70"/>
      <c r="Q14" s="71"/>
      <c r="R14" s="70"/>
      <c r="S14" s="70"/>
      <c r="T14" s="70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</row>
    <row r="15" spans="1:36" ht="29.25" customHeight="1" thickBot="1" x14ac:dyDescent="0.4">
      <c r="A15" s="101"/>
      <c r="B15" s="119" t="s">
        <v>88</v>
      </c>
      <c r="C15" s="103"/>
      <c r="D15" s="103"/>
      <c r="E15" s="103"/>
      <c r="F15" s="103"/>
      <c r="G15" s="120">
        <f>SUM(G13:G14)</f>
        <v>80000</v>
      </c>
      <c r="H15" s="121"/>
      <c r="I15" s="103"/>
      <c r="J15" s="103"/>
      <c r="K15" s="103"/>
      <c r="L15" s="103"/>
      <c r="M15" s="103"/>
      <c r="N15" s="108"/>
      <c r="O15" s="69"/>
      <c r="P15" s="70"/>
      <c r="Q15" s="80" t="s">
        <v>29</v>
      </c>
      <c r="R15" s="70"/>
      <c r="S15" s="70"/>
      <c r="T15" s="70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</row>
    <row r="16" spans="1:36" ht="21.75" customHeight="1" thickBot="1" x14ac:dyDescent="0.4">
      <c r="Q16" s="123" t="s">
        <v>75</v>
      </c>
    </row>
    <row r="17" spans="1:18" ht="15.75" customHeight="1" x14ac:dyDescent="0.35">
      <c r="A17" s="66" t="s">
        <v>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Q17" s="123" t="s">
        <v>81</v>
      </c>
    </row>
    <row r="18" spans="1:18" ht="33" customHeight="1" x14ac:dyDescent="0.35">
      <c r="A18" s="73" t="s">
        <v>3</v>
      </c>
      <c r="B18" s="74" t="s">
        <v>9</v>
      </c>
      <c r="C18" s="74" t="s">
        <v>10</v>
      </c>
      <c r="D18" s="75" t="s">
        <v>11</v>
      </c>
      <c r="E18" s="74" t="s">
        <v>12</v>
      </c>
      <c r="F18" s="75" t="s">
        <v>13</v>
      </c>
      <c r="G18" s="76" t="s">
        <v>82</v>
      </c>
      <c r="H18" s="77"/>
      <c r="I18" s="78"/>
      <c r="J18" s="74" t="s">
        <v>14</v>
      </c>
      <c r="K18" s="75" t="s">
        <v>74</v>
      </c>
      <c r="L18" s="74" t="s">
        <v>18</v>
      </c>
      <c r="M18" s="74"/>
      <c r="N18" s="79" t="s">
        <v>77</v>
      </c>
      <c r="Q18" s="123" t="s">
        <v>31</v>
      </c>
    </row>
    <row r="19" spans="1:18" ht="41.25" customHeight="1" x14ac:dyDescent="0.35">
      <c r="A19" s="73"/>
      <c r="B19" s="74"/>
      <c r="C19" s="74"/>
      <c r="D19" s="81"/>
      <c r="E19" s="74"/>
      <c r="F19" s="81"/>
      <c r="G19" s="82" t="s">
        <v>78</v>
      </c>
      <c r="H19" s="83" t="s">
        <v>79</v>
      </c>
      <c r="I19" s="83" t="s">
        <v>80</v>
      </c>
      <c r="J19" s="74"/>
      <c r="K19" s="81"/>
      <c r="L19" s="83" t="s">
        <v>19</v>
      </c>
      <c r="M19" s="83" t="s">
        <v>16</v>
      </c>
      <c r="N19" s="79"/>
      <c r="Q19" s="123" t="s">
        <v>83</v>
      </c>
    </row>
    <row r="20" spans="1:18" ht="41.25" customHeight="1" x14ac:dyDescent="0.35">
      <c r="A20" s="124"/>
      <c r="B20" s="125" t="s">
        <v>109</v>
      </c>
      <c r="C20" s="112"/>
      <c r="D20" s="100" t="s">
        <v>121</v>
      </c>
      <c r="E20" s="92">
        <v>3</v>
      </c>
      <c r="F20" s="126" t="s">
        <v>123</v>
      </c>
      <c r="G20" s="127">
        <v>75698</v>
      </c>
      <c r="H20" s="128">
        <v>1</v>
      </c>
      <c r="I20" s="129">
        <v>0</v>
      </c>
      <c r="J20" s="92" t="str">
        <f>+'Project Structure'!C14</f>
        <v>Project Management</v>
      </c>
      <c r="K20" s="93"/>
      <c r="L20" s="94">
        <v>43388</v>
      </c>
      <c r="M20" s="94">
        <v>43409</v>
      </c>
      <c r="N20" s="95" t="s">
        <v>87</v>
      </c>
      <c r="Q20" s="130" t="s">
        <v>84</v>
      </c>
    </row>
    <row r="21" spans="1:18" ht="66" customHeight="1" x14ac:dyDescent="0.35">
      <c r="A21" s="124"/>
      <c r="B21" s="125" t="s">
        <v>106</v>
      </c>
      <c r="C21" s="131"/>
      <c r="D21" s="100" t="s">
        <v>121</v>
      </c>
      <c r="E21" s="132">
        <v>3</v>
      </c>
      <c r="F21" s="133" t="s">
        <v>124</v>
      </c>
      <c r="G21" s="134">
        <v>200000</v>
      </c>
      <c r="H21" s="128">
        <v>1</v>
      </c>
      <c r="I21" s="129">
        <v>0</v>
      </c>
      <c r="J21" s="92" t="str">
        <f>+'Project Structure'!C12</f>
        <v>Component 1 - Climate risk reduction in the tourism sector</v>
      </c>
      <c r="K21" s="93"/>
      <c r="L21" s="94">
        <v>43583</v>
      </c>
      <c r="M21" s="94">
        <v>43231</v>
      </c>
      <c r="N21" s="95" t="s">
        <v>87</v>
      </c>
      <c r="Q21" s="130"/>
    </row>
    <row r="22" spans="1:18" ht="39.75" customHeight="1" thickBot="1" x14ac:dyDescent="0.4">
      <c r="A22" s="101"/>
      <c r="B22" s="102" t="s">
        <v>88</v>
      </c>
      <c r="C22" s="119"/>
      <c r="D22" s="119"/>
      <c r="E22" s="119"/>
      <c r="F22" s="119"/>
      <c r="G22" s="135">
        <f>SUM(G20:G21)</f>
        <v>275698</v>
      </c>
      <c r="H22" s="103"/>
      <c r="I22" s="103"/>
      <c r="J22" s="103"/>
      <c r="K22" s="103"/>
      <c r="L22" s="103"/>
      <c r="M22" s="103"/>
      <c r="N22" s="108"/>
      <c r="Q22" s="123" t="s">
        <v>33</v>
      </c>
    </row>
    <row r="23" spans="1:18" ht="27" customHeight="1" thickBot="1" x14ac:dyDescent="0.4">
      <c r="B23" s="136"/>
      <c r="G23" s="137"/>
      <c r="Q23" s="123" t="s">
        <v>34</v>
      </c>
    </row>
    <row r="24" spans="1:18" ht="15.75" customHeight="1" thickBot="1" x14ac:dyDescent="0.4">
      <c r="A24" s="138" t="s">
        <v>7</v>
      </c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1"/>
      <c r="M24" s="142"/>
      <c r="Q24" s="123" t="s">
        <v>35</v>
      </c>
    </row>
    <row r="25" spans="1:18" ht="29.25" customHeight="1" x14ac:dyDescent="0.35">
      <c r="A25" s="73" t="s">
        <v>3</v>
      </c>
      <c r="B25" s="140"/>
      <c r="C25" s="74" t="s">
        <v>10</v>
      </c>
      <c r="D25" s="75" t="s">
        <v>11</v>
      </c>
      <c r="E25" s="75" t="s">
        <v>13</v>
      </c>
      <c r="F25" s="76" t="s">
        <v>82</v>
      </c>
      <c r="G25" s="77"/>
      <c r="H25" s="78"/>
      <c r="I25" s="74" t="s">
        <v>14</v>
      </c>
      <c r="J25" s="75" t="s">
        <v>74</v>
      </c>
      <c r="K25" s="74" t="s">
        <v>18</v>
      </c>
      <c r="L25" s="74"/>
      <c r="M25" s="79" t="s">
        <v>77</v>
      </c>
      <c r="Q25" s="123" t="s">
        <v>75</v>
      </c>
    </row>
    <row r="26" spans="1:18" ht="78.75" customHeight="1" x14ac:dyDescent="0.35">
      <c r="A26" s="73"/>
      <c r="B26" s="83" t="s">
        <v>9</v>
      </c>
      <c r="C26" s="74"/>
      <c r="D26" s="81"/>
      <c r="E26" s="81"/>
      <c r="F26" s="82" t="s">
        <v>78</v>
      </c>
      <c r="G26" s="83" t="s">
        <v>79</v>
      </c>
      <c r="H26" s="83" t="s">
        <v>80</v>
      </c>
      <c r="I26" s="74"/>
      <c r="J26" s="81"/>
      <c r="K26" s="83" t="s">
        <v>17</v>
      </c>
      <c r="L26" s="83" t="s">
        <v>16</v>
      </c>
      <c r="M26" s="79"/>
      <c r="Q26" s="123" t="s">
        <v>85</v>
      </c>
    </row>
    <row r="27" spans="1:18" ht="53.25" customHeight="1" x14ac:dyDescent="0.35">
      <c r="A27" s="143"/>
      <c r="B27" s="144" t="s">
        <v>103</v>
      </c>
      <c r="C27" s="93"/>
      <c r="D27" s="87" t="s">
        <v>32</v>
      </c>
      <c r="E27" s="92"/>
      <c r="F27" s="145">
        <v>403109</v>
      </c>
      <c r="G27" s="128">
        <v>1</v>
      </c>
      <c r="H27" s="129">
        <v>0</v>
      </c>
      <c r="I27" s="92" t="str">
        <f>+I28</f>
        <v>Component 1 - Climate risk reduction in the tourism sector</v>
      </c>
      <c r="J27" s="93" t="s">
        <v>73</v>
      </c>
      <c r="K27" s="146">
        <v>43040</v>
      </c>
      <c r="L27" s="146">
        <v>43337</v>
      </c>
      <c r="M27" s="95" t="s">
        <v>87</v>
      </c>
      <c r="Q27" s="123"/>
    </row>
    <row r="28" spans="1:18" ht="48.75" customHeight="1" x14ac:dyDescent="0.35">
      <c r="A28" s="124"/>
      <c r="B28" s="144" t="s">
        <v>105</v>
      </c>
      <c r="C28" s="93"/>
      <c r="D28" s="87" t="s">
        <v>32</v>
      </c>
      <c r="E28" s="92"/>
      <c r="F28" s="145">
        <f>(G6*0.1)+66000</f>
        <v>339933</v>
      </c>
      <c r="G28" s="128">
        <v>1</v>
      </c>
      <c r="H28" s="129">
        <v>0</v>
      </c>
      <c r="I28" s="92" t="str">
        <f>+'Project Structure'!C12</f>
        <v>Component 1 - Climate risk reduction in the tourism sector</v>
      </c>
      <c r="J28" s="93" t="s">
        <v>73</v>
      </c>
      <c r="K28" s="147">
        <v>43831</v>
      </c>
      <c r="L28" s="147">
        <v>44136</v>
      </c>
      <c r="M28" s="95" t="s">
        <v>87</v>
      </c>
      <c r="O28" s="148"/>
      <c r="Q28" s="149"/>
      <c r="R28" s="150"/>
    </row>
    <row r="29" spans="1:18" ht="49.5" customHeight="1" x14ac:dyDescent="0.35">
      <c r="A29" s="151"/>
      <c r="B29" s="144" t="s">
        <v>104</v>
      </c>
      <c r="C29" s="93"/>
      <c r="D29" s="100" t="s">
        <v>125</v>
      </c>
      <c r="E29" s="92"/>
      <c r="F29" s="145">
        <f>+G7*0.1</f>
        <v>87400</v>
      </c>
      <c r="G29" s="128">
        <v>1</v>
      </c>
      <c r="H29" s="129">
        <v>0</v>
      </c>
      <c r="I29" s="92" t="str">
        <f>+'Project Structure'!C12</f>
        <v>Component 1 - Climate risk reduction in the tourism sector</v>
      </c>
      <c r="J29" s="93" t="s">
        <v>73</v>
      </c>
      <c r="K29" s="147">
        <v>43951</v>
      </c>
      <c r="L29" s="147">
        <v>44228</v>
      </c>
      <c r="M29" s="95" t="s">
        <v>87</v>
      </c>
      <c r="O29" s="152"/>
      <c r="Q29" s="123" t="s">
        <v>36</v>
      </c>
      <c r="R29" s="150"/>
    </row>
    <row r="30" spans="1:18" ht="49.5" customHeight="1" x14ac:dyDescent="0.35">
      <c r="A30" s="151"/>
      <c r="B30" s="144" t="s">
        <v>115</v>
      </c>
      <c r="C30" s="93"/>
      <c r="D30" s="87" t="s">
        <v>32</v>
      </c>
      <c r="E30" s="92"/>
      <c r="F30" s="145">
        <f>((((300000-161045)+63252)-9716)-88800)+200000</f>
        <v>303691</v>
      </c>
      <c r="G30" s="128">
        <v>1</v>
      </c>
      <c r="H30" s="129">
        <v>0</v>
      </c>
      <c r="I30" s="92" t="str">
        <f>+'Project Structure'!C12</f>
        <v>Component 1 - Climate risk reduction in the tourism sector</v>
      </c>
      <c r="J30" s="93" t="s">
        <v>73</v>
      </c>
      <c r="K30" s="147">
        <v>43983</v>
      </c>
      <c r="L30" s="147">
        <v>44287</v>
      </c>
      <c r="M30" s="95" t="s">
        <v>87</v>
      </c>
      <c r="Q30" s="123"/>
      <c r="R30" s="150"/>
    </row>
    <row r="31" spans="1:18" ht="48.75" customHeight="1" x14ac:dyDescent="0.35">
      <c r="A31" s="151"/>
      <c r="B31" s="144" t="s">
        <v>114</v>
      </c>
      <c r="C31" s="93"/>
      <c r="D31" s="100" t="s">
        <v>125</v>
      </c>
      <c r="E31" s="92"/>
      <c r="F31" s="89">
        <f>70000+43650</f>
        <v>113650</v>
      </c>
      <c r="G31" s="128">
        <v>1</v>
      </c>
      <c r="H31" s="129">
        <v>0</v>
      </c>
      <c r="I31" s="92" t="str">
        <f>+'Project Structure'!C12</f>
        <v>Component 1 - Climate risk reduction in the tourism sector</v>
      </c>
      <c r="J31" s="93" t="s">
        <v>73</v>
      </c>
      <c r="K31" s="147">
        <v>43160</v>
      </c>
      <c r="L31" s="147">
        <v>43313</v>
      </c>
      <c r="M31" s="95" t="s">
        <v>87</v>
      </c>
      <c r="Q31" s="123"/>
      <c r="R31" s="150"/>
    </row>
    <row r="32" spans="1:18" ht="65.25" customHeight="1" x14ac:dyDescent="0.35">
      <c r="A32" s="124"/>
      <c r="B32" s="144" t="s">
        <v>102</v>
      </c>
      <c r="C32" s="93"/>
      <c r="D32" s="87" t="s">
        <v>32</v>
      </c>
      <c r="E32" s="92"/>
      <c r="F32" s="89">
        <f>360000+118241</f>
        <v>478241</v>
      </c>
      <c r="G32" s="128">
        <v>1</v>
      </c>
      <c r="H32" s="129">
        <v>0</v>
      </c>
      <c r="I32" s="92" t="str">
        <f>+'Project Structure'!C13</f>
        <v xml:space="preserve">Component 2 - Governance for disaster risk management and CC adaptation </v>
      </c>
      <c r="J32" s="93" t="s">
        <v>73</v>
      </c>
      <c r="K32" s="147">
        <v>44228</v>
      </c>
      <c r="L32" s="147">
        <v>44287</v>
      </c>
      <c r="M32" s="95" t="s">
        <v>87</v>
      </c>
      <c r="Q32" s="123"/>
      <c r="R32" s="150"/>
    </row>
    <row r="33" spans="1:19" ht="49.5" customHeight="1" x14ac:dyDescent="0.35">
      <c r="A33" s="124"/>
      <c r="B33" s="144" t="s">
        <v>93</v>
      </c>
      <c r="C33" s="93"/>
      <c r="D33" s="87" t="s">
        <v>34</v>
      </c>
      <c r="E33" s="92"/>
      <c r="F33" s="134">
        <v>100000</v>
      </c>
      <c r="G33" s="128">
        <v>1</v>
      </c>
      <c r="H33" s="87">
        <v>0</v>
      </c>
      <c r="I33" s="92" t="str">
        <f>+'Project Structure'!C14</f>
        <v>Project Management</v>
      </c>
      <c r="J33" s="93" t="s">
        <v>73</v>
      </c>
      <c r="K33" s="147">
        <v>43364</v>
      </c>
      <c r="L33" s="147">
        <v>43431</v>
      </c>
      <c r="M33" s="95" t="s">
        <v>87</v>
      </c>
      <c r="Q33" s="123"/>
      <c r="R33" s="150"/>
    </row>
    <row r="34" spans="1:19" ht="28.5" customHeight="1" thickBot="1" x14ac:dyDescent="0.4">
      <c r="A34" s="101"/>
      <c r="B34" s="119" t="s">
        <v>88</v>
      </c>
      <c r="C34" s="153"/>
      <c r="D34" s="153"/>
      <c r="E34" s="153"/>
      <c r="F34" s="154">
        <f>SUM(F27:F33)</f>
        <v>1826024</v>
      </c>
      <c r="G34" s="104"/>
      <c r="H34" s="104"/>
      <c r="I34" s="103"/>
      <c r="J34" s="103"/>
      <c r="K34" s="103"/>
      <c r="L34" s="108"/>
      <c r="M34" s="155"/>
      <c r="Q34" s="156" t="s">
        <v>38</v>
      </c>
      <c r="R34" s="157" t="s">
        <v>4</v>
      </c>
    </row>
    <row r="35" spans="1:19" ht="25.5" customHeight="1" thickBot="1" x14ac:dyDescent="0.4">
      <c r="B35" s="136"/>
      <c r="F35" s="158"/>
      <c r="Q35" s="156" t="s">
        <v>39</v>
      </c>
      <c r="R35" s="157" t="s">
        <v>4</v>
      </c>
    </row>
    <row r="36" spans="1:19" ht="15.75" customHeight="1" thickBot="1" x14ac:dyDescent="0.4">
      <c r="A36" s="138" t="s">
        <v>8</v>
      </c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1"/>
      <c r="Q36" s="156" t="s">
        <v>40</v>
      </c>
      <c r="R36" s="157" t="s">
        <v>4</v>
      </c>
    </row>
    <row r="37" spans="1:19" ht="27" customHeight="1" x14ac:dyDescent="0.35">
      <c r="A37" s="73" t="s">
        <v>3</v>
      </c>
      <c r="B37" s="140"/>
      <c r="C37" s="74" t="s">
        <v>10</v>
      </c>
      <c r="D37" s="75" t="s">
        <v>11</v>
      </c>
      <c r="E37" s="75" t="s">
        <v>13</v>
      </c>
      <c r="F37" s="76" t="s">
        <v>76</v>
      </c>
      <c r="G37" s="77"/>
      <c r="H37" s="78"/>
      <c r="I37" s="74" t="s">
        <v>15</v>
      </c>
      <c r="J37" s="74" t="s">
        <v>14</v>
      </c>
      <c r="K37" s="75" t="s">
        <v>74</v>
      </c>
      <c r="L37" s="74" t="s">
        <v>18</v>
      </c>
      <c r="M37" s="74"/>
      <c r="N37" s="79" t="s">
        <v>77</v>
      </c>
      <c r="Q37" s="156" t="s">
        <v>38</v>
      </c>
      <c r="R37" s="157" t="s">
        <v>41</v>
      </c>
    </row>
    <row r="38" spans="1:19" ht="57.75" customHeight="1" x14ac:dyDescent="0.35">
      <c r="A38" s="73"/>
      <c r="B38" s="83" t="s">
        <v>9</v>
      </c>
      <c r="C38" s="74"/>
      <c r="D38" s="81"/>
      <c r="E38" s="81"/>
      <c r="F38" s="82" t="s">
        <v>78</v>
      </c>
      <c r="G38" s="83" t="s">
        <v>79</v>
      </c>
      <c r="H38" s="83" t="s">
        <v>80</v>
      </c>
      <c r="I38" s="74"/>
      <c r="J38" s="74"/>
      <c r="K38" s="81"/>
      <c r="L38" s="83" t="s">
        <v>20</v>
      </c>
      <c r="M38" s="83" t="s">
        <v>16</v>
      </c>
      <c r="N38" s="79"/>
      <c r="Q38" s="156" t="s">
        <v>39</v>
      </c>
      <c r="R38" s="157" t="s">
        <v>41</v>
      </c>
    </row>
    <row r="39" spans="1:19" ht="69.75" customHeight="1" x14ac:dyDescent="0.35">
      <c r="A39" s="159"/>
      <c r="B39" s="160" t="s">
        <v>107</v>
      </c>
      <c r="C39" s="161"/>
      <c r="D39" s="87" t="s">
        <v>36</v>
      </c>
      <c r="E39" s="162"/>
      <c r="F39" s="116">
        <v>70000</v>
      </c>
      <c r="G39" s="163">
        <v>1</v>
      </c>
      <c r="H39" s="163">
        <v>0</v>
      </c>
      <c r="I39" s="116"/>
      <c r="J39" s="116" t="str">
        <f>+'Project Structure'!C13</f>
        <v xml:space="preserve">Component 2 - Governance for disaster risk management and CC adaptation </v>
      </c>
      <c r="K39" s="93" t="s">
        <v>73</v>
      </c>
      <c r="L39" s="146">
        <v>44287</v>
      </c>
      <c r="M39" s="146">
        <v>44378</v>
      </c>
      <c r="N39" s="95" t="s">
        <v>87</v>
      </c>
      <c r="Q39" s="156"/>
      <c r="R39" s="164"/>
    </row>
    <row r="40" spans="1:19" ht="57.75" customHeight="1" x14ac:dyDescent="0.35">
      <c r="A40" s="159"/>
      <c r="B40" s="160" t="s">
        <v>108</v>
      </c>
      <c r="C40" s="161"/>
      <c r="D40" s="87" t="s">
        <v>36</v>
      </c>
      <c r="E40" s="162"/>
      <c r="F40" s="116">
        <v>70000</v>
      </c>
      <c r="G40" s="163">
        <v>1</v>
      </c>
      <c r="H40" s="163">
        <v>0</v>
      </c>
      <c r="I40" s="116"/>
      <c r="J40" s="116" t="str">
        <f>+'Project Structure'!C13</f>
        <v xml:space="preserve">Component 2 - Governance for disaster risk management and CC adaptation </v>
      </c>
      <c r="K40" s="93" t="s">
        <v>73</v>
      </c>
      <c r="L40" s="146">
        <v>44228</v>
      </c>
      <c r="M40" s="146">
        <v>44378</v>
      </c>
      <c r="N40" s="95" t="s">
        <v>87</v>
      </c>
      <c r="Q40" s="156"/>
      <c r="R40" s="164"/>
    </row>
    <row r="41" spans="1:19" ht="62" x14ac:dyDescent="0.35">
      <c r="A41" s="124"/>
      <c r="B41" s="160" t="s">
        <v>90</v>
      </c>
      <c r="C41" s="87"/>
      <c r="D41" s="87" t="s">
        <v>36</v>
      </c>
      <c r="E41" s="87"/>
      <c r="F41" s="116">
        <f>(180000/3)-5000</f>
        <v>55000</v>
      </c>
      <c r="G41" s="128">
        <v>1</v>
      </c>
      <c r="H41" s="129">
        <v>0</v>
      </c>
      <c r="I41" s="92"/>
      <c r="J41" s="92" t="str">
        <f>+'Project Structure'!C14</f>
        <v>Project Management</v>
      </c>
      <c r="K41" s="93" t="s">
        <v>73</v>
      </c>
      <c r="L41" s="146">
        <v>43160</v>
      </c>
      <c r="M41" s="146">
        <v>43252</v>
      </c>
      <c r="N41" s="95" t="s">
        <v>87</v>
      </c>
      <c r="Q41" s="156"/>
      <c r="R41" s="164"/>
    </row>
    <row r="42" spans="1:19" ht="71.400000000000006" customHeight="1" x14ac:dyDescent="0.35">
      <c r="A42" s="124"/>
      <c r="B42" s="160" t="s">
        <v>116</v>
      </c>
      <c r="C42" s="87"/>
      <c r="D42" s="87" t="s">
        <v>36</v>
      </c>
      <c r="E42" s="87"/>
      <c r="F42" s="116">
        <v>115000</v>
      </c>
      <c r="G42" s="128">
        <v>1</v>
      </c>
      <c r="H42" s="129">
        <v>0</v>
      </c>
      <c r="I42" s="92"/>
      <c r="J42" s="92" t="str">
        <f>+'Project Structure'!C14</f>
        <v>Project Management</v>
      </c>
      <c r="K42" s="93" t="s">
        <v>73</v>
      </c>
      <c r="L42" s="146">
        <v>43160</v>
      </c>
      <c r="M42" s="146">
        <v>43252</v>
      </c>
      <c r="N42" s="95" t="s">
        <v>87</v>
      </c>
      <c r="Q42" s="156"/>
      <c r="R42" s="156"/>
    </row>
    <row r="43" spans="1:19" ht="62" x14ac:dyDescent="0.35">
      <c r="A43" s="159"/>
      <c r="B43" s="165" t="s">
        <v>112</v>
      </c>
      <c r="C43" s="166"/>
      <c r="D43" s="87" t="s">
        <v>36</v>
      </c>
      <c r="E43" s="167"/>
      <c r="F43" s="116">
        <v>90000</v>
      </c>
      <c r="G43" s="163">
        <v>1</v>
      </c>
      <c r="H43" s="163">
        <v>0</v>
      </c>
      <c r="I43" s="116"/>
      <c r="J43" s="168" t="str">
        <f>+'Project Structure'!C14</f>
        <v>Project Management</v>
      </c>
      <c r="K43" s="93" t="s">
        <v>73</v>
      </c>
      <c r="L43" s="146">
        <v>43160</v>
      </c>
      <c r="M43" s="146">
        <v>43252</v>
      </c>
      <c r="N43" s="95" t="s">
        <v>87</v>
      </c>
      <c r="Q43" s="156"/>
      <c r="R43" s="156"/>
    </row>
    <row r="44" spans="1:19" ht="62" x14ac:dyDescent="0.35">
      <c r="A44" s="124"/>
      <c r="B44" s="160" t="s">
        <v>91</v>
      </c>
      <c r="C44" s="169"/>
      <c r="D44" s="87" t="s">
        <v>36</v>
      </c>
      <c r="E44" s="87"/>
      <c r="F44" s="116">
        <f>120000*0.4</f>
        <v>48000</v>
      </c>
      <c r="G44" s="128">
        <v>1</v>
      </c>
      <c r="H44" s="129">
        <v>0</v>
      </c>
      <c r="I44" s="92"/>
      <c r="J44" s="168" t="str">
        <f>+'Project Structure'!C14</f>
        <v>Project Management</v>
      </c>
      <c r="K44" s="93" t="s">
        <v>73</v>
      </c>
      <c r="L44" s="146">
        <v>43160</v>
      </c>
      <c r="M44" s="146">
        <v>43252</v>
      </c>
      <c r="N44" s="95" t="s">
        <v>87</v>
      </c>
      <c r="Q44" s="156"/>
      <c r="R44" s="156"/>
    </row>
    <row r="45" spans="1:19" ht="62" x14ac:dyDescent="0.35">
      <c r="A45" s="124"/>
      <c r="B45" s="160" t="s">
        <v>92</v>
      </c>
      <c r="C45" s="169"/>
      <c r="D45" s="87" t="s">
        <v>36</v>
      </c>
      <c r="E45" s="87"/>
      <c r="F45" s="116">
        <v>43000</v>
      </c>
      <c r="G45" s="128">
        <v>1</v>
      </c>
      <c r="H45" s="129">
        <v>0</v>
      </c>
      <c r="I45" s="92"/>
      <c r="J45" s="92" t="str">
        <f>+'Project Structure'!C14</f>
        <v>Project Management</v>
      </c>
      <c r="K45" s="93" t="s">
        <v>73</v>
      </c>
      <c r="L45" s="146">
        <v>43160</v>
      </c>
      <c r="M45" s="146">
        <v>43252</v>
      </c>
      <c r="N45" s="95" t="s">
        <v>87</v>
      </c>
      <c r="Q45" s="156"/>
      <c r="R45" s="156"/>
    </row>
    <row r="46" spans="1:19" ht="76.5" customHeight="1" x14ac:dyDescent="0.35">
      <c r="A46" s="124"/>
      <c r="B46" s="160" t="s">
        <v>94</v>
      </c>
      <c r="C46" s="169"/>
      <c r="D46" s="87" t="s">
        <v>36</v>
      </c>
      <c r="E46" s="87"/>
      <c r="F46" s="89">
        <v>43000</v>
      </c>
      <c r="G46" s="128">
        <v>1</v>
      </c>
      <c r="H46" s="129">
        <v>0</v>
      </c>
      <c r="I46" s="92"/>
      <c r="J46" s="92" t="str">
        <f>+'Project Structure'!C14</f>
        <v>Project Management</v>
      </c>
      <c r="K46" s="93" t="s">
        <v>73</v>
      </c>
      <c r="L46" s="146">
        <v>43160</v>
      </c>
      <c r="M46" s="146">
        <v>43252</v>
      </c>
      <c r="N46" s="95" t="s">
        <v>87</v>
      </c>
      <c r="Q46" s="156"/>
      <c r="R46" s="156"/>
    </row>
    <row r="47" spans="1:19" ht="76.5" customHeight="1" x14ac:dyDescent="0.35">
      <c r="A47" s="124"/>
      <c r="B47" s="170" t="s">
        <v>126</v>
      </c>
      <c r="C47" s="171"/>
      <c r="D47" s="87" t="s">
        <v>37</v>
      </c>
      <c r="E47" s="87"/>
      <c r="F47" s="89">
        <v>20000</v>
      </c>
      <c r="G47" s="128">
        <v>1</v>
      </c>
      <c r="H47" s="129">
        <v>0</v>
      </c>
      <c r="I47" s="92"/>
      <c r="J47" s="92" t="s">
        <v>95</v>
      </c>
      <c r="K47" s="93" t="s">
        <v>73</v>
      </c>
      <c r="L47" s="146">
        <v>43160</v>
      </c>
      <c r="M47" s="146">
        <v>43252</v>
      </c>
      <c r="N47" s="95" t="s">
        <v>87</v>
      </c>
      <c r="Q47" s="156"/>
      <c r="R47" s="156"/>
    </row>
    <row r="48" spans="1:19" ht="74.25" customHeight="1" x14ac:dyDescent="0.35">
      <c r="A48" s="124"/>
      <c r="B48" s="160" t="s">
        <v>117</v>
      </c>
      <c r="C48" s="169"/>
      <c r="D48" s="87" t="s">
        <v>36</v>
      </c>
      <c r="E48" s="87"/>
      <c r="F48" s="89">
        <f>1200*12*5*0.4</f>
        <v>28800</v>
      </c>
      <c r="G48" s="128">
        <v>1</v>
      </c>
      <c r="H48" s="129">
        <v>0</v>
      </c>
      <c r="I48" s="92"/>
      <c r="J48" s="92" t="str">
        <f>+'Project Structure'!C14</f>
        <v>Project Management</v>
      </c>
      <c r="K48" s="93" t="s">
        <v>73</v>
      </c>
      <c r="L48" s="146">
        <v>43160</v>
      </c>
      <c r="M48" s="146">
        <v>43252</v>
      </c>
      <c r="N48" s="95" t="s">
        <v>87</v>
      </c>
      <c r="O48" s="148"/>
      <c r="Q48" s="156"/>
      <c r="R48" s="156"/>
      <c r="S48" s="148"/>
    </row>
    <row r="49" spans="1:18" ht="74.25" customHeight="1" x14ac:dyDescent="0.35">
      <c r="A49" s="124"/>
      <c r="B49" s="172" t="s">
        <v>127</v>
      </c>
      <c r="C49" s="169"/>
      <c r="D49" s="87" t="s">
        <v>36</v>
      </c>
      <c r="E49" s="87"/>
      <c r="F49" s="89">
        <f>1200*12*5*0.4</f>
        <v>28800</v>
      </c>
      <c r="G49" s="128">
        <v>1</v>
      </c>
      <c r="H49" s="129">
        <v>0</v>
      </c>
      <c r="I49" s="92"/>
      <c r="J49" s="92" t="s">
        <v>95</v>
      </c>
      <c r="K49" s="93" t="s">
        <v>73</v>
      </c>
      <c r="L49" s="146">
        <v>43160</v>
      </c>
      <c r="M49" s="146">
        <v>43252</v>
      </c>
      <c r="N49" s="95" t="s">
        <v>87</v>
      </c>
      <c r="O49" s="173"/>
      <c r="Q49" s="156"/>
      <c r="R49" s="156"/>
    </row>
    <row r="50" spans="1:18" ht="62" x14ac:dyDescent="0.35">
      <c r="A50" s="124"/>
      <c r="B50" s="160" t="s">
        <v>110</v>
      </c>
      <c r="C50" s="169"/>
      <c r="D50" s="87" t="s">
        <v>36</v>
      </c>
      <c r="E50" s="87"/>
      <c r="F50" s="134">
        <v>35000</v>
      </c>
      <c r="G50" s="128">
        <v>1</v>
      </c>
      <c r="H50" s="129">
        <v>0</v>
      </c>
      <c r="I50" s="92"/>
      <c r="J50" s="92" t="str">
        <f>+'Project Structure'!C14</f>
        <v>Project Management</v>
      </c>
      <c r="K50" s="93" t="s">
        <v>73</v>
      </c>
      <c r="L50" s="146">
        <v>44044</v>
      </c>
      <c r="M50" s="146">
        <v>44136</v>
      </c>
      <c r="N50" s="95" t="s">
        <v>87</v>
      </c>
      <c r="Q50" s="156"/>
      <c r="R50" s="156"/>
    </row>
    <row r="51" spans="1:18" ht="65.400000000000006" customHeight="1" x14ac:dyDescent="0.35">
      <c r="A51" s="174"/>
      <c r="B51" s="160" t="s">
        <v>111</v>
      </c>
      <c r="C51" s="87"/>
      <c r="D51" s="87" t="s">
        <v>36</v>
      </c>
      <c r="E51" s="175"/>
      <c r="F51" s="134">
        <v>30000</v>
      </c>
      <c r="G51" s="128">
        <v>1</v>
      </c>
      <c r="H51" s="129">
        <v>0</v>
      </c>
      <c r="I51" s="92"/>
      <c r="J51" s="92" t="str">
        <f>+'Project Structure'!C14</f>
        <v>Project Management</v>
      </c>
      <c r="K51" s="93" t="s">
        <v>73</v>
      </c>
      <c r="L51" s="176">
        <v>44378</v>
      </c>
      <c r="M51" s="176">
        <v>44501</v>
      </c>
      <c r="N51" s="177" t="s">
        <v>87</v>
      </c>
    </row>
    <row r="52" spans="1:18" ht="67.5" customHeight="1" x14ac:dyDescent="0.35">
      <c r="A52" s="174"/>
      <c r="B52" s="165" t="s">
        <v>113</v>
      </c>
      <c r="C52" s="178"/>
      <c r="D52" s="87" t="s">
        <v>36</v>
      </c>
      <c r="E52" s="178"/>
      <c r="F52" s="179">
        <v>50000</v>
      </c>
      <c r="G52" s="128">
        <v>1</v>
      </c>
      <c r="H52" s="129">
        <v>0</v>
      </c>
      <c r="I52" s="92"/>
      <c r="J52" s="92" t="str">
        <f>+'Project Structure'!C14</f>
        <v>Project Management</v>
      </c>
      <c r="K52" s="93" t="s">
        <v>73</v>
      </c>
      <c r="L52" s="176">
        <v>44378</v>
      </c>
      <c r="M52" s="176">
        <v>44501</v>
      </c>
      <c r="N52" s="177" t="s">
        <v>87</v>
      </c>
    </row>
    <row r="53" spans="1:18" ht="24" customHeight="1" thickBot="1" x14ac:dyDescent="0.4">
      <c r="A53" s="101"/>
      <c r="B53" s="119" t="s">
        <v>88</v>
      </c>
      <c r="C53" s="119"/>
      <c r="D53" s="119"/>
      <c r="E53" s="119"/>
      <c r="F53" s="120">
        <f>SUM(F39:F52)</f>
        <v>726600</v>
      </c>
      <c r="G53" s="104"/>
      <c r="H53" s="104"/>
      <c r="I53" s="103"/>
      <c r="J53" s="103"/>
      <c r="K53" s="103"/>
      <c r="L53" s="103"/>
      <c r="M53" s="103"/>
      <c r="N53" s="108"/>
      <c r="Q53" s="156" t="s">
        <v>40</v>
      </c>
      <c r="R53" s="157" t="s">
        <v>43</v>
      </c>
    </row>
    <row r="54" spans="1:18" ht="23.25" customHeight="1" x14ac:dyDescent="0.35">
      <c r="Q54" s="156" t="s">
        <v>44</v>
      </c>
      <c r="R54" s="157" t="s">
        <v>43</v>
      </c>
    </row>
    <row r="55" spans="1:18" x14ac:dyDescent="0.35">
      <c r="B55" s="180"/>
      <c r="Q55" s="156"/>
      <c r="R55" s="157"/>
    </row>
    <row r="56" spans="1:18" ht="23.25" customHeight="1" x14ac:dyDescent="0.45">
      <c r="D56" s="181" t="s">
        <v>89</v>
      </c>
      <c r="E56" s="182"/>
      <c r="F56" s="183">
        <f>SUM(+F53+F34+G22+G15+G8)</f>
        <v>10000000</v>
      </c>
      <c r="J56" s="184"/>
      <c r="Q56" s="123" t="s">
        <v>47</v>
      </c>
      <c r="R56" s="157" t="s">
        <v>42</v>
      </c>
    </row>
    <row r="57" spans="1:18" ht="23.25" customHeight="1" x14ac:dyDescent="0.35">
      <c r="F57" s="158"/>
      <c r="L57" s="185"/>
      <c r="Q57" s="123" t="s">
        <v>48</v>
      </c>
      <c r="R57" s="157" t="s">
        <v>42</v>
      </c>
    </row>
    <row r="58" spans="1:18" ht="26.25" customHeight="1" x14ac:dyDescent="0.35">
      <c r="F58" s="186"/>
      <c r="L58" s="187"/>
      <c r="N58" s="187"/>
      <c r="Q58" s="156" t="s">
        <v>49</v>
      </c>
      <c r="R58" s="157" t="s">
        <v>42</v>
      </c>
    </row>
    <row r="59" spans="1:18" ht="20.25" customHeight="1" x14ac:dyDescent="0.35">
      <c r="F59" s="186"/>
      <c r="Q59" s="123" t="s">
        <v>46</v>
      </c>
      <c r="R59" s="157" t="s">
        <v>42</v>
      </c>
    </row>
    <row r="60" spans="1:18" ht="16.5" customHeight="1" x14ac:dyDescent="0.35">
      <c r="F60" s="186"/>
      <c r="Q60" s="156" t="s">
        <v>50</v>
      </c>
      <c r="R60" s="157" t="s">
        <v>43</v>
      </c>
    </row>
    <row r="61" spans="1:18" ht="33" customHeight="1" x14ac:dyDescent="0.35">
      <c r="D61" s="188"/>
      <c r="F61" s="189"/>
      <c r="G61" s="190"/>
      <c r="L61" s="187"/>
      <c r="N61" s="187"/>
      <c r="Q61" s="156" t="s">
        <v>48</v>
      </c>
      <c r="R61" s="157" t="s">
        <v>43</v>
      </c>
    </row>
    <row r="62" spans="1:18" x14ac:dyDescent="0.35">
      <c r="M62" s="191"/>
      <c r="N62" s="191"/>
      <c r="Q62" s="130"/>
      <c r="R62" s="150"/>
    </row>
    <row r="63" spans="1:18" x14ac:dyDescent="0.35">
      <c r="M63" s="185"/>
      <c r="Q63" s="149"/>
    </row>
    <row r="64" spans="1:18" ht="23.25" customHeight="1" x14ac:dyDescent="0.35">
      <c r="N64" s="187"/>
      <c r="O64" s="187"/>
      <c r="Q64" s="156" t="s">
        <v>40</v>
      </c>
      <c r="R64" s="150"/>
    </row>
    <row r="65" spans="17:18" ht="18" customHeight="1" x14ac:dyDescent="0.35">
      <c r="Q65" s="156" t="s">
        <v>45</v>
      </c>
      <c r="R65" s="150"/>
    </row>
    <row r="67" spans="17:18" ht="38.25" customHeight="1" x14ac:dyDescent="0.35">
      <c r="Q67" s="192" t="s">
        <v>35</v>
      </c>
      <c r="R67" s="150"/>
    </row>
    <row r="68" spans="17:18" ht="28.5" customHeight="1" x14ac:dyDescent="0.35">
      <c r="Q68" s="192" t="s">
        <v>36</v>
      </c>
      <c r="R68" s="150"/>
    </row>
    <row r="69" spans="17:18" ht="22.5" customHeight="1" x14ac:dyDescent="0.35">
      <c r="Q69" s="192" t="s">
        <v>37</v>
      </c>
      <c r="R69" s="150"/>
    </row>
    <row r="70" spans="17:18" ht="27" customHeight="1" x14ac:dyDescent="0.35">
      <c r="Q70" s="192" t="s">
        <v>0</v>
      </c>
      <c r="R70" s="150"/>
    </row>
  </sheetData>
  <autoFilter ref="A1:AJ12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59">
    <mergeCell ref="A25:A26"/>
    <mergeCell ref="C25:C26"/>
    <mergeCell ref="B11:B12"/>
    <mergeCell ref="C11:C12"/>
    <mergeCell ref="D11:D12"/>
    <mergeCell ref="A24:B24"/>
    <mergeCell ref="N37:N38"/>
    <mergeCell ref="A37:A38"/>
    <mergeCell ref="C37:C38"/>
    <mergeCell ref="D37:D38"/>
    <mergeCell ref="E37:E38"/>
    <mergeCell ref="I37:I38"/>
    <mergeCell ref="J37:J38"/>
    <mergeCell ref="F37:H37"/>
    <mergeCell ref="K37:K38"/>
    <mergeCell ref="L37:M37"/>
    <mergeCell ref="J25:J26"/>
    <mergeCell ref="K25:L25"/>
    <mergeCell ref="M25:M26"/>
    <mergeCell ref="D18:D19"/>
    <mergeCell ref="E18:E19"/>
    <mergeCell ref="G18:I18"/>
    <mergeCell ref="F25:H25"/>
    <mergeCell ref="F18:F19"/>
    <mergeCell ref="D25:D26"/>
    <mergeCell ref="E25:E26"/>
    <mergeCell ref="I25:I26"/>
    <mergeCell ref="A2:N2"/>
    <mergeCell ref="A3:A4"/>
    <mergeCell ref="B3:B4"/>
    <mergeCell ref="J18:J19"/>
    <mergeCell ref="A18:A19"/>
    <mergeCell ref="B18:B19"/>
    <mergeCell ref="C18:C19"/>
    <mergeCell ref="G11:I11"/>
    <mergeCell ref="K18:K19"/>
    <mergeCell ref="L18:M18"/>
    <mergeCell ref="N18:N19"/>
    <mergeCell ref="C5:C7"/>
    <mergeCell ref="A17:N17"/>
    <mergeCell ref="A10:N10"/>
    <mergeCell ref="A11:A12"/>
    <mergeCell ref="A5:A7"/>
    <mergeCell ref="A36:B36"/>
    <mergeCell ref="N11:N12"/>
    <mergeCell ref="C3:C4"/>
    <mergeCell ref="D3:D4"/>
    <mergeCell ref="E3:E4"/>
    <mergeCell ref="F3:F4"/>
    <mergeCell ref="N3:N4"/>
    <mergeCell ref="L3:M3"/>
    <mergeCell ref="K3:K4"/>
    <mergeCell ref="J3:J4"/>
    <mergeCell ref="G3:I3"/>
    <mergeCell ref="E11:E12"/>
    <mergeCell ref="F11:F12"/>
    <mergeCell ref="J11:J12"/>
    <mergeCell ref="K11:K12"/>
    <mergeCell ref="L11:M11"/>
  </mergeCells>
  <dataValidations count="4">
    <dataValidation type="list" allowBlank="1" showInputMessage="1" showErrorMessage="1" sqref="D27:D28 D30 D32:D34" xr:uid="{00000000-0002-0000-0200-000000000000}">
      <formula1>$Q$22:$Q$26</formula1>
    </dataValidation>
    <dataValidation type="list" allowBlank="1" showInputMessage="1" showErrorMessage="1" sqref="D8 D15 D5:D6 D22" xr:uid="{00000000-0002-0000-0200-000001000000}">
      <formula1>$Q$15:$Q$20</formula1>
    </dataValidation>
    <dataValidation type="list" allowBlank="1" showInputMessage="1" showErrorMessage="1" sqref="K5:K8 J27:J34 K20:K22 K39:K53 K13:K15" xr:uid="{00000000-0002-0000-0200-000002000000}">
      <formula1>$Q$2:$Q$4</formula1>
    </dataValidation>
    <dataValidation type="list" allowBlank="1" showInputMessage="1" showErrorMessage="1" sqref="D39:D53" xr:uid="{00000000-0002-0000-0200-000003000000}">
      <formula1>$Q$67:$Q$70</formula1>
    </dataValidation>
  </dataValidations>
  <pageMargins left="0.7" right="0.7" top="0.75" bottom="0.75" header="0.3" footer="0.3"/>
  <pageSetup scale="46" fitToHeight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31820A5D1B4779418F9721BD89B0436B" ma:contentTypeVersion="22" ma:contentTypeDescription="A content type to manage public (operations) IDB documents" ma:contentTypeScope="" ma:versionID="e3dd220fc7b7ff4b2cfcf8d6f442a70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R0001300292</Record_x0020_Number>
    <Key_x0020_Document xmlns="cdc7663a-08f0-4737-9e8c-148ce897a09c">false</Key_x0020_Document>
    <Division_x0020_or_x0020_Unit xmlns="cdc7663a-08f0-4737-9e8c-148ce897a09c">CSD/RND</Division_x0020_or_x0020_Unit>
    <Other_x0020_Author xmlns="cdc7663a-08f0-4737-9e8c-148ce897a09c" xsi:nil="true"/>
    <IDBDocs_x0020_Number xmlns="cdc7663a-08f0-4737-9e8c-148ce897a09c" xsi:nil="true"/>
    <Document_x0020_Author xmlns="cdc7663a-08f0-4737-9e8c-148ce897a09c">Restrepo, Lisa Sofia</Document_x0020_Author>
    <_dlc_DocId xmlns="cdc7663a-08f0-4737-9e8c-148ce897a09c">EZSHARE-794522465-63</_dlc_DocId>
    <Operation_x0020_Type xmlns="cdc7663a-08f0-4737-9e8c-148ce897a09c">Loan Operation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Belize</TermName>
          <TermId xmlns="http://schemas.microsoft.com/office/infopath/2007/PartnerControls">b25f8918-d2fc-4ffa-abe7-d7f0a99f2d4b</TermId>
        </TermInfo>
      </Terms>
    </ic46d7e087fd4a108fb86518ca413cc6>
    <TaxCatchAll xmlns="cdc7663a-08f0-4737-9e8c-148ce897a09c">
      <Value>24</Value>
      <Value>26</Value>
      <Value>25</Value>
      <Value>3</Value>
      <Value>28</Value>
    </TaxCatchAll>
    <Fiscal_x0020_Year_x0020_IDB xmlns="cdc7663a-08f0-4737-9e8c-148ce897a09c">2017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BL-L1028</Project_x0020_Number>
    <Package_x0020_Code xmlns="cdc7663a-08f0-4737-9e8c-148ce897a09c" xsi:nil="true"/>
    <Migration_x0020_Info xmlns="cdc7663a-08f0-4737-9e8c-148ce897a09c" xsi:nil="true"/>
    <Approval_x0020_Number xmlns="cdc7663a-08f0-4737-9e8c-148ce897a09c" xsi:nil="true"/>
    <Business_x0020_Area xmlns="cdc7663a-08f0-4737-9e8c-148ce897a09c">Life Cycle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e46fe2894295491da65140ffd2369f49>
    <Access_x0020_to_x0020_Information_x00a0_Policy xmlns="cdc7663a-08f0-4737-9e8c-148ce897a09c">Public - Simultaneous Disclosure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CHANGE ADAPTATION POLICY</TermName>
          <TermId xmlns="http://schemas.microsoft.com/office/infopath/2007/PartnerControls">d69113c3-94f3-4894-9c2f-0ab925485eb4</TermId>
        </TermInfo>
      </Terms>
    </b2ec7cfb18674cb8803df6b262e8b107>
    <Document_x0020_Language_x0020_IDB xmlns="cdc7663a-08f0-4737-9e8c-148ce897a09c">English</Document_x0020_Language_x0020_IDB>
    <_dlc_DocIdUrl xmlns="cdc7663a-08f0-4737-9e8c-148ce897a09c">
      <Url>https://idbg.sharepoint.com/teams/EZ-BL-LON/BL-L1028/_layouts/15/DocIdRedir.aspx?ID=EZSHARE-794522465-63</Url>
      <Description>EZSHARE-794522465-63</Description>
    </_dlc_DocIdUrl>
    <Phase xmlns="cdc7663a-08f0-4737-9e8c-148ce897a09c">ACTIVE</Phase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5C94F5DD-253F-4A82-8E98-03DFB13EF91A}"/>
</file>

<file path=customXml/itemProps2.xml><?xml version="1.0" encoding="utf-8"?>
<ds:datastoreItem xmlns:ds="http://schemas.openxmlformats.org/officeDocument/2006/customXml" ds:itemID="{9F541900-9C52-4416-857F-91437365AC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1EFB24-FCBC-4418-BC7E-3A96DC63E37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8870C7A-FED3-4EAB-B259-BF54A84F770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F341AD3-8B5A-468E-B160-5310054B67ED}"/>
</file>

<file path=customXml/itemProps6.xml><?xml version="1.0" encoding="utf-8"?>
<ds:datastoreItem xmlns:ds="http://schemas.openxmlformats.org/officeDocument/2006/customXml" ds:itemID="{82691373-379D-417D-AA8C-49E3AF637F9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dc7663a-08f0-4737-9e8c-148ce897a09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Structure</vt:lpstr>
      <vt:lpstr>Procurement Plan</vt:lpstr>
      <vt:lpstr>Detailed Procurement Plan</vt:lpstr>
      <vt:lpstr>'Detailed Procurement Plan'!Print_Area</vt:lpstr>
      <vt:lpstr>'Procurement Plan'!Print_Area</vt:lpstr>
      <vt:lpstr>'Project Structure'!Print_Area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keywords/>
  <cp:lastModifiedBy>Suarez Vazquez, Gines</cp:lastModifiedBy>
  <cp:lastPrinted>2017-10-20T21:06:16Z</cp:lastPrinted>
  <dcterms:created xsi:type="dcterms:W3CDTF">2011-03-30T14:45:37Z</dcterms:created>
  <dcterms:modified xsi:type="dcterms:W3CDTF">2017-11-13T17:28:43Z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RecordStorageActiveId">
    <vt:lpwstr>3f0578f0-c666-4b7f-8ee5-4de97b969335</vt:lpwstr>
  </property>
  <property fmtid="{D5CDD505-2E9C-101B-9397-08002B2CF9AE}" pid="6" name="Series Operations IDB">
    <vt:lpwstr/>
  </property>
  <property fmtid="{D5CDD505-2E9C-101B-9397-08002B2CF9AE}" pid="7" name="Sub-Sector">
    <vt:lpwstr>26;#CLIMATE CHANGE ADAPTATION POLICY|d69113c3-94f3-4894-9c2f-0ab925485eb4</vt:lpwstr>
  </property>
  <property fmtid="{D5CDD505-2E9C-101B-9397-08002B2CF9AE}" pid="8" name="Country">
    <vt:lpwstr>24;#Belize|b25f8918-d2fc-4ffa-abe7-d7f0a99f2d4b</vt:lpwstr>
  </property>
  <property fmtid="{D5CDD505-2E9C-101B-9397-08002B2CF9AE}" pid="9" name="Fund IDB">
    <vt:lpwstr>28;#ORC|c028a4b2-ad8b-4cf4-9cac-a2ae6a778e23</vt:lpwstr>
  </property>
  <property fmtid="{D5CDD505-2E9C-101B-9397-08002B2CF9AE}" pid="10" name="_dlc_DocIdItemGuid">
    <vt:lpwstr>cce2c1b1-7534-4174-a8b8-e71d7b9a825c</vt:lpwstr>
  </property>
  <property fmtid="{D5CDD505-2E9C-101B-9397-08002B2CF9AE}" pid="11" name="Sector IDB">
    <vt:lpwstr>25;#ENVIRONMENT AND NATURAL DISASTERS|261e2b33-090b-4ab0-8e06-3aa3e7f32d57</vt:lpwstr>
  </property>
  <property fmtid="{D5CDD505-2E9C-101B-9397-08002B2CF9AE}" pid="12" name="RecordPoint_ActiveItemMoved">
    <vt:lpwstr>/teams/EZ-BL-LON/BL-L1028/15 LifeCycle Milestones/POD - REL - Procurement Plan.xlsx</vt:lpwstr>
  </property>
  <property fmtid="{D5CDD505-2E9C-101B-9397-08002B2CF9AE}" pid="13" name="Function Operations IDB">
    <vt:lpwstr>3;#Monitoring and Reporting|df3c2aa1-d63e-41aa-b1f5-bb15dee691ca</vt:lpwstr>
  </property>
  <property fmtid="{D5CDD505-2E9C-101B-9397-08002B2CF9AE}" pid="14" name="Disclosure Activity">
    <vt:lpwstr>Loan Proposal</vt:lpwstr>
  </property>
  <property fmtid="{D5CDD505-2E9C-101B-9397-08002B2CF9AE}" pid="15" name="ContentTypeId">
    <vt:lpwstr>0x0101001A458A224826124E8B45B1D613300CFC0031820A5D1B4779418F9721BD89B0436B</vt:lpwstr>
  </property>
</Properties>
</file>