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autoCompressPictures="0"/>
  <mc:AlternateContent xmlns:mc="http://schemas.openxmlformats.org/markup-compatibility/2006">
    <mc:Choice Requires="x15">
      <x15ac:absPath xmlns:x15ac="http://schemas.microsoft.com/office/spreadsheetml/2010/11/ac" url="C:\Users\sheriesr\Documents\SAS Working files\Procurement\"/>
    </mc:Choice>
  </mc:AlternateContent>
  <bookViews>
    <workbookView xWindow="0" yWindow="0" windowWidth="23040" windowHeight="9108" tabRatio="999" activeTab="2"/>
  </bookViews>
  <sheets>
    <sheet name="Table of Contents" sheetId="26" r:id="rId1"/>
    <sheet name="Project Overview" sheetId="27" r:id="rId2"/>
    <sheet name="Procurement Plan April 2017" sheetId="36" r:id="rId3"/>
    <sheet name="Sheet1" sheetId="37" r:id="rId4"/>
  </sheets>
  <definedNames>
    <definedName name="_xlnm.Print_Area" localSheetId="2">'Procurement Plan April 2017'!$B$1:$Q$327</definedName>
    <definedName name="_xlnm.Print_Area" localSheetId="1">'Project Overview'!$A$1:$P$39</definedName>
    <definedName name="_xlnm.Print_Titles" localSheetId="2">'Procurement Plan April 2017'!$1:$6</definedName>
  </definedNames>
  <calcPr calcId="171027"/>
</workbook>
</file>

<file path=xl/calcChain.xml><?xml version="1.0" encoding="utf-8"?>
<calcChain xmlns="http://schemas.openxmlformats.org/spreadsheetml/2006/main">
  <c r="E103" i="36" l="1"/>
  <c r="F79" i="36" l="1"/>
  <c r="F9" i="36" l="1"/>
  <c r="F8" i="36"/>
  <c r="F10" i="36" s="1"/>
  <c r="F92" i="36" l="1"/>
  <c r="F93" i="36"/>
  <c r="F174" i="36" l="1"/>
  <c r="F175" i="36"/>
  <c r="F224" i="36"/>
  <c r="F225" i="36"/>
  <c r="F113" i="36"/>
  <c r="F15" i="36" l="1"/>
  <c r="F14" i="36"/>
  <c r="F13" i="36"/>
  <c r="F12" i="36"/>
  <c r="E195" i="36" l="1"/>
  <c r="E251" i="36"/>
  <c r="F251" i="36" s="1"/>
  <c r="F88" i="36"/>
  <c r="E88" i="36" s="1"/>
  <c r="E90" i="36"/>
  <c r="E26" i="36"/>
  <c r="F42" i="36"/>
  <c r="E42" i="36" s="1"/>
  <c r="F28" i="36"/>
  <c r="E28" i="36" s="1"/>
  <c r="F56" i="36"/>
  <c r="E56" i="36" s="1"/>
  <c r="E18" i="36"/>
  <c r="E17" i="36"/>
  <c r="F105" i="36" l="1"/>
  <c r="F106" i="36"/>
  <c r="F107" i="36"/>
  <c r="F104" i="36"/>
  <c r="F70" i="36" l="1"/>
  <c r="R15" i="36" l="1"/>
  <c r="G7" i="37" l="1"/>
  <c r="G6" i="37"/>
  <c r="G5" i="37"/>
  <c r="E8" i="37"/>
  <c r="D8" i="37"/>
  <c r="C8" i="37"/>
  <c r="B8" i="37"/>
  <c r="G8" i="37" l="1"/>
  <c r="H6" i="37" s="1"/>
  <c r="H7" i="37"/>
  <c r="I7" i="37" l="1"/>
  <c r="H5" i="37"/>
  <c r="F254" i="36"/>
  <c r="F253" i="36"/>
  <c r="F252" i="36"/>
  <c r="F250" i="36"/>
  <c r="F249" i="36"/>
  <c r="F248" i="36"/>
  <c r="F247" i="36"/>
  <c r="F246" i="36"/>
  <c r="F245" i="36"/>
  <c r="F244" i="36"/>
  <c r="F243" i="36"/>
  <c r="F242" i="36"/>
  <c r="F241" i="36"/>
  <c r="F240" i="36"/>
  <c r="F239" i="36"/>
  <c r="F238" i="36"/>
  <c r="F237" i="36"/>
  <c r="F236" i="36"/>
  <c r="F235" i="36"/>
  <c r="E234" i="36"/>
  <c r="E262" i="36" s="1"/>
  <c r="F233" i="36"/>
  <c r="F232" i="36"/>
  <c r="F231" i="36"/>
  <c r="F230" i="36"/>
  <c r="F229" i="36"/>
  <c r="F228" i="36"/>
  <c r="F227" i="36"/>
  <c r="F226" i="36"/>
  <c r="F223" i="36"/>
  <c r="E221" i="36"/>
  <c r="F211" i="36"/>
  <c r="F210" i="36"/>
  <c r="F209" i="36"/>
  <c r="F208" i="36"/>
  <c r="F207" i="36"/>
  <c r="F206" i="36"/>
  <c r="F205" i="36"/>
  <c r="F204" i="36"/>
  <c r="F203" i="36"/>
  <c r="F202" i="36"/>
  <c r="F201" i="36"/>
  <c r="F200" i="36"/>
  <c r="F199" i="36"/>
  <c r="F198" i="36"/>
  <c r="F197" i="36"/>
  <c r="F196" i="36"/>
  <c r="F195" i="36"/>
  <c r="F194" i="36"/>
  <c r="F193" i="36"/>
  <c r="F192" i="36"/>
  <c r="F191" i="36"/>
  <c r="F190" i="36"/>
  <c r="F189" i="36"/>
  <c r="F188" i="36"/>
  <c r="F187" i="36"/>
  <c r="F185" i="36"/>
  <c r="F184" i="36"/>
  <c r="F183" i="36"/>
  <c r="F182" i="36"/>
  <c r="F181" i="36"/>
  <c r="F179" i="36"/>
  <c r="F178" i="36"/>
  <c r="F177" i="36"/>
  <c r="F176" i="36"/>
  <c r="F172" i="36"/>
  <c r="F171" i="36"/>
  <c r="E169" i="36"/>
  <c r="F168" i="36"/>
  <c r="F166" i="36"/>
  <c r="F165" i="36"/>
  <c r="F164" i="36"/>
  <c r="F163" i="36"/>
  <c r="F162" i="36"/>
  <c r="F161" i="36"/>
  <c r="F160" i="36"/>
  <c r="F159" i="36"/>
  <c r="F158" i="36"/>
  <c r="F157" i="36"/>
  <c r="F156" i="36"/>
  <c r="F155" i="36"/>
  <c r="F154" i="36"/>
  <c r="E152" i="36"/>
  <c r="F151" i="36"/>
  <c r="F150" i="36"/>
  <c r="F149" i="36"/>
  <c r="F148" i="36"/>
  <c r="F147" i="36"/>
  <c r="F146" i="36"/>
  <c r="F145" i="36"/>
  <c r="F144" i="36"/>
  <c r="F143" i="36"/>
  <c r="F142" i="36"/>
  <c r="F141" i="36"/>
  <c r="F140" i="36"/>
  <c r="F139" i="36"/>
  <c r="F138" i="36"/>
  <c r="F137" i="36"/>
  <c r="F136" i="36"/>
  <c r="F135" i="36"/>
  <c r="F134" i="36"/>
  <c r="F133" i="36"/>
  <c r="F132" i="36"/>
  <c r="F131" i="36"/>
  <c r="F127" i="36"/>
  <c r="F126" i="36"/>
  <c r="F125" i="36"/>
  <c r="F124" i="36"/>
  <c r="F119" i="36"/>
  <c r="F118" i="36"/>
  <c r="F117" i="36"/>
  <c r="F116" i="36"/>
  <c r="F115" i="36"/>
  <c r="F114" i="36"/>
  <c r="F112" i="36"/>
  <c r="F103" i="36"/>
  <c r="F102" i="36"/>
  <c r="F101" i="36"/>
  <c r="F261" i="36"/>
  <c r="F100" i="36"/>
  <c r="F99" i="36"/>
  <c r="F98" i="36"/>
  <c r="F97" i="36"/>
  <c r="F96" i="36"/>
  <c r="F95" i="36"/>
  <c r="F94" i="36"/>
  <c r="F91" i="36"/>
  <c r="F89" i="36"/>
  <c r="F87" i="36"/>
  <c r="E85" i="36"/>
  <c r="F84" i="36"/>
  <c r="F83" i="36"/>
  <c r="F82" i="36"/>
  <c r="F81" i="36"/>
  <c r="F220" i="36"/>
  <c r="F219" i="36"/>
  <c r="F218" i="36"/>
  <c r="F80" i="36"/>
  <c r="F78" i="36"/>
  <c r="F77" i="36"/>
  <c r="F76" i="36"/>
  <c r="F75" i="36"/>
  <c r="F74" i="36"/>
  <c r="E72" i="36"/>
  <c r="F16" i="36"/>
  <c r="E10" i="36"/>
  <c r="E108" i="36" l="1"/>
  <c r="E109" i="36" s="1"/>
  <c r="F234" i="36"/>
  <c r="F262" i="36" s="1"/>
  <c r="G71" i="36"/>
  <c r="F85" i="36"/>
  <c r="F152" i="36"/>
  <c r="E263" i="36"/>
  <c r="F221" i="36"/>
  <c r="F169" i="36"/>
  <c r="F72" i="36"/>
  <c r="F108" i="36"/>
  <c r="F109" i="36" l="1"/>
  <c r="E264" i="36"/>
  <c r="F263" i="36"/>
  <c r="F264" i="36" l="1"/>
</calcChain>
</file>

<file path=xl/sharedStrings.xml><?xml version="1.0" encoding="utf-8"?>
<sst xmlns="http://schemas.openxmlformats.org/spreadsheetml/2006/main" count="1500" uniqueCount="605">
  <si>
    <t>Estimated Dates</t>
  </si>
  <si>
    <t>Completion of Contract</t>
  </si>
  <si>
    <t>1.1.1</t>
  </si>
  <si>
    <t>1.2.3</t>
  </si>
  <si>
    <t>2.1.1</t>
  </si>
  <si>
    <t>2.1.3</t>
  </si>
  <si>
    <t>2.3.1</t>
  </si>
  <si>
    <t>2.3.3</t>
  </si>
  <si>
    <t>2.3.4</t>
  </si>
  <si>
    <t>3.1.1</t>
  </si>
  <si>
    <t>3.2.3</t>
  </si>
  <si>
    <t>3.3.1</t>
  </si>
  <si>
    <t>3.3.2</t>
  </si>
  <si>
    <t>Signing of Contract</t>
  </si>
  <si>
    <t>3.2.2 (J)</t>
  </si>
  <si>
    <t>Purchase of Irrigation Design Software. - W-CADI</t>
  </si>
  <si>
    <t>3.2.2 (K)</t>
  </si>
  <si>
    <t>Yallahs Demo Plot – Sweet Potato</t>
  </si>
  <si>
    <t>3.2.2 (L)</t>
  </si>
  <si>
    <t>3.2.2 (M)</t>
  </si>
  <si>
    <t>3.2.2 (N)</t>
  </si>
  <si>
    <t>3.2.2 Q3</t>
  </si>
  <si>
    <t>Sweet Potato Clean Seed Development</t>
  </si>
  <si>
    <t>3.2.2 Q4</t>
  </si>
  <si>
    <t>Sweet Potato Clean Seed Procurement</t>
  </si>
  <si>
    <t>2.1.2 C</t>
  </si>
  <si>
    <t>Purchase equipment and supplies MOH- EH, VSD, FSPID/MIIC, Bodles Plant Health labs, PQ Risk Analysis Unit and RADA (Lot 1-3)</t>
  </si>
  <si>
    <t>2.1.2 F</t>
  </si>
  <si>
    <t>Purchase equipment and supplies MOH/EH, VSD, FSPID, MIIC, Bodles, Plant Health Labs and RADA (Lot 4-6)</t>
  </si>
  <si>
    <t>2.1.3 C</t>
  </si>
  <si>
    <t>Elevator Bucket for Metal Detector for Fisheries Export Division</t>
  </si>
  <si>
    <t>2.2.2 (B)</t>
  </si>
  <si>
    <t>Purchase of equipment for Pesticide analysis, Gas Chromatograph Mass Spectrometer</t>
  </si>
  <si>
    <t>2.2.2 (C )</t>
  </si>
  <si>
    <t>RT-PCR Real time mini kits for Bodles</t>
  </si>
  <si>
    <t>2.2.2(E )</t>
  </si>
  <si>
    <t>Refractometer for Bodles</t>
  </si>
  <si>
    <t>2.3.4 D</t>
  </si>
  <si>
    <t>Restraint Material for NAITS</t>
  </si>
  <si>
    <t>2.3.4 F</t>
  </si>
  <si>
    <t>Equipment for AIT/Security Paper</t>
  </si>
  <si>
    <t>4.1.1 (B)</t>
  </si>
  <si>
    <t xml:space="preserve">Office Equipment , Furniture and Supplies for PIU </t>
  </si>
  <si>
    <t>3.2.2 (A3)</t>
  </si>
  <si>
    <t>3.2.2 (C4)</t>
  </si>
  <si>
    <t>2.2.1 (A)</t>
  </si>
  <si>
    <t xml:space="preserve">Refurbish RD Bodles Plant Health labs </t>
  </si>
  <si>
    <t>2.2.1 (C)</t>
  </si>
  <si>
    <t>Construction of contraband room at Montego Bay export complex</t>
  </si>
  <si>
    <t>Refurbish facilities of 2 parish offices – Hanover and Portland</t>
  </si>
  <si>
    <t>2.3.1 (F)</t>
  </si>
  <si>
    <t>Refurbish Quarantine Laboratory at Plumb Point</t>
  </si>
  <si>
    <t>3.2.2 (B) 2</t>
  </si>
  <si>
    <t>3.2.2.0</t>
  </si>
  <si>
    <t>1.1.1 E</t>
  </si>
  <si>
    <t>1.1.1 F</t>
  </si>
  <si>
    <t xml:space="preserve">Technical Cooperation Support </t>
  </si>
  <si>
    <t>1.1.1 J</t>
  </si>
  <si>
    <t>1.1.1 K</t>
  </si>
  <si>
    <t>1.1.1 L</t>
  </si>
  <si>
    <t>Export Management Capacity Building Farmers/Exporters to US</t>
  </si>
  <si>
    <t>1.2.3 A</t>
  </si>
  <si>
    <t>1.2.3 B</t>
  </si>
  <si>
    <t xml:space="preserve">Method of Determination of Drug Residue in Aquaculture, Meats &amp; Poultry </t>
  </si>
  <si>
    <t>2.1.3 B</t>
  </si>
  <si>
    <t>Organize Food Safety Week- 2015</t>
  </si>
  <si>
    <t xml:space="preserve">Integrated Pest Management Training  At Bodles Research Station </t>
  </si>
  <si>
    <t>2.3.2 L</t>
  </si>
  <si>
    <t>Workshop to train farmers in personal protective equipment and environmental management</t>
  </si>
  <si>
    <t>4.3.3 A</t>
  </si>
  <si>
    <t>ACP PIU Retreat 2015</t>
  </si>
  <si>
    <t>4.3.3 D</t>
  </si>
  <si>
    <t xml:space="preserve">Export Market Access and the Development of the Export market Platform </t>
  </si>
  <si>
    <t>1.1.1 C</t>
  </si>
  <si>
    <t>1.1.1 H</t>
  </si>
  <si>
    <t>1.1.4</t>
  </si>
  <si>
    <t>1.3.1 A</t>
  </si>
  <si>
    <t>2.2.1 (B)</t>
  </si>
  <si>
    <t>2.3.1 (G)</t>
  </si>
  <si>
    <t>Implement  workshops  for implementation and strategic planning  for the AH Policy</t>
  </si>
  <si>
    <t>2.3.2 E</t>
  </si>
  <si>
    <t>Organize and execute workshop to revise and update  animal diseases surveillance procedures and manuals</t>
  </si>
  <si>
    <t>2.3.4 H</t>
  </si>
  <si>
    <t>3.2.2A</t>
  </si>
  <si>
    <t>International conferences and market access assessment to create and strengthen agri-business linkages</t>
  </si>
  <si>
    <t>4.3.3 E</t>
  </si>
  <si>
    <t>2.1.1E</t>
  </si>
  <si>
    <t>Prepare and disseminate bulletin on National Food Safety Policy</t>
  </si>
  <si>
    <t>Workshops to prepare  and evaluate the implementation plan, budget and operational manuals  to implement the National  Food Safety Policy</t>
  </si>
  <si>
    <t>1.2.2B</t>
  </si>
  <si>
    <t>Consultancy to Establish FS, PH and AH Laboratory Networks with QA Systems incorporated</t>
  </si>
  <si>
    <t>2.1.4</t>
  </si>
  <si>
    <t>Hire national consultant(s) to develop, produce and disseminate manuals and protocols on GAP/ GMPs for major non-traditional products.</t>
  </si>
  <si>
    <t>2.1.4 A</t>
  </si>
  <si>
    <t>Baseline survey for agro-parks</t>
  </si>
  <si>
    <t>5.1.4</t>
  </si>
  <si>
    <t>Consultancy to finalise project</t>
  </si>
  <si>
    <t>1.1.2/ 2.1.3/2.3.3 and 3.1</t>
  </si>
  <si>
    <t>Public Relation/ Information Events</t>
  </si>
  <si>
    <t>2.1.2 G</t>
  </si>
  <si>
    <t>Hire international consultant to review the surveillance system of foodborne illnesses; update and edit FBD manuals</t>
  </si>
  <si>
    <t>2.3.3 B</t>
  </si>
  <si>
    <t>Bulletins on AH issues - Development of promotional material for AH</t>
  </si>
  <si>
    <t>2.3.4 B</t>
  </si>
  <si>
    <t>PR Consultancy for NAIT'S Programme</t>
  </si>
  <si>
    <t>3.2.2 D 2</t>
  </si>
  <si>
    <t>3.3.3 C</t>
  </si>
  <si>
    <t>3.4.1A</t>
  </si>
  <si>
    <t>4.2.6</t>
  </si>
  <si>
    <t>Component Coordinator 3</t>
  </si>
  <si>
    <t>5.1.1</t>
  </si>
  <si>
    <t>5.1.1 A</t>
  </si>
  <si>
    <t>M &amp; E Short-Term Consultancy</t>
  </si>
  <si>
    <t>2.1.2 F1</t>
  </si>
  <si>
    <t>2.1.2 F2</t>
  </si>
  <si>
    <t>3.2.2 A1</t>
  </si>
  <si>
    <t>3.2.2 A2</t>
  </si>
  <si>
    <t>Computers, GPS and ICT peripherals for labs and AIT Unit</t>
  </si>
  <si>
    <t>2.3.2 B</t>
  </si>
  <si>
    <t>Microsoft Share Point 2010</t>
  </si>
  <si>
    <t>Equipment for AIT (tagging equipment and cattle passport)</t>
  </si>
  <si>
    <t>2.1.2 B</t>
  </si>
  <si>
    <t>Workshop on pest surveillance</t>
  </si>
  <si>
    <t>Organize Food Safety Week- 2013</t>
  </si>
  <si>
    <t>2.1.3 A</t>
  </si>
  <si>
    <t>Organize Food Safety Week- 2014</t>
  </si>
  <si>
    <t>2.3.1 (B)</t>
  </si>
  <si>
    <t>Measurement of Uncertainty</t>
  </si>
  <si>
    <t>2.3.1 (C)</t>
  </si>
  <si>
    <t>Practical and applied Gas Chromatography (Overseas)</t>
  </si>
  <si>
    <t>2.3.1 (D)</t>
  </si>
  <si>
    <t>Training in Quality Assurance (Overseas)</t>
  </si>
  <si>
    <t>2.3.1 (H)</t>
  </si>
  <si>
    <t>Overseas training Molecular Biology Techniques (USA)</t>
  </si>
  <si>
    <t>2.1.1 B</t>
  </si>
  <si>
    <t>Diploma in Veterinary Public Health (overseas)</t>
  </si>
  <si>
    <t>Pest Identification and Recognition Training</t>
  </si>
  <si>
    <t>2.3.1 (E)</t>
  </si>
  <si>
    <t>Overseas training  (epidemiology, surveillance, risk analysis)</t>
  </si>
  <si>
    <t>2.3.2 A</t>
  </si>
  <si>
    <t>Practical Food Microbiology</t>
  </si>
  <si>
    <t>2.3.2 C</t>
  </si>
  <si>
    <t>Overseas training in Methods of Pesticide Residue Analysis and Laboratory Accreditation according to ISO17025</t>
  </si>
  <si>
    <t>2.3.2 D</t>
  </si>
  <si>
    <t>Overseas conference 46th session of the Codex Committee on Food hygiene</t>
  </si>
  <si>
    <t>2.3.4 G</t>
  </si>
  <si>
    <t>Hosting services for six months and service transfer for AIT database</t>
  </si>
  <si>
    <t>Architectural Services</t>
  </si>
  <si>
    <t>2.1.1 A</t>
  </si>
  <si>
    <t xml:space="preserve">2.3.1 </t>
  </si>
  <si>
    <t>Consultant to provide editorial services for the Animal Health and Welfare Policy</t>
  </si>
  <si>
    <t>Purchase external hosting  for (AIT database)</t>
  </si>
  <si>
    <t>2.3.4 A</t>
  </si>
  <si>
    <t>Animal Identification&amp; Traceability (AIT) (including software development)</t>
  </si>
  <si>
    <t>3.1.3 A</t>
  </si>
  <si>
    <t xml:space="preserve"> Value Chain Manager (3 #)</t>
  </si>
  <si>
    <t>3.2.2 E</t>
  </si>
  <si>
    <t>3.3.3 (A)</t>
  </si>
  <si>
    <t>Agro-Processing and Marketing Specialist</t>
  </si>
  <si>
    <t>4.2.1</t>
  </si>
  <si>
    <t>Programme Director</t>
  </si>
  <si>
    <t>4.2.2</t>
  </si>
  <si>
    <t>Programme Admin Assistant</t>
  </si>
  <si>
    <t>4.2.3</t>
  </si>
  <si>
    <t>4.2.4</t>
  </si>
  <si>
    <t>Component 1 Coordinator</t>
  </si>
  <si>
    <t>Procurement Officer No. 1</t>
  </si>
  <si>
    <t>4.2.4 A</t>
  </si>
  <si>
    <t>Procurement Officer No.2</t>
  </si>
  <si>
    <t>4.2.5</t>
  </si>
  <si>
    <t>Procurement Assistants No. 1</t>
  </si>
  <si>
    <t>Procurement Assistants No. 2</t>
  </si>
  <si>
    <t>Workshop on Pest Surveillance and to update preparedness plan (medfly)</t>
  </si>
  <si>
    <t xml:space="preserve">Water Based Environmental Analysis, Water analysis within the  four agro-parks </t>
  </si>
  <si>
    <t>GAP application and certification</t>
  </si>
  <si>
    <t>GAP PR activities</t>
  </si>
  <si>
    <t>2.2.6 E</t>
  </si>
  <si>
    <t>2.2.6 F</t>
  </si>
  <si>
    <t>2.3.2 F4</t>
  </si>
  <si>
    <t>3.5.2</t>
  </si>
  <si>
    <t>2.3.2 D1</t>
  </si>
  <si>
    <t>2.3.2 F1</t>
  </si>
  <si>
    <t>2.3.2 F5</t>
  </si>
  <si>
    <t>2.2.6 B</t>
  </si>
  <si>
    <t>2.2.6 D</t>
  </si>
  <si>
    <t>2.3.8</t>
  </si>
  <si>
    <t>3.2.2 (C4A)</t>
  </si>
  <si>
    <t>5.1.3 A</t>
  </si>
  <si>
    <t>2.1.6</t>
  </si>
  <si>
    <t>2.2.6 A</t>
  </si>
  <si>
    <t>New Forrest Duff House Demo Plot – Sweet Potato</t>
  </si>
  <si>
    <t>2.3.2 M3</t>
  </si>
  <si>
    <t>Infrastructure Electrical Works - New Forrest Duff House</t>
  </si>
  <si>
    <t xml:space="preserve">Videographer- video/publication on post-harvest handling. </t>
  </si>
  <si>
    <t>2.3.2 M10</t>
  </si>
  <si>
    <t>2.3.2 M4</t>
  </si>
  <si>
    <t>2.3.2 M5</t>
  </si>
  <si>
    <t>2.3.2 M6</t>
  </si>
  <si>
    <t>3.2.2 A</t>
  </si>
  <si>
    <t>2.2.3</t>
  </si>
  <si>
    <t xml:space="preserve"> US Buyer Mission to Jamaica.(18)</t>
  </si>
  <si>
    <t>Promotional Activities for Component 1</t>
  </si>
  <si>
    <t>General Administrative activities- Advertisement , Office Supplies etc.</t>
  </si>
  <si>
    <t>Overseas Training in Heavy metals including mercury analysis</t>
  </si>
  <si>
    <t>PIU Training &amp; Workshop</t>
  </si>
  <si>
    <t>ANNUAL OPERATING PLAN</t>
  </si>
  <si>
    <t>TABLE OF CONTENTS</t>
  </si>
  <si>
    <t>SECTION 1</t>
  </si>
  <si>
    <t>Project Overview</t>
  </si>
  <si>
    <t>SECTION 2</t>
  </si>
  <si>
    <t>Implementation Plan</t>
  </si>
  <si>
    <t>SECTION 3</t>
  </si>
  <si>
    <t>Procurement Plan</t>
  </si>
  <si>
    <t>SECTION 4</t>
  </si>
  <si>
    <t>Consolidated Financial Plan</t>
  </si>
  <si>
    <t>SECTION 5</t>
  </si>
  <si>
    <t>Detailed Financial Plan</t>
  </si>
  <si>
    <t>SECTION 6</t>
  </si>
  <si>
    <t xml:space="preserve">AOP Checklist </t>
  </si>
  <si>
    <t>PROJECT OVERVIEW</t>
  </si>
  <si>
    <t>Programme/project name</t>
  </si>
  <si>
    <t>Agricultural Competitiveness Programme (ACP)</t>
  </si>
  <si>
    <t>Programme/project number</t>
  </si>
  <si>
    <t>LOAN CONTRACT No. 2444/OC-JA</t>
  </si>
  <si>
    <t xml:space="preserve">Programme/project components </t>
  </si>
  <si>
    <r>
      <rPr>
        <b/>
        <sz val="11"/>
        <color theme="1"/>
        <rFont val="Calibri"/>
        <family val="2"/>
        <scheme val="minor"/>
      </rPr>
      <t>Component 1:  “Development of Farm-to-Market Linkages”.</t>
    </r>
    <r>
      <rPr>
        <sz val="11"/>
        <color theme="1"/>
        <rFont val="Calibri"/>
        <family val="2"/>
        <scheme val="minor"/>
      </rPr>
      <t xml:space="preserve">  The objective of this component is to improve the capacity of organized small and medium sized farmers to undertake efficient and market-oriented production processes, and to foster management and organizational capacities to access national and international markets.                                                                                                                                                                                                                                         </t>
    </r>
    <r>
      <rPr>
        <b/>
        <sz val="11"/>
        <color theme="1"/>
        <rFont val="Calibri"/>
        <family val="2"/>
        <scheme val="minor"/>
      </rPr>
      <t>Component 2:  Food Quality and Food Safety Management Systems.</t>
    </r>
    <r>
      <rPr>
        <sz val="11"/>
        <color theme="1"/>
        <rFont val="Calibri"/>
        <family val="2"/>
        <scheme val="minor"/>
      </rPr>
      <t xml:space="preserve">  The objective of this component is to establish an Agricultural Health and Food Quality Management System that will contribute to improving the competitiveness of Jamaican agriculture, as well as the health status of the human population, through the production of safe and good quality agricultural products and food for local consumption and the export   market.                                                                                                                                                                                                                                                                                                                                     </t>
    </r>
    <r>
      <rPr>
        <b/>
        <sz val="11"/>
        <color theme="1"/>
        <rFont val="Calibri"/>
        <family val="2"/>
        <scheme val="minor"/>
      </rPr>
      <t>Component 3:  “Agribusiness Value Chain Development”.</t>
    </r>
    <r>
      <rPr>
        <sz val="11"/>
        <color theme="1"/>
        <rFont val="Calibri"/>
        <family val="2"/>
        <scheme val="minor"/>
      </rPr>
      <t xml:space="preserve">  The objective of this component is to promote the integration of farmers and/or farmer organizations into agribusiness value chains while also contributing also to stimulate private investment in the sector.</t>
    </r>
  </si>
  <si>
    <t>Issues/constraints identified</t>
  </si>
  <si>
    <t>Provide a summary of Issues/Constraints identified</t>
  </si>
  <si>
    <t>1. There is high competition for the limited fiscal space available to the Government annually within the current economic environment</t>
  </si>
  <si>
    <t>2. Project targets will compete with stakeholder entities' operational workload for human resources and organisational focus</t>
  </si>
  <si>
    <t>3. A number of working groups and committees exist at various levels outside of the project governance architecture whose activities and decision making impact project outputs under various  components</t>
  </si>
  <si>
    <t>4. The Project reflects a significant change effort, within an environment of wage restraint, austerity and employee apathy. Stakeholder buy-in will not be easy.</t>
  </si>
  <si>
    <t>Strategies for addressing issues/constraints identified</t>
  </si>
  <si>
    <t>Provide strategies for addressing issues/constraints identified</t>
  </si>
  <si>
    <t>1.  Continuously review the implementation plan to make sure target expenditure is realisable ahead of budget negotiation with the MoAF</t>
  </si>
  <si>
    <t>2. PIU will have to establish formal agreements with entities that clarify roles, responsibilities and commitments and tightly manage execution of those agreements</t>
  </si>
  <si>
    <t xml:space="preserve">3. Through the lead entity stakeholders, sensitise identified working groups and decision making bodies to project targets and agree communicaton protocols </t>
  </si>
  <si>
    <t xml:space="preserve">4. Change management will be factored into the planning of the programme, through timely and consistent communication and engagement. </t>
  </si>
  <si>
    <t xml:space="preserve">Risks with categorisation (High, medium, low)
N.B. These risks should reflect those  in the Risk matrix developed at the beginning of the project. </t>
  </si>
  <si>
    <t xml:space="preserve">Provide a summary of opportunities and threats associated with the implementation of the Programme/project
</t>
  </si>
  <si>
    <t>1. Coordination among government entities may be difficult due to the large project scope (high)</t>
  </si>
  <si>
    <t>2. Lack of ownerhsip may lead to implementation failure (high)</t>
  </si>
  <si>
    <t>3. Resistance to change may undermine achievement of expected efficiency gains (high)</t>
  </si>
  <si>
    <t>4.  Limited capacity may delay implementation of technically complex reforms (high)</t>
  </si>
  <si>
    <t>5. Budget estimates may be insufficient to fullfill actual costs under the project  (high)</t>
  </si>
  <si>
    <t>6. Limited fiscal space may affect project budget allocations (high)</t>
  </si>
  <si>
    <t>7. Lack of buy-in may result in implementation and execution delays (high)</t>
  </si>
  <si>
    <t>Risk response for high level risks</t>
  </si>
  <si>
    <t xml:space="preserve">Provide mitigation measures to deal with the risks identified
</t>
  </si>
  <si>
    <t>1. Establish the PCU, and strengthen as necessary, and form Steering Committee with entity stakeholders</t>
  </si>
  <si>
    <t>2. Establish formal agreements on roles and responsibilities and agree schedules and protocols for regular communication and escalation of issues</t>
  </si>
  <si>
    <t>3. Change Management expert will be hired under the Programme</t>
  </si>
  <si>
    <t>4. Full-time project management and technical capacity will be assigned to the more complex activities under the project</t>
  </si>
  <si>
    <t>5. Undertake constant financial review of the project to identify areas of savings and make provision of contingent counterpart funding by GOJ</t>
  </si>
  <si>
    <t>6. Continuous guidance with MOFP to secure budget allocation for disbursement according to projections</t>
  </si>
  <si>
    <t>7. Add human resources and make provision for training</t>
  </si>
  <si>
    <t>8. Use Steering Committee and other high level decision-making bodies to reinforce importance of priotising programme activities</t>
  </si>
  <si>
    <t xml:space="preserve">The Annual Operating Plan consists of </t>
  </si>
  <si>
    <t>Financial Plan</t>
  </si>
  <si>
    <t>10/22/201310/22/201310/22/201310/22/201310/22/2013</t>
  </si>
  <si>
    <t xml:space="preserve">GAP Workshop &amp; Training- Quality Management Systems, GAP Awareness,Food Handlers certification, HACCP, Plant Protection fertilizer and IPM, Documentation process mapping and root cause analysis, Food safety, First Aid , GAP Auditor Experience,  Food Safety Management Systems, Farm Assurer </t>
  </si>
  <si>
    <t>3.2.2 A2.1</t>
  </si>
  <si>
    <t>The JPSCo is the only Provider of this work.</t>
  </si>
  <si>
    <t>3.2.2 (A3) Infrastructure Electrical Works - New Forrest Duff House 3.2.2 (B3) Infrastructure Electrical Works - Yallahs 3.2.2 (C4)  Infrastructure Electrical Works - Spring plain / Ebony</t>
  </si>
  <si>
    <t>This is a patented software that can only be purchased from a single supplier.</t>
  </si>
  <si>
    <t>3.2.2 (J)Purchase of Irrigation Design Software. - W-CADI</t>
  </si>
  <si>
    <r>
      <t>2.3.2 (B) Microsoft</t>
    </r>
    <r>
      <rPr>
        <sz val="10"/>
        <rFont val="Arial"/>
        <family val="2"/>
      </rPr>
      <t xml:space="preserve"> has an application called SharePoint 2010, works naturally in Microsoft office, a web-based intranet that can help to improve the organization’s effectiveness by streamlining the management of data, storage of data and access to data. It makes it easier for people to work together.</t>
    </r>
  </si>
  <si>
    <t xml:space="preserve">These demonstration plots on the agro parks will be managed by RADA as part of its mandate to promote best practices in the agricultural sector. The operations of demonstration plots and farmer field schools on the agro parks will be conducted by RADA which has experience of exceptional value for the services. RADA as part of its core function provides training to farmers across the island on proper farming techniques. The entity has developed a high level competence in the administration and execution of farmer field schools. They have successfully conducted farmer field schools on other Agro Parks such as Plantain Garden River (PGR). RADA is in a position to provide post farmer school visits and consultation which are usually required. RADA undoubtedly has experience of exceptional value to provide this service.  </t>
  </si>
  <si>
    <t xml:space="preserve">3.2.2A Demonstration plots, 3.2.2 Farmer Field Schools (Onion, Pineapple, Sweet Potato and Irish Potato) </t>
  </si>
  <si>
    <r>
      <t>3.1.1 Technical Seminars</t>
    </r>
    <r>
      <rPr>
        <sz val="10"/>
        <rFont val="Arial"/>
        <family val="2"/>
      </rPr>
      <t xml:space="preserve"> – These seminars will target mainly farmers on the four agro parks and other resource persons within AIC and MOAF. The seminars will be by representatives from IICA along with resource persons in RADA. These programmes will look at production systems and management from the methodological and operational side of agricultural operations. IICA with its vast knowledge and expertise in the agribusiness can provided information and techniques to support stakeholders in their efforts to increase and extend innovation in agriculture, in order to improve productivity, competitiveness and trade. IICA undoubtedly has experience of exceptional value to provide this service</t>
    </r>
  </si>
  <si>
    <t>This is the only entity to provide the service</t>
  </si>
  <si>
    <t>2.3.2 F1 OIE: Freedom Application</t>
  </si>
  <si>
    <t>To be done by the MOAF/AMID will be engaged to do this.  Only travelling being paid under this arrangement.</t>
  </si>
  <si>
    <t>5.1.3  Baseline survey for agro-parks</t>
  </si>
  <si>
    <t>2.3.6   West Indian Fruit Fly Surveillance Project</t>
  </si>
  <si>
    <t>Consultant can only be sourced from GAP</t>
  </si>
  <si>
    <t>2.3.2 M10 GAP Consultant</t>
  </si>
  <si>
    <t xml:space="preserve">2.3.2 M5 GAP Application &amp; </t>
  </si>
  <si>
    <t>This course is being offered by the Costa Rica Government</t>
  </si>
  <si>
    <t>2.3.2 J Farm-to Table Study Programme for food protection, safety, public health and animal health and welfare</t>
  </si>
  <si>
    <t>2.3.2 H  ISO 22000 &amp; 14001 Training internationally to support certification of agro-parks</t>
  </si>
  <si>
    <t xml:space="preserve">The activity will be led by the Veterinary Service Division (VSD), which is mandated to (i)develop policies to ensure that Jamaica remains free of exotic disease and (ii) conduct surveillance and monitoring for animal diseases as part of its current work programme. Funding support of the ACP will be used to update the current surveillance programme which is in place; review the protocols with a view to increase sampling and inspection as appropriate; pay additional expenses which will be incurred for active surveillance and monitoring towards declaring disease  free status for Classical Swine Flu and Foot&amp; Mouth Disease.  While these GOJ agencies lack the budget to carry out effective surveillance, these activities are actually part of their work programmes and the entities already have the technical capacity to successfully execute. The sole sourcing of services in this instance will be utilized given the fact that only VSD, in collaboration with relevant animal health agencies, can successfully execute this activity given its island-wide presence and its years of experience in surveillance for animal diseases.  </t>
  </si>
  <si>
    <r>
      <t>Based on difficulties faced by the ACP in procurement specialist consultancy services for all Components of the programme (including a non-response to bids and non-compliant bids) and subsequent intensive consultation with agricultural health and food safety stakeholders, a new approach has been proposed for the surveillance of animal disease. This activity will be now be coordinated by and executed by a Technical Committee and relevant animal health entities. This approach was agreed during the IDB Administrative Mission of August 16</t>
    </r>
    <r>
      <rPr>
        <vertAlign val="superscript"/>
        <sz val="10"/>
        <rFont val="Arial"/>
        <family val="2"/>
      </rPr>
      <t>th -</t>
    </r>
    <r>
      <rPr>
        <sz val="10"/>
        <rFont val="Arial"/>
        <family val="2"/>
      </rPr>
      <t xml:space="preserve"> Review of Component 2.</t>
    </r>
  </si>
  <si>
    <t xml:space="preserve">2.3.2 F  Surveillance activity &amp; application to OIE for disease free status – FMD &amp;CSF   2.3.2 F5  Staff Traiining inOIE </t>
  </si>
  <si>
    <t xml:space="preserve">This course is to be sourced from a sole institution providing the course material within the timeframe required. </t>
  </si>
  <si>
    <t>2.3.1 (H) Overseas training Molecular Biology Techniques (USA)</t>
  </si>
  <si>
    <t>Activity conducted by Rural Agricultural Development Agency (RADA)</t>
  </si>
  <si>
    <r>
      <rPr>
        <b/>
        <sz val="10"/>
        <rFont val="Arial"/>
        <family val="2"/>
      </rPr>
      <t>2.2.6 B Pesticide Survey: Travelling for RADA officers conducting surve</t>
    </r>
    <r>
      <rPr>
        <sz val="10"/>
        <rFont val="Arial"/>
        <family val="2"/>
      </rPr>
      <t>y</t>
    </r>
  </si>
  <si>
    <t>2.1.1D  Method of Determination of Drug Residue in Aquaculture, Meats &amp; Poultry,  2.1.2 E  MOH Training EPI in action (overseas),  2.1.2 F Surveillance activity &amp; application to OIE  for disease free status – FMD &amp;CSF</t>
  </si>
  <si>
    <t>Existing sections of the Metal Detector already installed, was acquired through direct Contracting for the supply and installation of a Spiral Gravity Separator and bucket  Elevator to Profile Industries of Rogers, Minnesota, USA Continued association with Profile Industries in this matter allows for standardization of equipment (Clause 3.6 b) and a smooth continuation of the installation process</t>
  </si>
  <si>
    <t>2.1.3 C Elevator Bucket for Metal Detector for Fisheries Export Division</t>
  </si>
  <si>
    <t>Given the relatively small budget for all these training activities and the fact that each training course will be selected in line with specific training need and budget, the sole source procurement methodology will be utilized.</t>
  </si>
  <si>
    <t>(E) Overseas training (epidemiology surveillance, risk analysis) –University of Colorado, USA</t>
  </si>
  <si>
    <t>(D) Overseas Training in Quality Assurance – UK Accreditation Services</t>
  </si>
  <si>
    <t>(C) Practical and applied Gas Chromatography - American Chemical Society Professional Education</t>
  </si>
  <si>
    <t>(B) Measurement of Uncertainty - Joint Research Institute</t>
  </si>
  <si>
    <t xml:space="preserve">(A) Overseas training Molecular Biology Techniques – University of Warwick </t>
  </si>
  <si>
    <t xml:space="preserve">All 2.3.1 training courses are geared toward upgrading the technical capacity of the Veterinary Services laboratory services; training topics have been prioritized to facilitate laboratory accreditation. These programmes are not offered by any local universities or training institutions. Each overseas training institution is elected based on the best fit of curriculum with specific training needs. </t>
  </si>
  <si>
    <r>
      <t xml:space="preserve">For the training in International Epidemiology (B), facilitate the upgrading the national systems for Food-borne Illness (FBI) surveillance, this training represents a continuation of the strengthening of the National Surveillance Unit in surveillance, statistical analysis and reporting on FBI’s. The International Course in Applied Epidemiology is cosponsored by the Emory University and the Centres for Disease Control and Prevention and represents a </t>
    </r>
    <r>
      <rPr>
        <i/>
        <sz val="10"/>
        <rFont val="Arial"/>
        <family val="2"/>
      </rPr>
      <t xml:space="preserve">natural continuation of services provide by the institution, </t>
    </r>
    <r>
      <rPr>
        <sz val="10"/>
        <rFont val="Arial"/>
        <family val="2"/>
      </rPr>
      <t>in that the MOH has previously utilized this institution for epidemiology training of previous occasion, including two courses sponsored by ACP in 2012;</t>
    </r>
  </si>
  <si>
    <r>
      <t xml:space="preserve">These programmes are not offered by any local university. The Diploma in Veterinary Public Health is a specialized course which is only offered regionally by the University of Trinidad and Tobago (UTT). This case UTT is the </t>
    </r>
    <r>
      <rPr>
        <i/>
        <sz val="10"/>
        <rFont val="Arial"/>
        <family val="2"/>
      </rPr>
      <t>sole purveyor of this training regionally and has</t>
    </r>
    <r>
      <rPr>
        <sz val="10"/>
        <rFont val="Arial"/>
        <family val="2"/>
      </rPr>
      <t xml:space="preserve"> </t>
    </r>
    <r>
      <rPr>
        <i/>
        <sz val="10"/>
        <rFont val="Arial"/>
        <family val="2"/>
      </rPr>
      <t>experience of exceptional value for the provision of training services;</t>
    </r>
  </si>
  <si>
    <t xml:space="preserve">2.1.1B Diploma in Veterinary Public Health, 2.1.1F - MOH Training EPI action, 2.1.1  </t>
  </si>
  <si>
    <t xml:space="preserve">These tests and analysis will be conducted by agencies of the government such as Water Resource Authority (WRA) which have the capacity to carry out these analyses. The budgeted sum of US$7000 for this activity is relatively small and is another justification for the sole source method of procurement.    </t>
  </si>
  <si>
    <t>Justification for 2.1.2 A &amp; B</t>
  </si>
  <si>
    <t xml:space="preserve">1.3.1 Soil test and water analysis within the agro parks </t>
  </si>
  <si>
    <r>
      <rPr>
        <b/>
        <sz val="10"/>
        <rFont val="Arial"/>
        <family val="2"/>
      </rPr>
      <t xml:space="preserve">1.2.7. Residential Training Courses – International Agribusiness &amp; Marketing 3.3 Conduct Value Chain Strategic Training and Stakeholders workshop: </t>
    </r>
    <r>
      <rPr>
        <sz val="10"/>
        <rFont val="Arial"/>
        <family val="2"/>
      </rPr>
      <t xml:space="preserve"> These are specialized Training will also be provided by IICA targeting resource persons in the MOAF along with other stakeholders in the agricultural sector.  IICA assists the countries like Jamaica in developing the policies, institutional frameworks and capabilities required to create enabling environments for agribusinesses. IICA will also help Jamaica to develop public policies, strategies and institutions for the promotion and development of more transparent and efficient local markets, and to develop mechanisms and tools that will reduce risks and enable small-scale producers to establish more links with markets. Moreover, it helps to develop strategies and strengthen the institutional framework for promoting international agricultural trade as a factor in development; and assists its member countries in developing capabilities that will enable them to better administer the trade agreements they sign and take greater advantage of them.</t>
    </r>
  </si>
  <si>
    <r>
      <rPr>
        <b/>
        <sz val="10"/>
        <rFont val="Arial"/>
        <family val="2"/>
      </rPr>
      <t>1.2.2 (B). Videographer- video/publication on post-harvest handling:</t>
    </r>
    <r>
      <rPr>
        <sz val="10"/>
        <rFont val="Arial"/>
        <family val="2"/>
      </rPr>
      <t xml:space="preserve">  The Jamaica Information Service (JIS) is to be engaged to produce a video publication and 8000 brochures on GAP and Post Harvest Handling. The JIS possesses the necessary technical and creative competencies with decades of experience in production of works of a similar nature and as an inter-government agency, there are significant cost savings to be achieved against that of open market tendering. Through time reserved for government broadcast on electronic media, the JIS can also significantly increase the exposure of the information being disseminated beyond the initial scope of the project. JIS therefore has the experience of exceptional value for service.  </t>
    </r>
  </si>
  <si>
    <r>
      <rPr>
        <b/>
        <sz val="10"/>
        <rFont val="Arial"/>
        <family val="2"/>
      </rPr>
      <t xml:space="preserve">1.2.2 - Farmer field school workshop, 1.2.2(A) –Create and manage demonstration plots for Onion and Iris potato: </t>
    </r>
    <r>
      <rPr>
        <sz val="10"/>
        <rFont val="Arial"/>
        <family val="2"/>
      </rPr>
      <t xml:space="preserve"> Rural Agricultural Development Agency (RADA) will be engaged to conduct the farmer field school and manage three demonstration plots for onion and Irish potato. Conducting farmer field school is consistent with the operations of RADA. They have conducted several training sessions with farmers under this component and conducting the farmer field school will be a natural continuation of such training. As far as we are aware no other entity in Jamaica conducts farmer field school which would make a bidding process futile. RADA is the only entity in Jamaica that offers extension services (including training) to farmers. RADA has the technical capacity and institutional structure to respond to farmers on an ongoing basis even after the training is completed. RADA therefore has the experience of exceptional value for the service. </t>
    </r>
  </si>
  <si>
    <r>
      <rPr>
        <b/>
        <sz val="10"/>
        <rFont val="Arial"/>
        <family val="2"/>
      </rPr>
      <t xml:space="preserve">1.2.1 Group Dynamics Workshops, 1.2.1(B) 1.2.3 Cluster sensitization and cluster formation workshop, 1.2.3 (A) Leadership &amp; Organization skills workshop: </t>
    </r>
    <r>
      <rPr>
        <sz val="10"/>
        <rFont val="Arial"/>
        <family val="2"/>
      </rPr>
      <t xml:space="preserve"> These activities will be undertaken by IICA and coordinated by a Cluster Coordinator who is expected to join the ACP team shortly. The ACP intends to work with IICA in critical consultancies and workshops in the above areas. IICA has a mandate to support the Member States such as Jamaica in their efforts to increase and extend innovation in agriculture, to improve productivity, food security, competitiveness and trade facilitation.  This alliance with IICA expected to result in significant savings to the ACP  with IICA providing high quality service based on its experience and proven track record in this area.   </t>
    </r>
  </si>
  <si>
    <r>
      <rPr>
        <b/>
        <sz val="10"/>
        <rFont val="Arial"/>
        <family val="2"/>
      </rPr>
      <t>1.1.1 C Farmer Enterprise Management Capacity Building  to the US, 1.1.1 H   Local Supply export readiness analysis, 1.1.4 Group Dynamics/Capacity Building  Workshop (Farmers/Producers)</t>
    </r>
    <r>
      <rPr>
        <sz val="10"/>
        <rFont val="Arial"/>
        <family val="2"/>
      </rPr>
      <t>: Being implemented through Technical Cooperation agreement with IICA</t>
    </r>
  </si>
  <si>
    <r>
      <rPr>
        <b/>
        <sz val="10"/>
        <rFont val="Arial"/>
        <family val="2"/>
      </rPr>
      <t>1.1.1-Export Market Access – Market Research Abroad,1.1.1(A).Market and related workshop, 1.2.1   Marketing and Negotiation skills workshop 1.1.3 Workshop for Exporters and Potential Exporters</t>
    </r>
    <r>
      <rPr>
        <sz val="10"/>
        <rFont val="Arial"/>
        <family val="2"/>
      </rPr>
      <t xml:space="preserve"> :The execution of the ACP has been constrained by difficulties in sourcing the required technical expertise to execute this activity. In the most recent bidding activity, the sole qualified bidder tendered a price which was more than three times the estimated budget of USD$48,000. Following consultation with regional development partners, IICA has agreed to provide technical assistance to the programme based on their mandate to support small and medium scale agricultural and rural producers to penetrate local, regional and international markets and their ongoing work in development of the local agricultural sector. IICA has proven capacity, specialized knowledge and </t>
    </r>
    <r>
      <rPr>
        <i/>
        <sz val="10"/>
        <rFont val="Arial"/>
        <family val="2"/>
      </rPr>
      <t>experience of exceptional value</t>
    </r>
    <r>
      <rPr>
        <sz val="10"/>
        <rFont val="Arial"/>
        <family val="2"/>
      </rPr>
      <t xml:space="preserve"> in this area required to execute this activity. Based on the agreement, the ACP will pay airfare, accommodation and per diem for three IICA consultants amounting to approximately US$41,000.00. While the savings indicated is important, the main justification for selecting IICA using the sole source method is due to its experience of exceptional value in the field of market studies.</t>
    </r>
  </si>
  <si>
    <t xml:space="preserve">JUSTIFICATION FOR PROCUREMENT USING THE SOLE SOURCE METHOD </t>
  </si>
  <si>
    <r>
      <t>4</t>
    </r>
    <r>
      <rPr>
        <sz val="10"/>
        <rFont val="Arial"/>
        <family val="2"/>
      </rPr>
      <t xml:space="preserve">  Column “Status” will be used for retroactive procurement and when updating the procurement plan.</t>
    </r>
  </si>
  <si>
    <r>
      <t>3</t>
    </r>
    <r>
      <rPr>
        <sz val="10"/>
        <rFont val="Arial"/>
        <family val="2"/>
      </rPr>
      <t xml:space="preserve">  Applicable only to Goods and Works in case the new Policies apply.  In the case of previous Policies, it is applicable to Goods, Works and Consulting Services.</t>
    </r>
  </si>
  <si>
    <r>
      <t>2</t>
    </r>
    <r>
      <rPr>
        <sz val="10"/>
        <rFont val="Arial"/>
        <family val="2"/>
      </rPr>
      <t xml:space="preserve"> </t>
    </r>
    <r>
      <rPr>
        <b/>
        <sz val="10"/>
        <rFont val="Arial"/>
        <family val="2"/>
      </rPr>
      <t xml:space="preserve"> </t>
    </r>
    <r>
      <rPr>
        <b/>
        <u/>
        <sz val="10"/>
        <rFont val="Arial"/>
        <family val="2"/>
      </rPr>
      <t>Goods and Works</t>
    </r>
    <r>
      <rPr>
        <sz val="10"/>
        <rFont val="Arial"/>
        <family val="2"/>
      </rPr>
      <t xml:space="preserve">: </t>
    </r>
    <r>
      <rPr>
        <b/>
        <sz val="10"/>
        <rFont val="Arial"/>
        <family val="2"/>
      </rPr>
      <t>ICB</t>
    </r>
    <r>
      <rPr>
        <sz val="10"/>
        <rFont val="Arial"/>
        <family val="2"/>
      </rPr>
      <t xml:space="preserve">: International competitive bidding; </t>
    </r>
    <r>
      <rPr>
        <b/>
        <sz val="10"/>
        <rFont val="Arial"/>
        <family val="2"/>
      </rPr>
      <t>LIB</t>
    </r>
    <r>
      <rPr>
        <sz val="10"/>
        <rFont val="Arial"/>
        <family val="2"/>
      </rPr>
      <t xml:space="preserve">: limited international bidding; </t>
    </r>
    <r>
      <rPr>
        <b/>
        <sz val="10"/>
        <rFont val="Arial"/>
        <family val="2"/>
      </rPr>
      <t>NCB</t>
    </r>
    <r>
      <rPr>
        <sz val="10"/>
        <rFont val="Arial"/>
        <family val="2"/>
      </rPr>
      <t xml:space="preserve">: national competitive bidding; </t>
    </r>
    <r>
      <rPr>
        <b/>
        <sz val="10"/>
        <rFont val="Arial"/>
        <family val="2"/>
      </rPr>
      <t>PC</t>
    </r>
    <r>
      <rPr>
        <sz val="10"/>
        <rFont val="Arial"/>
        <family val="2"/>
      </rPr>
      <t xml:space="preserve">: price comparison; </t>
    </r>
    <r>
      <rPr>
        <b/>
        <sz val="10"/>
        <rFont val="Arial"/>
        <family val="2"/>
      </rPr>
      <t>DC</t>
    </r>
    <r>
      <rPr>
        <sz val="10"/>
        <rFont val="Arial"/>
        <family val="2"/>
      </rPr>
      <t xml:space="preserve">: direct contracting; </t>
    </r>
    <r>
      <rPr>
        <b/>
        <sz val="10"/>
        <rFont val="Arial"/>
        <family val="2"/>
      </rPr>
      <t>FA</t>
    </r>
    <r>
      <rPr>
        <sz val="10"/>
        <rFont val="Arial"/>
        <family val="2"/>
      </rPr>
      <t xml:space="preserve">: force account; </t>
    </r>
    <r>
      <rPr>
        <b/>
        <sz val="10"/>
        <rFont val="Arial"/>
        <family val="2"/>
      </rPr>
      <t>PSA</t>
    </r>
    <r>
      <rPr>
        <sz val="10"/>
        <rFont val="Arial"/>
        <family val="2"/>
      </rPr>
      <t xml:space="preserve">: Procurement through specialized agencies; </t>
    </r>
    <r>
      <rPr>
        <b/>
        <sz val="10"/>
        <rFont val="Arial"/>
        <family val="2"/>
      </rPr>
      <t>PAs</t>
    </r>
    <r>
      <rPr>
        <sz val="10"/>
        <rFont val="Arial"/>
        <family val="2"/>
      </rPr>
      <t xml:space="preserve">: Procurement agents; </t>
    </r>
    <r>
      <rPr>
        <b/>
        <sz val="10"/>
        <rFont val="Arial"/>
        <family val="2"/>
      </rPr>
      <t>IA</t>
    </r>
    <r>
      <rPr>
        <sz val="10"/>
        <rFont val="Arial"/>
        <family val="2"/>
      </rPr>
      <t xml:space="preserve">: Inspection agents; </t>
    </r>
    <r>
      <rPr>
        <b/>
        <sz val="10"/>
        <rFont val="Arial"/>
        <family val="2"/>
      </rPr>
      <t>PLFI</t>
    </r>
    <r>
      <rPr>
        <sz val="10"/>
        <rFont val="Arial"/>
        <family val="2"/>
      </rPr>
      <t xml:space="preserve">: Procurement in loans to financial intermediaries; </t>
    </r>
    <r>
      <rPr>
        <b/>
        <sz val="10"/>
        <rFont val="Arial"/>
        <family val="2"/>
      </rPr>
      <t>BOO/BOT/BOOT</t>
    </r>
    <r>
      <rPr>
        <sz val="10"/>
        <rFont val="Arial"/>
        <family val="2"/>
      </rPr>
      <t xml:space="preserve">: Build, own, operate/build, operate, transfer/build, own, operate, transfer; </t>
    </r>
    <r>
      <rPr>
        <b/>
        <sz val="10"/>
        <rFont val="Arial"/>
        <family val="2"/>
      </rPr>
      <t>PBP</t>
    </r>
    <r>
      <rPr>
        <sz val="10"/>
        <rFont val="Arial"/>
        <family val="2"/>
      </rPr>
      <t xml:space="preserve">: Performance-based procurement; </t>
    </r>
    <r>
      <rPr>
        <b/>
        <sz val="10"/>
        <rFont val="Arial"/>
        <family val="2"/>
      </rPr>
      <t>PLGB</t>
    </r>
    <r>
      <rPr>
        <sz val="10"/>
        <rFont val="Arial"/>
        <family val="2"/>
      </rPr>
      <t xml:space="preserve">: Procurement under loans guaranteed by the Bank; </t>
    </r>
    <r>
      <rPr>
        <b/>
        <sz val="10"/>
        <rFont val="Arial"/>
        <family val="2"/>
      </rPr>
      <t>PCP</t>
    </r>
    <r>
      <rPr>
        <sz val="10"/>
        <rFont val="Arial"/>
        <family val="2"/>
      </rPr>
      <t xml:space="preserve">: Community participation procurement; </t>
    </r>
    <r>
      <rPr>
        <b/>
        <u/>
        <sz val="10"/>
        <rFont val="Arial"/>
        <family val="2"/>
      </rPr>
      <t>Consulting Firms</t>
    </r>
    <r>
      <rPr>
        <b/>
        <sz val="10"/>
        <rFont val="Arial"/>
        <family val="2"/>
      </rPr>
      <t>:</t>
    </r>
    <r>
      <rPr>
        <sz val="10"/>
        <rFont val="Arial"/>
        <family val="2"/>
      </rPr>
      <t xml:space="preserve">  </t>
    </r>
    <r>
      <rPr>
        <b/>
        <sz val="10"/>
        <rFont val="Arial"/>
        <family val="2"/>
      </rPr>
      <t>QCBS</t>
    </r>
    <r>
      <rPr>
        <sz val="10"/>
        <rFont val="Arial"/>
        <family val="2"/>
      </rPr>
      <t xml:space="preserve">: Quality- and cost-based selection; </t>
    </r>
    <r>
      <rPr>
        <b/>
        <sz val="10"/>
        <rFont val="Arial"/>
        <family val="2"/>
      </rPr>
      <t>QBS</t>
    </r>
    <r>
      <rPr>
        <sz val="10"/>
        <rFont val="Arial"/>
        <family val="2"/>
      </rPr>
      <t xml:space="preserve">: Quality-based selection; </t>
    </r>
    <r>
      <rPr>
        <b/>
        <sz val="10"/>
        <rFont val="Arial"/>
        <family val="2"/>
      </rPr>
      <t>FBS</t>
    </r>
    <r>
      <rPr>
        <sz val="10"/>
        <rFont val="Arial"/>
        <family val="2"/>
      </rPr>
      <t xml:space="preserve">: Selection under a fixed budget; </t>
    </r>
    <r>
      <rPr>
        <b/>
        <sz val="10"/>
        <rFont val="Arial"/>
        <family val="2"/>
      </rPr>
      <t>LCS</t>
    </r>
    <r>
      <rPr>
        <sz val="10"/>
        <rFont val="Arial"/>
        <family val="2"/>
      </rPr>
      <t xml:space="preserve">: Least-cost selection; </t>
    </r>
    <r>
      <rPr>
        <b/>
        <sz val="10"/>
        <rFont val="Arial"/>
        <family val="2"/>
      </rPr>
      <t>CQS</t>
    </r>
    <r>
      <rPr>
        <sz val="10"/>
        <rFont val="Arial"/>
        <family val="2"/>
      </rPr>
      <t xml:space="preserve">: Selection based on the consultants’ qualifications; </t>
    </r>
    <r>
      <rPr>
        <b/>
        <sz val="10"/>
        <rFont val="Arial"/>
        <family val="2"/>
      </rPr>
      <t>SSS</t>
    </r>
    <r>
      <rPr>
        <sz val="10"/>
        <rFont val="Arial"/>
        <family val="2"/>
      </rPr>
      <t xml:space="preserve">: Single-source selection; </t>
    </r>
    <r>
      <rPr>
        <b/>
        <u/>
        <sz val="10"/>
        <rFont val="Arial"/>
        <family val="2"/>
      </rPr>
      <t>Individual Consultants</t>
    </r>
    <r>
      <rPr>
        <b/>
        <sz val="10"/>
        <rFont val="Arial"/>
        <family val="2"/>
      </rPr>
      <t>:</t>
    </r>
    <r>
      <rPr>
        <sz val="10"/>
        <rFont val="Arial"/>
        <family val="2"/>
      </rPr>
      <t xml:space="preserve"> </t>
    </r>
    <r>
      <rPr>
        <b/>
        <sz val="10"/>
        <rFont val="Arial"/>
        <family val="2"/>
      </rPr>
      <t>QCNI</t>
    </r>
    <r>
      <rPr>
        <sz val="10"/>
        <rFont val="Arial"/>
        <family val="2"/>
      </rPr>
      <t xml:space="preserve">: Selection based on comparison of qualifications of national individual consultants; </t>
    </r>
    <r>
      <rPr>
        <b/>
        <sz val="10"/>
        <rFont val="Arial"/>
        <family val="2"/>
      </rPr>
      <t>QCII</t>
    </r>
    <r>
      <rPr>
        <sz val="10"/>
        <rFont val="Arial"/>
        <family val="2"/>
      </rPr>
      <t>: Selection based on comparison of qualifications of international individual consultants.</t>
    </r>
  </si>
  <si>
    <t>KEY:</t>
  </si>
  <si>
    <t>TOTAL ALL ACTIVITIES</t>
  </si>
  <si>
    <t xml:space="preserve">TOTAL: AWARDED </t>
  </si>
  <si>
    <t>TOTAL: AWARDED (CONSULTANCY)</t>
  </si>
  <si>
    <t>C</t>
  </si>
  <si>
    <t>Awarded</t>
  </si>
  <si>
    <t>No</t>
  </si>
  <si>
    <t>Ex-post</t>
  </si>
  <si>
    <t>QCNI</t>
  </si>
  <si>
    <t>Awardeed</t>
  </si>
  <si>
    <t>Ex-ante</t>
  </si>
  <si>
    <t>Electrical Consultancy for Infrastructure Electrical Works - Spring plain / Ebony</t>
  </si>
  <si>
    <t xml:space="preserve">QCNI </t>
  </si>
  <si>
    <t>1 National Cluster Coordinator and  2 Cluster Coordintors (3 No.)</t>
  </si>
  <si>
    <t>QCII</t>
  </si>
  <si>
    <t xml:space="preserve">Mid Term Evaluation </t>
  </si>
  <si>
    <t>SSS</t>
  </si>
  <si>
    <t xml:space="preserve">Baseline Design &amp; Implementation Consultant </t>
  </si>
  <si>
    <t>5.1.2</t>
  </si>
  <si>
    <t>Ex -ante</t>
  </si>
  <si>
    <t>4.2.5 (A)</t>
  </si>
  <si>
    <t>Financial Administrative Officer</t>
  </si>
  <si>
    <t>IT Officer</t>
  </si>
  <si>
    <t>EX-Ante</t>
  </si>
  <si>
    <t>Cancelled</t>
  </si>
  <si>
    <t>Ex-Post</t>
  </si>
  <si>
    <t>Study of the Operational Procedures of the Agro-Investment Corporation and to Design of a Cost Recovery Mechanism</t>
  </si>
  <si>
    <t xml:space="preserve"> CQS</t>
  </si>
  <si>
    <t>Documentation, Digitizing and Archiving of AIC/ACP Records</t>
  </si>
  <si>
    <t>3.3.1D</t>
  </si>
  <si>
    <t>Ex-Ante</t>
  </si>
  <si>
    <t>Consultancy Services Land Surveyor</t>
  </si>
  <si>
    <t>3.3.1C</t>
  </si>
  <si>
    <t xml:space="preserve">Ex-ante </t>
  </si>
  <si>
    <t>3 Site Managers /Project Management Consultant Engineers for Agro Park Infrastructure Work</t>
  </si>
  <si>
    <t>Hire national consultant to a Design Reeds Bed for the Hill Run Agro Park</t>
  </si>
  <si>
    <t>Monitoring &amp; Travelling RADA Officers</t>
  </si>
  <si>
    <t>Ex- Ante</t>
  </si>
  <si>
    <t xml:space="preserve">QCBS </t>
  </si>
  <si>
    <t>LCS</t>
  </si>
  <si>
    <t>Quantity Surveying Consultancy for New Forrest Duff House  Packaging Facility</t>
  </si>
  <si>
    <t>July, 2013</t>
  </si>
  <si>
    <t xml:space="preserve">Hire legal consultant to prepare legislation of the Food Safety Policy. </t>
  </si>
  <si>
    <t>QCBS</t>
  </si>
  <si>
    <t>Completed</t>
  </si>
  <si>
    <t>Ex- ante</t>
  </si>
  <si>
    <t>Soil test and analysis within the agro-parks</t>
  </si>
  <si>
    <t>1.3.1</t>
  </si>
  <si>
    <t xml:space="preserve">international Agribusiness and marketing consultant- US Market Validation  </t>
  </si>
  <si>
    <t>1.2.7</t>
  </si>
  <si>
    <t>Conduct further update to the Jamaica Agricultural Marketing Information System (JAMIS) system</t>
  </si>
  <si>
    <t>1.1.5</t>
  </si>
  <si>
    <t>CONSULTANCY SERVICES</t>
  </si>
  <si>
    <t>SUB-TOTAL: AWARDED (NON-CONSULTANCY SERVICES)</t>
  </si>
  <si>
    <t>N</t>
  </si>
  <si>
    <t>PC</t>
  </si>
  <si>
    <t>ACP PIU Retreat 2014</t>
  </si>
  <si>
    <t xml:space="preserve">4.3.3 </t>
  </si>
  <si>
    <t>PIU Administrative and Promotional Expense</t>
  </si>
  <si>
    <t>4.2.8</t>
  </si>
  <si>
    <t>Permits &amp; Licence for Hill Run</t>
  </si>
  <si>
    <t>3.2.2 C83</t>
  </si>
  <si>
    <t>Permits &amp; Licence for Yallahs</t>
  </si>
  <si>
    <t>3.2.2 C82</t>
  </si>
  <si>
    <t>Permits &amp; Licence for New Forrest Duff House</t>
  </si>
  <si>
    <t>3.2.2 C81</t>
  </si>
  <si>
    <t>Permits &amp; Licence for Spring Plains</t>
  </si>
  <si>
    <t>3.2.2 (C ) 8</t>
  </si>
  <si>
    <t>2.3.7</t>
  </si>
  <si>
    <t xml:space="preserve">      OIE: Staff Training in OIE</t>
  </si>
  <si>
    <t xml:space="preserve">     OIE: Stakeholders Sensitization &amp; Training</t>
  </si>
  <si>
    <t>2.3.2 F3</t>
  </si>
  <si>
    <t xml:space="preserve">     OIE: Elisa Test Kits and Disposables</t>
  </si>
  <si>
    <t>2.3.2 F2</t>
  </si>
  <si>
    <t>Attendance to 47th Codex Conference 2015</t>
  </si>
  <si>
    <t>2.2.7</t>
  </si>
  <si>
    <t>2.2.5</t>
  </si>
  <si>
    <t>ISO 22000 &amp; 14001 Training internationally to support certification of agro-parks</t>
  </si>
  <si>
    <t>2.1.5</t>
  </si>
  <si>
    <r>
      <rPr>
        <sz val="10"/>
        <rFont val="Times New Roman"/>
        <family val="1"/>
      </rPr>
      <t xml:space="preserve"> </t>
    </r>
    <r>
      <rPr>
        <sz val="10"/>
        <rFont val="Arial"/>
        <family val="2"/>
      </rPr>
      <t>Local Supply export readiness analysis (15)</t>
    </r>
  </si>
  <si>
    <t>Export Market Access and the Development of the Export market Platform  with special emphasis on two sweet potato varieties for mainstream markets</t>
  </si>
  <si>
    <t>1.1.1 G</t>
  </si>
  <si>
    <t>Development of Export Market Platform</t>
  </si>
  <si>
    <t>1.1.1 (A)</t>
  </si>
  <si>
    <t>Export Market Access – Market Research Abroad</t>
  </si>
  <si>
    <t>NON CONSULTANCY SERVICES</t>
  </si>
  <si>
    <t>SUB-TOTAL: AWARDED (WORKS)</t>
  </si>
  <si>
    <t>W</t>
  </si>
  <si>
    <t>In progress</t>
  </si>
  <si>
    <t>PIU Housing</t>
  </si>
  <si>
    <t>4.1.1(C)</t>
  </si>
  <si>
    <t>NCB</t>
  </si>
  <si>
    <r>
      <rPr>
        <b/>
        <sz val="10"/>
        <rFont val="Arial"/>
        <family val="2"/>
      </rPr>
      <t xml:space="preserve">Infrastructure Spring Plain/Ebony </t>
    </r>
    <r>
      <rPr>
        <sz val="10"/>
        <rFont val="Arial"/>
        <family val="2"/>
      </rPr>
      <t xml:space="preserve">                                                 Irrigation: Pumps, and Pump Houses, </t>
    </r>
  </si>
  <si>
    <t>3.2.2(C 1)</t>
  </si>
  <si>
    <r>
      <rPr>
        <b/>
        <sz val="10"/>
        <rFont val="Arial"/>
        <family val="2"/>
      </rPr>
      <t>Infrastructure New Forrest Duff House</t>
    </r>
    <r>
      <rPr>
        <sz val="10"/>
        <rFont val="Arial"/>
        <family val="2"/>
      </rPr>
      <t xml:space="preserve">                                                                       Packaging Facility</t>
    </r>
  </si>
  <si>
    <t xml:space="preserve">NCB </t>
  </si>
  <si>
    <r>
      <rPr>
        <b/>
        <sz val="10"/>
        <rFont val="Arial"/>
        <family val="2"/>
      </rPr>
      <t xml:space="preserve">Infrastructure- New Forrest Duff House  </t>
    </r>
    <r>
      <rPr>
        <sz val="10"/>
        <rFont val="Arial"/>
        <family val="2"/>
      </rPr>
      <t xml:space="preserve">                                                              8,000 M Farm access way 2,300 M Water channel way</t>
    </r>
  </si>
  <si>
    <t>Infrastructure Electrical Works - Spring plain / Ebony</t>
  </si>
  <si>
    <r>
      <rPr>
        <b/>
        <sz val="10"/>
        <rFont val="Arial"/>
        <family val="2"/>
      </rPr>
      <t xml:space="preserve">Infrastructure Spring Plain/Ebony </t>
    </r>
    <r>
      <rPr>
        <sz val="10"/>
        <rFont val="Arial"/>
        <family val="2"/>
      </rPr>
      <t>Re establish 3400M  access way (904.8) and 800M  of  on farm water channel (482)</t>
    </r>
  </si>
  <si>
    <t>3.2.2 (C 3)</t>
  </si>
  <si>
    <r>
      <rPr>
        <b/>
        <sz val="10"/>
        <rFont val="Arial"/>
        <family val="2"/>
      </rPr>
      <t>Infrastructure Spring Plain/Ebony</t>
    </r>
    <r>
      <rPr>
        <sz val="10"/>
        <rFont val="Arial"/>
        <family val="2"/>
      </rPr>
      <t xml:space="preserve"> Pipes, fittings, valves motors etc.          </t>
    </r>
  </si>
  <si>
    <t>3.2.2 (C 2)</t>
  </si>
  <si>
    <r>
      <rPr>
        <b/>
        <sz val="10"/>
        <rFont val="Arial"/>
        <family val="2"/>
      </rPr>
      <t xml:space="preserve">Infrastructure Yallahs </t>
    </r>
    <r>
      <rPr>
        <sz val="10"/>
        <rFont val="Arial"/>
        <family val="2"/>
      </rPr>
      <t>5,000 M on farm water channel  way (57.5)</t>
    </r>
  </si>
  <si>
    <t>3.2.2 (B 2)</t>
  </si>
  <si>
    <r>
      <rPr>
        <b/>
        <sz val="10"/>
        <rFont val="Arial"/>
        <family val="2"/>
      </rPr>
      <t xml:space="preserve">Infrastructure Yallahs  </t>
    </r>
    <r>
      <rPr>
        <sz val="10"/>
        <rFont val="Arial"/>
        <family val="2"/>
      </rPr>
      <t>11,000 M of farm access way (306.9)</t>
    </r>
  </si>
  <si>
    <t>3.2.2 (B 1)</t>
  </si>
  <si>
    <t>WORKS</t>
  </si>
  <si>
    <t>SUB-TOTAL : AWARDED  (GOODS)</t>
  </si>
  <si>
    <t>G</t>
  </si>
  <si>
    <t>Equipment and Supplies</t>
  </si>
  <si>
    <t>4.2.7</t>
  </si>
  <si>
    <t xml:space="preserve">Ex-post </t>
  </si>
  <si>
    <t>4.1.1A</t>
  </si>
  <si>
    <t xml:space="preserve">Office: Office Equipment , Furniture and Supplies for PIU </t>
  </si>
  <si>
    <r>
      <rPr>
        <b/>
        <sz val="10"/>
        <rFont val="Arial"/>
        <family val="2"/>
      </rPr>
      <t>New Forrest Duff House Farmer Field Schoo</t>
    </r>
    <r>
      <rPr>
        <sz val="10"/>
        <rFont val="Arial"/>
        <family val="2"/>
      </rPr>
      <t>l – Sweet Potato and Onions</t>
    </r>
  </si>
  <si>
    <t xml:space="preserve">3.2.2 G </t>
  </si>
  <si>
    <r>
      <rPr>
        <b/>
        <sz val="10"/>
        <rFont val="Arial"/>
        <family val="2"/>
      </rPr>
      <t>New Forrest Duff House</t>
    </r>
    <r>
      <rPr>
        <sz val="10"/>
        <rFont val="Arial"/>
        <family val="2"/>
      </rPr>
      <t xml:space="preserve"> - Demonstration plot and FFS (MD2 Pineapples)1/2 acre </t>
    </r>
  </si>
  <si>
    <t>Yallahs &amp; New Forrest Duff House Farmer Field School - Sweet Potato</t>
  </si>
  <si>
    <t>Yallahs Demo Plot – Onions</t>
  </si>
  <si>
    <t>Yallahs Demo Plot – 1 acre Sweet Potato</t>
  </si>
  <si>
    <t>3.2.2 (H)</t>
  </si>
  <si>
    <r>
      <rPr>
        <b/>
        <sz val="10"/>
        <rFont val="Arial"/>
        <family val="2"/>
      </rPr>
      <t>New Forrest Duff House Demo Plot</t>
    </r>
    <r>
      <rPr>
        <sz val="10"/>
        <rFont val="Arial"/>
        <family val="2"/>
      </rPr>
      <t xml:space="preserve"> – 1 acre Sweet Potato</t>
    </r>
  </si>
  <si>
    <t>3.2.2 (F)</t>
  </si>
  <si>
    <r>
      <rPr>
        <b/>
        <sz val="10"/>
        <rFont val="Arial"/>
        <family val="2"/>
      </rPr>
      <t>New Forrest Duff House</t>
    </r>
    <r>
      <rPr>
        <sz val="10"/>
        <rFont val="Arial"/>
        <family val="2"/>
      </rPr>
      <t xml:space="preserve"> - 2 No. Demo Plots Onions (0.5 acres each)      </t>
    </r>
  </si>
  <si>
    <t>3.2.2 (C)</t>
  </si>
  <si>
    <r>
      <rPr>
        <b/>
        <sz val="10"/>
        <rFont val="Arial"/>
        <family val="2"/>
      </rPr>
      <t>New Forrest Duff House</t>
    </r>
    <r>
      <rPr>
        <sz val="10"/>
        <rFont val="Arial"/>
        <family val="2"/>
      </rPr>
      <t xml:space="preserve"> - 1 Farmer Field School </t>
    </r>
  </si>
  <si>
    <t>3.2.2 (B)</t>
  </si>
  <si>
    <r>
      <rPr>
        <b/>
        <sz val="10"/>
        <rFont val="Arial"/>
        <family val="2"/>
      </rPr>
      <t>New Forrest Duff House Farmer Field School</t>
    </r>
    <r>
      <rPr>
        <sz val="10"/>
        <rFont val="Arial"/>
        <family val="2"/>
      </rPr>
      <t xml:space="preserve"> – Sweet Potato and Onions</t>
    </r>
  </si>
  <si>
    <t>3.2.2 ( E)</t>
  </si>
  <si>
    <t>ICB</t>
  </si>
  <si>
    <t>Speak to Naeen</t>
  </si>
  <si>
    <t xml:space="preserve">    OIE: Materials and equipment for OIE training</t>
  </si>
  <si>
    <t>Procurement of 16000 Delta Traps, TriMed lure and inserts</t>
  </si>
  <si>
    <t>2.2.8</t>
  </si>
  <si>
    <t>West Indian Fruit Fly Surveillance Project                                                                      (The purchase of trapping equipment)</t>
  </si>
  <si>
    <r>
      <t xml:space="preserve">Purchase equipment and supplies MOH/EH, VSD, FSPID, MIIC, Bodles, Plant Health Labs and RADA </t>
    </r>
    <r>
      <rPr>
        <b/>
        <sz val="10"/>
        <rFont val="Arial"/>
        <family val="2"/>
      </rPr>
      <t>(contract 2)</t>
    </r>
  </si>
  <si>
    <r>
      <t xml:space="preserve">Purchase equipment and supplies MOH/EH, VSD, FSPID, MIIC, Bodles, Plant Health Labs and RADA </t>
    </r>
    <r>
      <rPr>
        <b/>
        <sz val="10"/>
        <rFont val="Arial"/>
        <family val="2"/>
      </rPr>
      <t>(Contract 1)</t>
    </r>
  </si>
  <si>
    <t xml:space="preserve">PC </t>
  </si>
  <si>
    <t>2.1.2 A</t>
  </si>
  <si>
    <t>Training Materials and Equipment for Farmer Field Schools</t>
  </si>
  <si>
    <t>1.2.2 A</t>
  </si>
  <si>
    <t>GOODS</t>
  </si>
  <si>
    <t>AWARDED &amp; COMPLETED</t>
  </si>
  <si>
    <t>SUB-TOTAL TO BE AWARDED</t>
  </si>
  <si>
    <t>SUB-TOTAL - CONSULTANCY SERVICES</t>
  </si>
  <si>
    <t>Pending</t>
  </si>
  <si>
    <t>CQS</t>
  </si>
  <si>
    <t>Land Surveying Consultancy for New Forrest Duff House                                                                       Parking Facility</t>
  </si>
  <si>
    <t>Date Changed</t>
  </si>
  <si>
    <t>Check back with Naeen re dates.  Compare with PIP</t>
  </si>
  <si>
    <t>In Progress</t>
  </si>
  <si>
    <t>GAP Consultant</t>
  </si>
  <si>
    <t xml:space="preserve">Pesticide Survey Data Coding Entry analysis </t>
  </si>
  <si>
    <t>Pesticide Survey: Travelling  for RADA officers conducting survey</t>
  </si>
  <si>
    <t>Hire three (3) national consultants to provide technical assistance for the implementation of food safety assurance requirements in supported value chains (Prepare procedures manuals and for integrated food safety assurance based on GAP, GMP, HACCP &amp; SSOPs).</t>
  </si>
  <si>
    <t>To Utilize International Advertising</t>
  </si>
  <si>
    <t>D</t>
  </si>
  <si>
    <t>SUB-TOTAL - NON-CONSULTANCY SERVICES</t>
  </si>
  <si>
    <t>PIU Servers &amp; Equipment</t>
  </si>
  <si>
    <t>4.3.3 D1</t>
  </si>
  <si>
    <r>
      <rPr>
        <b/>
        <sz val="10"/>
        <rFont val="Arial"/>
        <family val="2"/>
      </rPr>
      <t>Workshop</t>
    </r>
    <r>
      <rPr>
        <sz val="10"/>
        <rFont val="Arial"/>
        <family val="2"/>
      </rPr>
      <t xml:space="preserve">: Value Chain Strategic Workshop - Export Management Capacity Building (MOAF, AIC, RADA, ACP, Exporters) </t>
    </r>
  </si>
  <si>
    <t>Value Chain Institutional Strengthening(Strengthening Institutional Capacity in Value Chain Development)</t>
  </si>
  <si>
    <t>2.3.2 M8</t>
  </si>
  <si>
    <t xml:space="preserve">     OIE: Freedom Application</t>
  </si>
  <si>
    <t>PR activities for Pesticides survey: Promotional Material</t>
  </si>
  <si>
    <t>Results Presentation ceremony  for the Pesticide Survey and Research</t>
  </si>
  <si>
    <t xml:space="preserve">Pesticides Survey Training Workshops (Venue Rental, Meals )                                      </t>
  </si>
  <si>
    <t>Market Linkage for the UK. (Airfare, Accommodation, Per Diem for 5 MICAF/Personell with cost share for 10 agro-park procuders supported by JAMPRO</t>
  </si>
  <si>
    <t>Leadership &amp; Organization Skills Workshops 52 worshops</t>
  </si>
  <si>
    <t>Group Dynamics/Capacity Building  Workshop (Farmers/Producers) 40 Worshops and 5 Prenters</t>
  </si>
  <si>
    <t>Farmer/Exporter ( Business Mission to the US) Airfare, perdiem and ground transport for 5 MICAF/ACP Official and 10 Producers/Exporters and 6 Presenters</t>
  </si>
  <si>
    <t>Farmer Enterprise Management Capacity Building (77) to the US- Airfare , accommodation and per diem for two IICA Consultants and cost for 8 workshopa</t>
  </si>
  <si>
    <t xml:space="preserve">NON CONSULTANCY SERVICES </t>
  </si>
  <si>
    <t>SUB-TOTAL - WORKS</t>
  </si>
  <si>
    <t>Establishment of New Agro Park at Hounslow (Roads, drains and irrigation networks)</t>
  </si>
  <si>
    <r>
      <rPr>
        <b/>
        <sz val="10"/>
        <rFont val="Arial"/>
        <family val="2"/>
      </rPr>
      <t xml:space="preserve">Electrical Infrastructure Yallahs  </t>
    </r>
    <r>
      <rPr>
        <sz val="10"/>
        <rFont val="Arial"/>
        <family val="2"/>
      </rPr>
      <t xml:space="preserve">Design, Supply &amp; Install </t>
    </r>
  </si>
  <si>
    <t>2.3.2 M2</t>
  </si>
  <si>
    <t>B</t>
  </si>
  <si>
    <t>SUB-TOTAL - GOODS</t>
  </si>
  <si>
    <t>2.3.2 M7</t>
  </si>
  <si>
    <t>Publication of specific procurement notice</t>
  </si>
  <si>
    <t>GOJ</t>
  </si>
  <si>
    <t>IDB%</t>
  </si>
  <si>
    <t>Comments</t>
  </si>
  <si>
    <r>
      <t xml:space="preserve">Status </t>
    </r>
    <r>
      <rPr>
        <b/>
        <vertAlign val="superscript"/>
        <sz val="10"/>
        <rFont val="Arial"/>
        <family val="2"/>
      </rPr>
      <t>4</t>
    </r>
    <r>
      <rPr>
        <b/>
        <sz val="10"/>
        <rFont val="Arial"/>
        <family val="2"/>
      </rPr>
      <t xml:space="preserve">   (pending, in process, awarded, cancelled)</t>
    </r>
  </si>
  <si>
    <r>
      <t xml:space="preserve">Prequali-fication </t>
    </r>
    <r>
      <rPr>
        <b/>
        <vertAlign val="superscript"/>
        <sz val="10"/>
        <rFont val="Arial"/>
        <family val="2"/>
      </rPr>
      <t>3</t>
    </r>
    <r>
      <rPr>
        <b/>
        <sz val="10"/>
        <rFont val="Arial"/>
        <family val="2"/>
      </rPr>
      <t xml:space="preserve"> (Yes/No)</t>
    </r>
  </si>
  <si>
    <t>Source of financing and percentage</t>
  </si>
  <si>
    <t>Review (ex-ante or           ex-post)</t>
  </si>
  <si>
    <r>
      <t xml:space="preserve">Procure-ment method </t>
    </r>
    <r>
      <rPr>
        <b/>
        <vertAlign val="superscript"/>
        <sz val="10"/>
        <rFont val="Arial"/>
        <family val="2"/>
      </rPr>
      <t>2</t>
    </r>
  </si>
  <si>
    <t>Estimated cost  in     (JMD 000)</t>
  </si>
  <si>
    <t>Estimated cost  in     (US$ 000)</t>
  </si>
  <si>
    <t xml:space="preserve">Description of and category of procurement contract </t>
  </si>
  <si>
    <r>
      <t xml:space="preserve">Ref. No. </t>
    </r>
    <r>
      <rPr>
        <b/>
        <vertAlign val="superscript"/>
        <sz val="10"/>
        <rFont val="Arial"/>
        <family val="2"/>
      </rPr>
      <t>1</t>
    </r>
  </si>
  <si>
    <t>Exchange Rate</t>
  </si>
  <si>
    <t>Project Number 2444/OC-JA</t>
  </si>
  <si>
    <t>AGRICULTURAL COMPETITIVENESS PROGRAMME</t>
  </si>
  <si>
    <t>PROCUREMENT PLAN</t>
  </si>
  <si>
    <t>Inprogress</t>
  </si>
  <si>
    <t>Procurement Plan Activities</t>
  </si>
  <si>
    <t>January 2016 to May 2017</t>
  </si>
  <si>
    <t>Goods</t>
  </si>
  <si>
    <t>Works</t>
  </si>
  <si>
    <t>Non Consultancy Services</t>
  </si>
  <si>
    <t>Consultancy Services</t>
  </si>
  <si>
    <t>Status</t>
  </si>
  <si>
    <t xml:space="preserve">Total for Period </t>
  </si>
  <si>
    <t>Total</t>
  </si>
  <si>
    <t>%</t>
  </si>
  <si>
    <t>Activities Actioned</t>
  </si>
  <si>
    <t>3.2.2(A31)</t>
  </si>
  <si>
    <t>3.2.2(A32)</t>
  </si>
  <si>
    <t>3.2.2(A34)</t>
  </si>
  <si>
    <t>3.2.2(A33)</t>
  </si>
  <si>
    <t>Access Road and Courtyard</t>
  </si>
  <si>
    <t xml:space="preserve">Electrical Installation (JPSCO) </t>
  </si>
  <si>
    <t xml:space="preserve">Water Installation </t>
  </si>
  <si>
    <t>Cold Room Installation</t>
  </si>
  <si>
    <t>InProgress</t>
  </si>
  <si>
    <t>All awaiting IDB Response</t>
  </si>
  <si>
    <t xml:space="preserve">DR-To be awarded in 2 weeks </t>
  </si>
  <si>
    <t>SA - Ditto</t>
  </si>
  <si>
    <t>PE</t>
  </si>
  <si>
    <t>HASSAP Training for Farmers.  Lorran-Notdoing this.  Incorporated contents in other training.  Lorran to give Garfiled Receipte</t>
  </si>
  <si>
    <t>this will be done at theend</t>
  </si>
  <si>
    <t xml:space="preserve">Need 50 No. 40Ft Containers </t>
  </si>
  <si>
    <t>TOTAL GAP INFRASTRUCTURE BUDGET</t>
  </si>
  <si>
    <t>GIS  Servey.  Peteronia Not making any progress so  Exploring Direct Contracting option to UWI.  Petronia Will identify Activity for this</t>
  </si>
  <si>
    <t>Employment of a Consultant to conduct and present a Performance Vision and Strategy (PVS) assessment</t>
  </si>
  <si>
    <t>Employment of a consultant to conduct and present Consumer Awareness Survey</t>
  </si>
  <si>
    <t>All stationery items have been procured.  The Planting Material for Produce to be Global GAP Certified are the material remaining to be procured</t>
  </si>
  <si>
    <t>2 workshops remian. They will be executed over the Jan-Feb 2017 period</t>
  </si>
  <si>
    <t>GAP  Soil Analysis &amp; Inputs</t>
  </si>
  <si>
    <t>2.3.2 M7.1</t>
  </si>
  <si>
    <t>2.3.2. M7.2</t>
  </si>
  <si>
    <t>Pending the nearing of completion of infrastructure activities</t>
  </si>
  <si>
    <t>Actual Cost in      ( US $ 000)</t>
  </si>
  <si>
    <t>2.3.2 M1</t>
  </si>
  <si>
    <t>GAP Infrastructure works Mobile Toilets and Chemical Storage Boxes</t>
  </si>
  <si>
    <t>2.3.2 M3.1</t>
  </si>
  <si>
    <t>I</t>
  </si>
  <si>
    <t>Roads and Drains is awaiting the NCC endorsement to contract.                                                                                            Irrigation is awaiting the IDB's no objection as the NCC inidcated we should go ahead with negotiations through SS with JDI.</t>
  </si>
  <si>
    <t>GAP Equipment, Stationary and Material</t>
  </si>
  <si>
    <t>5.1.3</t>
  </si>
  <si>
    <t>GAP Equipment , Material ,Logistics and Tracebility Supplies</t>
  </si>
  <si>
    <t>Final survey (base line survey)</t>
  </si>
  <si>
    <t>Competitiveness study to assess sales and estimate employment in value Chain</t>
  </si>
  <si>
    <t>5.1.5</t>
  </si>
  <si>
    <t>Shower - 24 Sq.Ft.</t>
  </si>
  <si>
    <t>Male Rest Room - 32Sq.Ft</t>
  </si>
  <si>
    <t>Female Rest Room - 32Sq.Ft</t>
  </si>
  <si>
    <t>Courtyard - 1440 Sq.Ft</t>
  </si>
  <si>
    <t>Chemical Mixing - 100 Sq.Ft</t>
  </si>
  <si>
    <t>Garbage Disposal - 100 Sq.Ft</t>
  </si>
  <si>
    <t>Food Processing - 480 Sq.Ft</t>
  </si>
  <si>
    <t>Washing Area 160 Sq.Ft</t>
  </si>
  <si>
    <t>Fertitilizer - 160 Sq.Ft</t>
  </si>
  <si>
    <t>Pesticide Storage - 160 Sq.Ft</t>
  </si>
  <si>
    <t>Lunch Area - 88 Sq.Ft</t>
  </si>
  <si>
    <t>Office - 64 Sq.Ft</t>
  </si>
  <si>
    <r>
      <rPr>
        <b/>
        <sz val="10"/>
        <rFont val="Arial"/>
        <family val="2"/>
      </rPr>
      <t xml:space="preserve">GAP Infrastructure works in Ebony Park/ Spring Plain   </t>
    </r>
    <r>
      <rPr>
        <sz val="10"/>
        <rFont val="Arial"/>
        <family val="2"/>
      </rPr>
      <t xml:space="preserve">                                                                                                      - GAP Combo Structure &amp; Courtyard - 2880Sq. Ft.                                                                                              </t>
    </r>
  </si>
  <si>
    <r>
      <rPr>
        <b/>
        <sz val="10"/>
        <rFont val="Arial"/>
        <family val="2"/>
      </rPr>
      <t>GAP Infrastructure works in PGR &amp; Yallahs</t>
    </r>
    <r>
      <rPr>
        <sz val="10"/>
        <rFont val="Arial"/>
        <family val="2"/>
      </rPr>
      <t xml:space="preserve">                                                   -- GAP Combo Structure &amp; Courtyard - 2880Sq. Ft.    </t>
    </r>
  </si>
  <si>
    <r>
      <rPr>
        <b/>
        <sz val="10"/>
        <rFont val="Arial"/>
        <family val="2"/>
      </rPr>
      <t>GAP Infrastructure works in New Forest/Duff House</t>
    </r>
    <r>
      <rPr>
        <sz val="10"/>
        <rFont val="Arial"/>
        <family val="2"/>
      </rPr>
      <t xml:space="preserve">                                                                                                    - GAP Combo Structure &amp; Courtyard - 2880Sq. Ft.    </t>
    </r>
  </si>
  <si>
    <t>GAP sanitation facilities</t>
  </si>
  <si>
    <t>2.3.2 M9</t>
  </si>
  <si>
    <t>Irrigation Works</t>
  </si>
  <si>
    <t>Roads &amp; Drains (6.91Km)</t>
  </si>
  <si>
    <t>Road 1- 1.24 Km</t>
  </si>
  <si>
    <t>Road 2- 0.78 Km</t>
  </si>
  <si>
    <t>Road 3 - 0.53 Km</t>
  </si>
  <si>
    <t>Road 4- 2.08 Km</t>
  </si>
  <si>
    <t>Road 7- 2.08 Km</t>
  </si>
  <si>
    <t>Road 10- 0.20 Km</t>
  </si>
  <si>
    <t>GAP Chemical storage containers including pallets &amp; Hand wash Stations</t>
  </si>
  <si>
    <t>Lot 4</t>
  </si>
  <si>
    <t>Lot 5</t>
  </si>
  <si>
    <t>Lot 6</t>
  </si>
  <si>
    <t>4.2.6 &amp;3.3.3A</t>
  </si>
  <si>
    <t>Component 2 Coordinator &amp; Evironmental Evaluation Specialist</t>
  </si>
  <si>
    <t>Employment of 3 Implementing Officers and 1 Compliance Manager for GAP certification &amp; Four Farm Hands</t>
  </si>
  <si>
    <t>3.2.2J1</t>
  </si>
  <si>
    <t>Purchase of SPSS Software</t>
  </si>
  <si>
    <t>Value Chain Institutional Strengthening 5 workshops to include participants the MICAF, RADA, AIC, ACP , Exporters and the Agro-Park. Airfare , accommodation and per diem for two IICA Consultants</t>
  </si>
  <si>
    <t>Ongoing Workshops</t>
  </si>
  <si>
    <t>-</t>
  </si>
  <si>
    <t>Permits and Licences DHNF and Hounslou</t>
  </si>
  <si>
    <t>Ex- post</t>
  </si>
  <si>
    <t>SPSS training Consultancy</t>
  </si>
  <si>
    <t>May 30 2017</t>
  </si>
  <si>
    <t>Advertising costs for activities related to Agro Park Infrastructural Development</t>
  </si>
  <si>
    <t>M&amp;E Short Term Consultancy</t>
  </si>
  <si>
    <t>Period comprised in this Procurement Plan: January 2016  to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</si>
</sst>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409]mmm\-yy;@"/>
    <numFmt numFmtId="166" formatCode="[$-409]d\-mmm\-yy;@"/>
    <numFmt numFmtId="167" formatCode="&quot;$&quot;#,##0.00"/>
    <numFmt numFmtId="168" formatCode="0.00;[Red]0.00"/>
  </numFmts>
  <fonts count="31" x14ac:knownFonts="1">
    <font>
      <sz val="11"/>
      <color theme="1"/>
      <name val="Calibri"/>
      <family val="2"/>
      <scheme val="minor"/>
    </font>
    <font>
      <b/>
      <sz val="10"/>
      <name val="Arial"/>
      <family val="2"/>
    </font>
    <font>
      <sz val="10"/>
      <name val="Arial"/>
      <family val="2"/>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24"/>
      <color theme="1"/>
      <name val="Calibri"/>
      <family val="2"/>
      <scheme val="minor"/>
    </font>
    <font>
      <sz val="16"/>
      <color theme="1"/>
      <name val="Calibri"/>
      <family val="2"/>
      <scheme val="minor"/>
    </font>
    <font>
      <sz val="14"/>
      <color theme="1"/>
      <name val="Calibri"/>
      <family val="2"/>
      <scheme val="minor"/>
    </font>
    <font>
      <sz val="24"/>
      <color theme="1"/>
      <name val="Calibri"/>
      <family val="2"/>
      <scheme val="minor"/>
    </font>
    <font>
      <sz val="10"/>
      <name val="Calibri"/>
      <family val="2"/>
      <scheme val="minor"/>
    </font>
    <font>
      <sz val="8"/>
      <name val="Calibri"/>
      <family val="2"/>
      <scheme val="minor"/>
    </font>
    <font>
      <b/>
      <sz val="10"/>
      <name val="Calibri"/>
      <family val="2"/>
      <scheme val="minor"/>
    </font>
    <font>
      <sz val="8"/>
      <name val="Arial"/>
      <family val="2"/>
    </font>
    <font>
      <vertAlign val="superscript"/>
      <sz val="10"/>
      <name val="Arial"/>
      <family val="2"/>
    </font>
    <font>
      <sz val="10"/>
      <name val="Symbol"/>
      <family val="1"/>
      <charset val="2"/>
    </font>
    <font>
      <i/>
      <sz val="10"/>
      <name val="Arial"/>
      <family val="2"/>
    </font>
    <font>
      <b/>
      <sz val="14"/>
      <name val="Arial"/>
      <family val="2"/>
    </font>
    <font>
      <b/>
      <u/>
      <sz val="10"/>
      <name val="Arial"/>
      <family val="2"/>
    </font>
    <font>
      <b/>
      <sz val="8"/>
      <name val="Arial"/>
      <family val="2"/>
    </font>
    <font>
      <sz val="10"/>
      <name val="Times New Roman"/>
      <family val="1"/>
    </font>
    <font>
      <b/>
      <sz val="8"/>
      <name val="Calibri"/>
      <family val="2"/>
      <scheme val="minor"/>
    </font>
    <font>
      <b/>
      <sz val="12"/>
      <name val="Arial"/>
      <family val="2"/>
    </font>
    <font>
      <b/>
      <vertAlign val="superscript"/>
      <sz val="10"/>
      <name val="Arial"/>
      <family val="2"/>
    </font>
    <font>
      <b/>
      <u/>
      <sz val="10"/>
      <name val="Times New Roman"/>
      <family val="1"/>
    </font>
    <font>
      <b/>
      <u/>
      <sz val="12"/>
      <name val="Times New Roman"/>
      <family val="1"/>
    </font>
    <font>
      <b/>
      <sz val="28"/>
      <name val="Calibri"/>
      <family val="2"/>
      <scheme val="minor"/>
    </font>
    <font>
      <sz val="10"/>
      <color rgb="FFFF0000"/>
      <name val="Arial"/>
      <family val="2"/>
    </font>
    <font>
      <sz val="14"/>
      <name val="Calibri"/>
      <family val="2"/>
      <scheme val="minor"/>
    </font>
    <font>
      <b/>
      <sz val="10"/>
      <color rgb="FFFF0000"/>
      <name val="Arial"/>
      <family val="2"/>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6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43" fontId="6" fillId="0" borderId="0" applyFont="0" applyFill="0" applyBorder="0" applyAlignment="0" applyProtection="0"/>
    <xf numFmtId="0" fontId="2" fillId="0" borderId="0"/>
    <xf numFmtId="164" fontId="6" fillId="0" borderId="0" applyFont="0" applyFill="0" applyBorder="0" applyAlignment="0" applyProtection="0"/>
    <xf numFmtId="9" fontId="6" fillId="0" borderId="0" applyFont="0" applyFill="0" applyBorder="0" applyAlignment="0" applyProtection="0"/>
  </cellStyleXfs>
  <cellXfs count="275">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1621" applyFont="1" applyFill="1" applyBorder="1" applyAlignment="1">
      <alignment horizontal="center" vertical="center"/>
    </xf>
    <xf numFmtId="17" fontId="1" fillId="0" borderId="1" xfId="0" applyNumberFormat="1" applyFont="1" applyFill="1" applyBorder="1" applyAlignment="1">
      <alignment horizontal="center" vertical="center" wrapText="1"/>
    </xf>
    <xf numFmtId="165" fontId="1" fillId="0" borderId="1" xfId="1621" applyNumberFormat="1" applyFont="1" applyFill="1" applyBorder="1" applyAlignment="1">
      <alignment horizontal="center" vertical="center"/>
    </xf>
    <xf numFmtId="0" fontId="2" fillId="0" borderId="1" xfId="0" applyFont="1" applyFill="1" applyBorder="1" applyAlignment="1">
      <alignment vertical="center" wrapText="1"/>
    </xf>
    <xf numFmtId="43" fontId="2" fillId="0" borderId="1" xfId="1622" applyFont="1" applyFill="1" applyBorder="1" applyAlignment="1">
      <alignment horizontal="center" vertical="center" wrapText="1"/>
    </xf>
    <xf numFmtId="0" fontId="0" fillId="0" borderId="0" xfId="0"/>
    <xf numFmtId="166" fontId="2" fillId="0" borderId="1" xfId="1621" applyNumberFormat="1" applyFont="1" applyFill="1" applyBorder="1" applyAlignment="1">
      <alignment horizontal="center" vertical="center"/>
    </xf>
    <xf numFmtId="166" fontId="1" fillId="0" borderId="1" xfId="1621" applyNumberFormat="1" applyFont="1" applyFill="1" applyBorder="1" applyAlignment="1">
      <alignment horizontal="center" vertical="center"/>
    </xf>
    <xf numFmtId="0" fontId="7" fillId="0" borderId="7" xfId="0" applyFont="1" applyBorder="1" applyAlignment="1">
      <alignment horizontal="center"/>
    </xf>
    <xf numFmtId="0" fontId="8" fillId="0" borderId="1" xfId="0" applyFont="1" applyBorder="1"/>
    <xf numFmtId="0" fontId="3" fillId="2" borderId="1" xfId="0" applyFont="1" applyFill="1" applyBorder="1" applyAlignment="1">
      <alignment horizontal="left"/>
    </xf>
    <xf numFmtId="0" fontId="3" fillId="2" borderId="1" xfId="0" applyFont="1" applyFill="1" applyBorder="1" applyAlignment="1">
      <alignment horizontal="left" vertical="center"/>
    </xf>
    <xf numFmtId="0" fontId="3" fillId="2" borderId="8" xfId="0" applyFont="1" applyFill="1"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0" borderId="1" xfId="1621" applyFont="1" applyFill="1" applyBorder="1" applyAlignment="1">
      <alignment horizontal="left" vertical="center" wrapText="1"/>
    </xf>
    <xf numFmtId="0" fontId="2" fillId="0" borderId="1" xfId="1621" applyFont="1" applyFill="1" applyBorder="1" applyAlignment="1">
      <alignment horizontal="left" vertical="center" wrapText="1"/>
    </xf>
    <xf numFmtId="0" fontId="11" fillId="0" borderId="1" xfId="0" applyFont="1" applyFill="1" applyBorder="1"/>
    <xf numFmtId="0" fontId="2" fillId="0" borderId="1" xfId="0" applyFont="1" applyFill="1" applyBorder="1" applyAlignment="1">
      <alignment horizontal="center" vertical="center" wrapText="1"/>
    </xf>
    <xf numFmtId="0" fontId="11" fillId="0" borderId="1" xfId="0" applyFont="1" applyFill="1" applyBorder="1" applyAlignment="1">
      <alignment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165" fontId="1" fillId="0" borderId="1" xfId="0" applyNumberFormat="1" applyFont="1" applyFill="1" applyBorder="1" applyAlignment="1">
      <alignment horizontal="center" vertical="center"/>
    </xf>
    <xf numFmtId="165" fontId="2" fillId="0" borderId="1" xfId="1621" applyNumberFormat="1" applyFont="1" applyFill="1" applyBorder="1" applyAlignment="1">
      <alignment horizontal="center" wrapText="1"/>
    </xf>
    <xf numFmtId="165" fontId="2" fillId="0" borderId="1" xfId="1621" applyNumberFormat="1" applyFont="1" applyFill="1" applyBorder="1" applyAlignment="1">
      <alignment horizontal="left"/>
    </xf>
    <xf numFmtId="165" fontId="1" fillId="0" borderId="1" xfId="1621" applyNumberFormat="1" applyFont="1" applyFill="1" applyBorder="1" applyAlignment="1">
      <alignment horizontal="center" vertical="center" wrapText="1"/>
    </xf>
    <xf numFmtId="4" fontId="1" fillId="0" borderId="1" xfId="1621" applyNumberFormat="1" applyFont="1" applyFill="1" applyBorder="1" applyAlignment="1">
      <alignment horizontal="center" vertical="center"/>
    </xf>
    <xf numFmtId="2" fontId="1" fillId="0" borderId="1" xfId="1621" applyNumberFormat="1" applyFont="1" applyFill="1" applyBorder="1" applyAlignment="1">
      <alignment horizontal="center" vertical="center"/>
    </xf>
    <xf numFmtId="165" fontId="1" fillId="0" borderId="1" xfId="1621" applyNumberFormat="1" applyFont="1" applyFill="1" applyBorder="1" applyAlignment="1">
      <alignment horizontal="left" vertical="center" wrapText="1"/>
    </xf>
    <xf numFmtId="0" fontId="2" fillId="0" borderId="1" xfId="1621" applyFont="1" applyFill="1" applyBorder="1" applyAlignment="1">
      <alignment horizontal="center" vertical="center"/>
    </xf>
    <xf numFmtId="0" fontId="2" fillId="0" borderId="1" xfId="1621" applyFont="1" applyFill="1" applyBorder="1" applyAlignment="1">
      <alignment horizontal="center" vertical="center" wrapText="1"/>
    </xf>
    <xf numFmtId="165" fontId="2" fillId="0" borderId="1" xfId="1621" applyNumberFormat="1" applyFont="1" applyFill="1" applyBorder="1" applyAlignment="1">
      <alignment horizontal="center" vertical="center"/>
    </xf>
    <xf numFmtId="165" fontId="2" fillId="0" borderId="1" xfId="1621" applyNumberFormat="1" applyFont="1" applyFill="1" applyBorder="1" applyAlignment="1">
      <alignment horizontal="center" vertical="center" wrapText="1"/>
    </xf>
    <xf numFmtId="0" fontId="2" fillId="0" borderId="1" xfId="1621" applyFont="1" applyFill="1" applyBorder="1" applyAlignment="1">
      <alignment vertical="center"/>
    </xf>
    <xf numFmtId="17" fontId="2" fillId="0" borderId="1" xfId="0" applyNumberFormat="1" applyFont="1" applyFill="1" applyBorder="1" applyAlignment="1">
      <alignment horizontal="center" vertical="center" wrapText="1"/>
    </xf>
    <xf numFmtId="15" fontId="2" fillId="0" borderId="1" xfId="1621"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1621" applyFont="1" applyFill="1" applyBorder="1" applyAlignment="1">
      <alignment horizontal="left" vertical="center" wrapText="1"/>
    </xf>
    <xf numFmtId="0" fontId="2" fillId="0" borderId="1" xfId="1621" applyFont="1" applyFill="1" applyBorder="1" applyAlignment="1">
      <alignment vertical="center" wrapText="1"/>
    </xf>
    <xf numFmtId="1" fontId="2" fillId="0" borderId="1" xfId="1621" applyNumberFormat="1" applyFont="1" applyFill="1" applyBorder="1" applyAlignment="1">
      <alignment horizontal="center" vertical="center"/>
    </xf>
    <xf numFmtId="165" fontId="14" fillId="0" borderId="1" xfId="1621" applyNumberFormat="1"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2" fontId="2" fillId="0" borderId="1" xfId="1621" applyNumberFormat="1" applyFont="1" applyFill="1" applyBorder="1" applyAlignment="1">
      <alignment horizontal="center" vertical="center"/>
    </xf>
    <xf numFmtId="0" fontId="20"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7" fontId="2" fillId="0" borderId="1" xfId="1621" applyNumberFormat="1" applyFont="1" applyFill="1" applyBorder="1" applyAlignment="1">
      <alignment horizontal="center" vertical="center"/>
    </xf>
    <xf numFmtId="17"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2" fontId="11"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20" fillId="0" borderId="1" xfId="1621" applyFont="1" applyFill="1" applyBorder="1" applyAlignment="1">
      <alignment horizontal="left" vertical="center" wrapText="1"/>
    </xf>
    <xf numFmtId="1" fontId="1" fillId="0" borderId="1" xfId="1621" applyNumberFormat="1" applyFont="1" applyFill="1" applyBorder="1" applyAlignment="1">
      <alignment horizontal="center" vertical="center"/>
    </xf>
    <xf numFmtId="0" fontId="2" fillId="0" borderId="1" xfId="1621" applyNumberFormat="1" applyFont="1" applyFill="1" applyBorder="1" applyAlignment="1">
      <alignment horizontal="center" vertical="center"/>
    </xf>
    <xf numFmtId="2" fontId="2" fillId="0" borderId="1" xfId="1621" applyNumberFormat="1" applyFont="1" applyFill="1" applyBorder="1" applyAlignment="1">
      <alignment horizontal="center" vertical="center" wrapText="1"/>
    </xf>
    <xf numFmtId="0" fontId="2" fillId="0" borderId="1" xfId="1621" applyFont="1" applyFill="1" applyBorder="1" applyAlignment="1" applyProtection="1">
      <alignment horizontal="center" vertical="center"/>
      <protection hidden="1"/>
    </xf>
    <xf numFmtId="0" fontId="2" fillId="0" borderId="5" xfId="1621" applyFont="1" applyFill="1" applyBorder="1" applyAlignment="1">
      <alignment horizontal="center" vertical="center"/>
    </xf>
    <xf numFmtId="166" fontId="28" fillId="0" borderId="1" xfId="1621"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11" fillId="0" borderId="5" xfId="0" applyFont="1" applyFill="1" applyBorder="1" applyAlignment="1">
      <alignment horizontal="center"/>
    </xf>
    <xf numFmtId="0" fontId="11" fillId="0" borderId="1" xfId="0" applyFont="1" applyFill="1" applyBorder="1" applyAlignment="1">
      <alignment horizontal="center"/>
    </xf>
    <xf numFmtId="2" fontId="11" fillId="0" borderId="1" xfId="0" applyNumberFormat="1" applyFont="1" applyFill="1" applyBorder="1"/>
    <xf numFmtId="4" fontId="11" fillId="0" borderId="1" xfId="0" applyNumberFormat="1" applyFont="1" applyFill="1" applyBorder="1"/>
    <xf numFmtId="165" fontId="11"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xf>
    <xf numFmtId="165" fontId="15" fillId="0" borderId="1" xfId="1621" applyNumberFormat="1" applyFont="1" applyFill="1" applyBorder="1" applyAlignment="1">
      <alignment horizontal="center" vertical="top" wrapText="1"/>
    </xf>
    <xf numFmtId="165" fontId="15" fillId="0" borderId="1" xfId="1621" applyNumberFormat="1" applyFont="1" applyFill="1" applyBorder="1" applyAlignment="1">
      <alignment horizontal="left"/>
    </xf>
    <xf numFmtId="2" fontId="2" fillId="0" borderId="1" xfId="1621" applyNumberFormat="1" applyFont="1" applyFill="1" applyBorder="1" applyAlignment="1">
      <alignment horizontal="left"/>
    </xf>
    <xf numFmtId="4" fontId="2" fillId="0" borderId="1" xfId="1621" applyNumberFormat="1" applyFont="1" applyFill="1" applyBorder="1" applyAlignment="1">
      <alignment horizontal="left"/>
    </xf>
    <xf numFmtId="165" fontId="2" fillId="0" borderId="1" xfId="1621" applyNumberFormat="1" applyFont="1" applyFill="1" applyBorder="1" applyAlignment="1"/>
    <xf numFmtId="165" fontId="2" fillId="0" borderId="1" xfId="1621" applyNumberFormat="1" applyFont="1" applyFill="1" applyBorder="1" applyAlignment="1">
      <alignment horizontal="center"/>
    </xf>
    <xf numFmtId="2" fontId="2" fillId="0" borderId="1" xfId="1621" applyNumberFormat="1" applyFont="1" applyFill="1" applyBorder="1" applyAlignment="1">
      <alignment horizontal="center"/>
    </xf>
    <xf numFmtId="4" fontId="2" fillId="0" borderId="1" xfId="1621" applyNumberFormat="1" applyFont="1" applyFill="1" applyBorder="1" applyAlignment="1">
      <alignment horizontal="center"/>
    </xf>
    <xf numFmtId="0" fontId="3" fillId="0" borderId="0" xfId="0" applyFont="1" applyAlignment="1">
      <alignment horizontal="center" vertical="center" wrapText="1"/>
    </xf>
    <xf numFmtId="0" fontId="0" fillId="0" borderId="9" xfId="0" applyBorder="1"/>
    <xf numFmtId="0" fontId="0" fillId="0" borderId="10" xfId="0" applyBorder="1"/>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1" xfId="0" applyBorder="1"/>
    <xf numFmtId="0" fontId="0" fillId="0" borderId="1" xfId="0" applyBorder="1"/>
    <xf numFmtId="0" fontId="0" fillId="0" borderId="13" xfId="0" applyBorder="1"/>
    <xf numFmtId="0" fontId="0" fillId="0" borderId="2" xfId="0" applyBorder="1"/>
    <xf numFmtId="0" fontId="0" fillId="0" borderId="14" xfId="0" applyBorder="1"/>
    <xf numFmtId="0" fontId="0" fillId="0" borderId="15" xfId="0" applyBorder="1"/>
    <xf numFmtId="0" fontId="0" fillId="0" borderId="16" xfId="0" applyBorder="1"/>
    <xf numFmtId="0" fontId="3" fillId="0" borderId="3" xfId="0" applyFont="1" applyBorder="1" applyAlignment="1">
      <alignment horizontal="center" vertical="center" wrapText="1"/>
    </xf>
    <xf numFmtId="9" fontId="0" fillId="0" borderId="3" xfId="1625" applyFont="1" applyBorder="1" applyAlignment="1">
      <alignment horizontal="center"/>
    </xf>
    <xf numFmtId="9" fontId="0" fillId="0" borderId="17" xfId="1625" applyFont="1" applyBorder="1" applyAlignment="1">
      <alignment horizontal="center"/>
    </xf>
    <xf numFmtId="0" fontId="0" fillId="0" borderId="18" xfId="0" applyBorder="1"/>
    <xf numFmtId="0" fontId="0" fillId="0" borderId="19" xfId="0" applyBorder="1"/>
    <xf numFmtId="0" fontId="0" fillId="0" borderId="20" xfId="0" applyBorder="1"/>
    <xf numFmtId="9" fontId="0" fillId="0" borderId="20" xfId="0" applyNumberFormat="1" applyBorder="1" applyAlignment="1">
      <alignment horizontal="center" vertical="center"/>
    </xf>
    <xf numFmtId="0" fontId="0" fillId="0" borderId="21" xfId="0" applyBorder="1"/>
    <xf numFmtId="0" fontId="1" fillId="0" borderId="1" xfId="1621" applyFont="1" applyFill="1" applyBorder="1" applyAlignment="1">
      <alignment horizontal="center" vertical="center" wrapText="1"/>
    </xf>
    <xf numFmtId="1" fontId="1" fillId="0" borderId="1" xfId="1621" applyNumberFormat="1" applyFont="1" applyFill="1" applyBorder="1" applyAlignment="1">
      <alignment horizontal="center" vertical="center" wrapText="1"/>
    </xf>
    <xf numFmtId="166" fontId="1" fillId="0" borderId="1" xfId="1621" applyNumberFormat="1" applyFont="1" applyFill="1" applyBorder="1" applyAlignment="1">
      <alignment horizontal="center" vertical="center" wrapText="1"/>
    </xf>
    <xf numFmtId="0" fontId="20" fillId="0" borderId="1" xfId="1621" applyFont="1" applyFill="1" applyBorder="1" applyAlignment="1">
      <alignment horizontal="center" vertical="center" wrapText="1"/>
    </xf>
    <xf numFmtId="0" fontId="2" fillId="0" borderId="3" xfId="0" applyFont="1" applyFill="1" applyBorder="1" applyAlignment="1">
      <alignment horizontal="left" vertical="center" wrapText="1"/>
    </xf>
    <xf numFmtId="0" fontId="12" fillId="0" borderId="1" xfId="0" applyFont="1" applyFill="1" applyBorder="1" applyAlignment="1">
      <alignment horizontal="left" wrapText="1"/>
    </xf>
    <xf numFmtId="166" fontId="14" fillId="0" borderId="1" xfId="1621" applyNumberFormat="1" applyFont="1" applyFill="1" applyBorder="1" applyAlignment="1">
      <alignment horizontal="left" vertical="center" wrapText="1"/>
    </xf>
    <xf numFmtId="165" fontId="20" fillId="0" borderId="1" xfId="1621" applyNumberFormat="1" applyFont="1" applyFill="1" applyBorder="1" applyAlignment="1">
      <alignment horizontal="center" vertical="center" wrapText="1"/>
    </xf>
    <xf numFmtId="165" fontId="14" fillId="0" borderId="1" xfId="1621" applyNumberFormat="1" applyFont="1" applyFill="1" applyBorder="1" applyAlignment="1">
      <alignment horizontal="center" vertical="center" wrapText="1"/>
    </xf>
    <xf numFmtId="165" fontId="12" fillId="0" borderId="1" xfId="0" applyNumberFormat="1" applyFont="1" applyFill="1" applyBorder="1" applyAlignment="1">
      <alignment horizontal="left" wrapText="1"/>
    </xf>
    <xf numFmtId="0" fontId="13" fillId="0" borderId="1" xfId="0" applyFont="1" applyFill="1" applyBorder="1" applyAlignment="1">
      <alignment vertical="center"/>
    </xf>
    <xf numFmtId="2" fontId="13" fillId="0" borderId="1" xfId="0" applyNumberFormat="1" applyFont="1" applyFill="1" applyBorder="1" applyAlignment="1">
      <alignment vertical="center"/>
    </xf>
    <xf numFmtId="4" fontId="13" fillId="0" borderId="1" xfId="0" applyNumberFormat="1" applyFont="1" applyFill="1" applyBorder="1" applyAlignment="1">
      <alignment vertical="center"/>
    </xf>
    <xf numFmtId="0" fontId="2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8" fillId="0" borderId="1" xfId="1621" applyFont="1" applyFill="1" applyBorder="1" applyAlignment="1">
      <alignment horizontal="left" vertical="center" wrapText="1"/>
    </xf>
    <xf numFmtId="2" fontId="1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 fontId="29" fillId="0" borderId="1" xfId="0" applyNumberFormat="1" applyFont="1" applyFill="1" applyBorder="1" applyAlignment="1">
      <alignment horizontal="left"/>
    </xf>
    <xf numFmtId="0" fontId="18" fillId="0" borderId="1" xfId="0" applyFont="1" applyFill="1" applyBorder="1" applyAlignment="1">
      <alignment horizontal="left" vertical="center" wrapText="1"/>
    </xf>
    <xf numFmtId="165" fontId="11" fillId="0" borderId="1" xfId="0" applyNumberFormat="1" applyFont="1" applyFill="1" applyBorder="1"/>
    <xf numFmtId="165" fontId="13" fillId="0" borderId="1" xfId="0" applyNumberFormat="1" applyFont="1" applyFill="1" applyBorder="1"/>
    <xf numFmtId="1" fontId="1" fillId="0" borderId="1" xfId="1621" applyNumberFormat="1" applyFont="1" applyFill="1" applyBorder="1" applyAlignment="1">
      <alignment horizontal="center" vertical="center" wrapText="1"/>
    </xf>
    <xf numFmtId="0" fontId="1" fillId="3" borderId="1" xfId="1621" applyFont="1" applyFill="1" applyBorder="1" applyAlignment="1">
      <alignment horizontal="center" vertical="center"/>
    </xf>
    <xf numFmtId="0" fontId="2" fillId="4" borderId="1" xfId="1621" applyFont="1" applyFill="1" applyBorder="1" applyAlignment="1">
      <alignment horizontal="center" vertical="center"/>
    </xf>
    <xf numFmtId="0" fontId="1"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2" fontId="2"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166" fontId="2" fillId="4" borderId="1" xfId="1621" applyNumberFormat="1" applyFont="1" applyFill="1" applyBorder="1" applyAlignment="1">
      <alignment horizontal="center" vertical="center"/>
    </xf>
    <xf numFmtId="0" fontId="14" fillId="4" borderId="1" xfId="0" applyFont="1" applyFill="1" applyBorder="1" applyAlignment="1">
      <alignment horizontal="left" vertical="center" wrapText="1"/>
    </xf>
    <xf numFmtId="0" fontId="2" fillId="4" borderId="1" xfId="1621" applyFont="1" applyFill="1" applyBorder="1" applyAlignment="1">
      <alignment horizontal="center" vertical="center" wrapText="1"/>
    </xf>
    <xf numFmtId="0" fontId="11" fillId="4" borderId="1" xfId="0" applyFont="1" applyFill="1" applyBorder="1"/>
    <xf numFmtId="17" fontId="2" fillId="4" borderId="1" xfId="0" applyNumberFormat="1" applyFont="1" applyFill="1" applyBorder="1" applyAlignment="1">
      <alignment horizontal="center" vertical="center" wrapText="1"/>
    </xf>
    <xf numFmtId="17" fontId="2" fillId="0" borderId="1" xfId="0" applyNumberFormat="1" applyFont="1" applyFill="1" applyBorder="1" applyAlignment="1">
      <alignment horizontal="left" vertical="center" wrapText="1"/>
    </xf>
    <xf numFmtId="168" fontId="2"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xf>
    <xf numFmtId="9" fontId="11" fillId="0" borderId="1" xfId="0" applyNumberFormat="1" applyFont="1" applyFill="1" applyBorder="1" applyAlignment="1">
      <alignment horizontal="center"/>
    </xf>
    <xf numFmtId="0" fontId="30" fillId="0" borderId="1" xfId="1621" applyFont="1" applyFill="1" applyBorder="1" applyAlignment="1">
      <alignment horizontal="center" vertical="center"/>
    </xf>
    <xf numFmtId="0" fontId="30" fillId="0" borderId="6" xfId="1621" applyFont="1" applyFill="1" applyBorder="1" applyAlignment="1">
      <alignment horizontal="center" vertical="center"/>
    </xf>
    <xf numFmtId="0" fontId="1" fillId="0"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3" xfId="1621" applyFont="1" applyFill="1" applyBorder="1" applyAlignment="1">
      <alignment horizontal="center" vertical="center"/>
    </xf>
    <xf numFmtId="0" fontId="2" fillId="0" borderId="5" xfId="0" applyFont="1" applyFill="1" applyBorder="1" applyAlignment="1">
      <alignment horizontal="left" vertical="center" wrapText="1"/>
    </xf>
    <xf numFmtId="0" fontId="1" fillId="0" borderId="2" xfId="1621" applyFont="1" applyFill="1" applyBorder="1" applyAlignment="1">
      <alignment horizontal="center" vertical="center"/>
    </xf>
    <xf numFmtId="0" fontId="2" fillId="0" borderId="5" xfId="1621" applyFont="1" applyFill="1" applyBorder="1" applyAlignment="1">
      <alignment horizontal="left" vertical="center" wrapText="1"/>
    </xf>
    <xf numFmtId="0" fontId="1" fillId="0" borderId="8" xfId="1621" applyFont="1" applyFill="1" applyBorder="1" applyAlignment="1">
      <alignment horizontal="center" vertical="center"/>
    </xf>
    <xf numFmtId="0" fontId="1" fillId="0" borderId="6" xfId="162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15" fontId="2" fillId="4" borderId="1" xfId="0" applyNumberFormat="1" applyFont="1" applyFill="1" applyBorder="1" applyAlignment="1">
      <alignment horizontal="center" vertical="center" wrapText="1"/>
    </xf>
    <xf numFmtId="0" fontId="20" fillId="4" borderId="1" xfId="0" applyFont="1" applyFill="1" applyBorder="1" applyAlignment="1">
      <alignment horizontal="left" vertical="center" wrapText="1"/>
    </xf>
    <xf numFmtId="0" fontId="11" fillId="4" borderId="1" xfId="0" applyFont="1" applyFill="1" applyBorder="1" applyAlignment="1">
      <alignment vertical="center"/>
    </xf>
    <xf numFmtId="0" fontId="12" fillId="0" borderId="1" xfId="0" applyFont="1" applyFill="1" applyBorder="1" applyAlignment="1">
      <alignment horizontal="left" vertical="center" wrapText="1"/>
    </xf>
    <xf numFmtId="0" fontId="1" fillId="3" borderId="1" xfId="1621" applyFont="1" applyFill="1" applyBorder="1" applyAlignment="1">
      <alignment horizontal="center" vertical="center" wrapText="1"/>
    </xf>
    <xf numFmtId="0" fontId="1" fillId="3" borderId="1" xfId="1621" applyFont="1" applyFill="1" applyBorder="1" applyAlignment="1">
      <alignment horizontal="left" vertical="center" wrapText="1"/>
    </xf>
    <xf numFmtId="2" fontId="11" fillId="3" borderId="1" xfId="0" applyNumberFormat="1" applyFont="1" applyFill="1" applyBorder="1"/>
    <xf numFmtId="4" fontId="11" fillId="3" borderId="1" xfId="0" applyNumberFormat="1" applyFont="1" applyFill="1" applyBorder="1"/>
    <xf numFmtId="0" fontId="11" fillId="3" borderId="1" xfId="0" applyFont="1" applyFill="1" applyBorder="1"/>
    <xf numFmtId="0" fontId="11" fillId="3" borderId="1" xfId="0" applyFont="1" applyFill="1" applyBorder="1" applyAlignment="1">
      <alignment horizontal="center"/>
    </xf>
    <xf numFmtId="0" fontId="1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3" fillId="3" borderId="1" xfId="1621" applyFont="1" applyFill="1" applyBorder="1" applyAlignment="1">
      <alignment horizontal="left" vertical="center" wrapText="1"/>
    </xf>
    <xf numFmtId="2" fontId="13" fillId="3" borderId="1" xfId="0" applyNumberFormat="1" applyFont="1" applyFill="1" applyBorder="1" applyAlignment="1">
      <alignment vertical="center"/>
    </xf>
    <xf numFmtId="4" fontId="13" fillId="3" borderId="1" xfId="0" applyNumberFormat="1" applyFont="1" applyFill="1" applyBorder="1" applyAlignment="1">
      <alignment vertical="center"/>
    </xf>
    <xf numFmtId="0" fontId="13" fillId="3" borderId="1" xfId="0" applyFont="1" applyFill="1" applyBorder="1" applyAlignment="1">
      <alignment vertical="center"/>
    </xf>
    <xf numFmtId="0" fontId="13" fillId="3" borderId="1" xfId="0" applyFont="1" applyFill="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9" fillId="0" borderId="0" xfId="0" applyFont="1" applyAlignment="1">
      <alignment horizontal="left"/>
    </xf>
    <xf numFmtId="0" fontId="10" fillId="0" borderId="7" xfId="0" applyFont="1" applyBorder="1" applyAlignment="1">
      <alignment horizontal="center"/>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3" fillId="2" borderId="1" xfId="0" applyFont="1" applyFill="1" applyBorder="1" applyAlignment="1">
      <alignment horizontal="lef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0" fillId="0" borderId="1" xfId="0" applyBorder="1" applyAlignment="1">
      <alignment horizontal="left"/>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7" fillId="0" borderId="0" xfId="0" applyFont="1" applyFill="1" applyBorder="1" applyAlignment="1">
      <alignment horizontal="center"/>
    </xf>
    <xf numFmtId="0" fontId="26" fillId="0" borderId="0" xfId="1621" applyFont="1" applyFill="1" applyBorder="1" applyAlignment="1">
      <alignment horizontal="center"/>
    </xf>
    <xf numFmtId="0" fontId="25" fillId="0" borderId="7" xfId="1621" applyFont="1" applyFill="1" applyBorder="1" applyAlignment="1">
      <alignment horizontal="center" vertical="center"/>
    </xf>
    <xf numFmtId="0" fontId="1" fillId="0" borderId="1" xfId="1621" applyFont="1" applyFill="1" applyBorder="1" applyAlignment="1">
      <alignment horizontal="center" vertical="center" wrapText="1"/>
    </xf>
    <xf numFmtId="2" fontId="1" fillId="0" borderId="1" xfId="1621" applyNumberFormat="1" applyFont="1" applyFill="1" applyBorder="1" applyAlignment="1">
      <alignment horizontal="center" vertical="center" wrapText="1"/>
    </xf>
    <xf numFmtId="4" fontId="1" fillId="0" borderId="1" xfId="1621" applyNumberFormat="1" applyFont="1" applyFill="1" applyBorder="1" applyAlignment="1">
      <alignment horizontal="center" vertical="center" wrapText="1"/>
    </xf>
    <xf numFmtId="0" fontId="1" fillId="0" borderId="2" xfId="1621" applyFont="1" applyFill="1" applyBorder="1" applyAlignment="1">
      <alignment horizontal="center" vertical="center" wrapText="1"/>
    </xf>
    <xf numFmtId="0" fontId="1" fillId="0" borderId="6" xfId="1621" applyFont="1" applyFill="1" applyBorder="1" applyAlignment="1">
      <alignment horizontal="center" vertical="center" wrapText="1"/>
    </xf>
    <xf numFmtId="165" fontId="15" fillId="0" borderId="3" xfId="1621" applyNumberFormat="1" applyFont="1" applyFill="1" applyBorder="1" applyAlignment="1">
      <alignment horizontal="left"/>
    </xf>
    <xf numFmtId="165" fontId="15" fillId="0" borderId="4" xfId="1621" applyNumberFormat="1" applyFont="1" applyFill="1" applyBorder="1" applyAlignment="1">
      <alignment horizontal="left"/>
    </xf>
    <xf numFmtId="165" fontId="15" fillId="0" borderId="5" xfId="1621" applyNumberFormat="1" applyFont="1" applyFill="1" applyBorder="1" applyAlignment="1">
      <alignment horizontal="left"/>
    </xf>
    <xf numFmtId="1" fontId="1" fillId="0" borderId="1" xfId="1621" applyNumberFormat="1" applyFont="1" applyFill="1" applyBorder="1" applyAlignment="1">
      <alignment horizontal="center" vertical="center" wrapText="1"/>
    </xf>
    <xf numFmtId="164" fontId="1" fillId="0" borderId="1" xfId="1624" applyFont="1" applyFill="1" applyBorder="1" applyAlignment="1">
      <alignment horizontal="center" vertical="center" wrapText="1"/>
    </xf>
    <xf numFmtId="166" fontId="1" fillId="0" borderId="1" xfId="1621"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 xfId="1621" applyFont="1" applyFill="1" applyBorder="1" applyAlignment="1">
      <alignment horizontal="center" vertical="center"/>
    </xf>
    <xf numFmtId="0" fontId="18" fillId="3" borderId="4" xfId="1621" applyFont="1" applyFill="1" applyBorder="1" applyAlignment="1">
      <alignment horizontal="center" vertical="center"/>
    </xf>
    <xf numFmtId="0" fontId="18" fillId="3" borderId="5" xfId="1621" applyFont="1" applyFill="1" applyBorder="1" applyAlignment="1">
      <alignment horizontal="center" vertical="center"/>
    </xf>
    <xf numFmtId="165" fontId="15" fillId="0" borderId="3" xfId="1621" applyNumberFormat="1" applyFont="1" applyFill="1" applyBorder="1" applyAlignment="1">
      <alignment horizontal="left" vertical="top" wrapText="1"/>
    </xf>
    <xf numFmtId="165" fontId="15" fillId="0" borderId="4" xfId="1621" applyNumberFormat="1" applyFont="1" applyFill="1" applyBorder="1" applyAlignment="1">
      <alignment horizontal="left" vertical="top" wrapText="1"/>
    </xf>
    <xf numFmtId="165" fontId="15" fillId="0" borderId="5" xfId="1621" applyNumberFormat="1" applyFont="1" applyFill="1" applyBorder="1" applyAlignment="1">
      <alignment horizontal="left" vertical="top" wrapText="1"/>
    </xf>
    <xf numFmtId="0" fontId="20" fillId="0" borderId="1" xfId="1621" applyFont="1" applyFill="1" applyBorder="1" applyAlignment="1">
      <alignment horizontal="center"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165" fontId="18" fillId="3" borderId="3"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165" fontId="18" fillId="3" borderId="5" xfId="0" applyNumberFormat="1" applyFont="1" applyFill="1" applyBorder="1" applyAlignment="1">
      <alignment horizontal="center" vertical="center"/>
    </xf>
    <xf numFmtId="165" fontId="1" fillId="0" borderId="3" xfId="0" applyNumberFormat="1" applyFont="1" applyFill="1" applyBorder="1" applyAlignment="1">
      <alignment horizontal="left" vertical="center" wrapText="1"/>
    </xf>
    <xf numFmtId="165" fontId="1" fillId="0" borderId="4" xfId="0" applyNumberFormat="1" applyFont="1" applyFill="1" applyBorder="1" applyAlignment="1">
      <alignment horizontal="left" vertical="center" wrapText="1"/>
    </xf>
    <xf numFmtId="165" fontId="1" fillId="0" borderId="5" xfId="0" applyNumberFormat="1" applyFont="1" applyFill="1" applyBorder="1" applyAlignment="1">
      <alignment horizontal="lef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14" fillId="0" borderId="3" xfId="1621" applyFont="1" applyFill="1" applyBorder="1" applyAlignment="1">
      <alignment horizontal="left" vertical="center" wrapText="1"/>
    </xf>
    <xf numFmtId="0" fontId="14" fillId="0" borderId="4" xfId="1621" applyFont="1" applyFill="1" applyBorder="1" applyAlignment="1">
      <alignment horizontal="left" vertical="center" wrapText="1"/>
    </xf>
    <xf numFmtId="0" fontId="14" fillId="0" borderId="5" xfId="1621" applyFont="1" applyFill="1" applyBorder="1" applyAlignment="1">
      <alignment horizontal="left" vertical="center" wrapText="1"/>
    </xf>
    <xf numFmtId="0" fontId="13" fillId="0" borderId="3" xfId="0" applyFont="1" applyFill="1" applyBorder="1"/>
    <xf numFmtId="0" fontId="13" fillId="0" borderId="4" xfId="0" applyFont="1" applyFill="1" applyBorder="1"/>
    <xf numFmtId="0" fontId="13" fillId="0" borderId="5" xfId="0" applyFont="1" applyFill="1" applyBorder="1"/>
    <xf numFmtId="0" fontId="11" fillId="0" borderId="3" xfId="0" applyFont="1" applyFill="1" applyBorder="1" applyAlignment="1">
      <alignment horizontal="left"/>
    </xf>
    <xf numFmtId="0" fontId="11" fillId="0" borderId="4" xfId="0" applyFont="1" applyFill="1" applyBorder="1" applyAlignment="1">
      <alignment horizontal="left"/>
    </xf>
    <xf numFmtId="0" fontId="11" fillId="0" borderId="5" xfId="0" applyFont="1" applyFill="1" applyBorder="1" applyAlignment="1">
      <alignment horizontal="left"/>
    </xf>
    <xf numFmtId="0" fontId="11" fillId="0" borderId="3" xfId="0" applyFont="1" applyFill="1" applyBorder="1"/>
    <xf numFmtId="0" fontId="11" fillId="0" borderId="4" xfId="0" applyFont="1" applyFill="1" applyBorder="1"/>
    <xf numFmtId="0" fontId="11" fillId="0" borderId="5" xfId="0" applyFont="1" applyFill="1" applyBorder="1"/>
  </cellXfs>
  <cellStyles count="1626">
    <cellStyle name="Comma 2" xfId="1622"/>
    <cellStyle name="Comma 3" xfId="16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5"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3"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1"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49"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5"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3"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89"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7"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5"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6"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4"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2"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50"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6"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4"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90"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8"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6"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Normal" xfId="0" builtinId="0"/>
    <cellStyle name="Normal 2" xfId="1623"/>
    <cellStyle name="Normal 2 3" xfId="1621"/>
    <cellStyle name="Percent" xfId="162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16" sqref="C16"/>
    </sheetView>
  </sheetViews>
  <sheetFormatPr defaultColWidth="8.88671875" defaultRowHeight="14.4" x14ac:dyDescent="0.3"/>
  <cols>
    <col min="1" max="1" width="14.33203125" style="8" bestFit="1" customWidth="1"/>
    <col min="2" max="2" width="44.33203125" style="8" customWidth="1"/>
    <col min="3" max="16384" width="8.88671875" style="8"/>
  </cols>
  <sheetData>
    <row r="1" spans="1:2" ht="31.2" x14ac:dyDescent="0.6">
      <c r="A1" s="186" t="s">
        <v>205</v>
      </c>
      <c r="B1" s="186"/>
    </row>
    <row r="2" spans="1:2" ht="31.2" x14ac:dyDescent="0.6">
      <c r="A2" s="187" t="s">
        <v>206</v>
      </c>
      <c r="B2" s="187"/>
    </row>
    <row r="3" spans="1:2" ht="31.2" x14ac:dyDescent="0.6">
      <c r="A3" s="11"/>
      <c r="B3" s="11"/>
    </row>
    <row r="4" spans="1:2" ht="27" customHeight="1" x14ac:dyDescent="0.4">
      <c r="A4" s="12" t="s">
        <v>207</v>
      </c>
      <c r="B4" s="12" t="s">
        <v>208</v>
      </c>
    </row>
    <row r="5" spans="1:2" ht="27" customHeight="1" x14ac:dyDescent="0.4">
      <c r="A5" s="12" t="s">
        <v>209</v>
      </c>
      <c r="B5" s="12" t="s">
        <v>210</v>
      </c>
    </row>
    <row r="6" spans="1:2" ht="27" customHeight="1" x14ac:dyDescent="0.4">
      <c r="A6" s="12" t="s">
        <v>211</v>
      </c>
      <c r="B6" s="12" t="s">
        <v>212</v>
      </c>
    </row>
    <row r="7" spans="1:2" ht="27" customHeight="1" x14ac:dyDescent="0.4">
      <c r="A7" s="12" t="s">
        <v>213</v>
      </c>
      <c r="B7" s="12" t="s">
        <v>214</v>
      </c>
    </row>
    <row r="8" spans="1:2" ht="27" customHeight="1" x14ac:dyDescent="0.4">
      <c r="A8" s="12" t="s">
        <v>215</v>
      </c>
      <c r="B8" s="12" t="s">
        <v>216</v>
      </c>
    </row>
    <row r="9" spans="1:2" ht="27" customHeight="1" x14ac:dyDescent="0.4">
      <c r="A9" s="12" t="s">
        <v>217</v>
      </c>
      <c r="B9" s="12" t="s">
        <v>218</v>
      </c>
    </row>
  </sheetData>
  <mergeCells count="2">
    <mergeCell ref="A1:B1"/>
    <mergeCell ref="A2:B2"/>
  </mergeCells>
  <pageMargins left="0.84" right="0.7" top="0.75" bottom="0.75" header="0.37"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B1" workbookViewId="0">
      <selection activeCell="C1" sqref="C1"/>
    </sheetView>
  </sheetViews>
  <sheetFormatPr defaultColWidth="8.88671875" defaultRowHeight="14.4" x14ac:dyDescent="0.3"/>
  <cols>
    <col min="1" max="1" width="3.44140625" style="8" customWidth="1"/>
    <col min="2" max="2" width="34.88671875" style="8" customWidth="1"/>
    <col min="3" max="3" width="11.33203125" style="8" customWidth="1"/>
    <col min="4" max="15" width="8.88671875" style="8"/>
    <col min="16" max="16" width="65" style="8" customWidth="1"/>
    <col min="17" max="16384" width="8.88671875" style="8"/>
  </cols>
  <sheetData>
    <row r="1" spans="1:16" ht="18" x14ac:dyDescent="0.35">
      <c r="A1" s="188" t="s">
        <v>207</v>
      </c>
      <c r="B1" s="188"/>
    </row>
    <row r="2" spans="1:16" ht="31.2" x14ac:dyDescent="0.6">
      <c r="B2" s="189" t="s">
        <v>219</v>
      </c>
      <c r="C2" s="189"/>
      <c r="D2" s="189"/>
      <c r="E2" s="189"/>
      <c r="F2" s="189"/>
      <c r="G2" s="189"/>
      <c r="H2" s="189"/>
      <c r="I2" s="189"/>
      <c r="J2" s="189"/>
      <c r="K2" s="189"/>
      <c r="L2" s="189"/>
      <c r="M2" s="189"/>
      <c r="N2" s="189"/>
      <c r="O2" s="189"/>
      <c r="P2" s="189"/>
    </row>
    <row r="3" spans="1:16" ht="28.5" customHeight="1" x14ac:dyDescent="0.3">
      <c r="B3" s="13" t="s">
        <v>220</v>
      </c>
      <c r="C3" s="190" t="s">
        <v>221</v>
      </c>
      <c r="D3" s="191"/>
      <c r="E3" s="191"/>
      <c r="F3" s="191"/>
      <c r="G3" s="191"/>
      <c r="H3" s="191"/>
      <c r="I3" s="191"/>
      <c r="J3" s="191"/>
      <c r="K3" s="191"/>
      <c r="L3" s="191"/>
      <c r="M3" s="191"/>
      <c r="N3" s="191"/>
      <c r="O3" s="191"/>
      <c r="P3" s="192"/>
    </row>
    <row r="4" spans="1:16" ht="28.5" customHeight="1" x14ac:dyDescent="0.3">
      <c r="B4" s="13" t="s">
        <v>222</v>
      </c>
      <c r="C4" s="190" t="s">
        <v>223</v>
      </c>
      <c r="D4" s="191"/>
      <c r="E4" s="191"/>
      <c r="F4" s="191"/>
      <c r="G4" s="191"/>
      <c r="H4" s="191"/>
      <c r="I4" s="191"/>
      <c r="J4" s="191"/>
      <c r="K4" s="191"/>
      <c r="L4" s="191"/>
      <c r="M4" s="191"/>
      <c r="N4" s="191"/>
      <c r="O4" s="191"/>
      <c r="P4" s="192"/>
    </row>
    <row r="5" spans="1:16" ht="112.5" customHeight="1" x14ac:dyDescent="0.3">
      <c r="B5" s="14" t="s">
        <v>224</v>
      </c>
      <c r="C5" s="193" t="s">
        <v>225</v>
      </c>
      <c r="D5" s="194"/>
      <c r="E5" s="194"/>
      <c r="F5" s="194"/>
      <c r="G5" s="194"/>
      <c r="H5" s="194"/>
      <c r="I5" s="194"/>
      <c r="J5" s="194"/>
      <c r="K5" s="194"/>
      <c r="L5" s="194"/>
      <c r="M5" s="194"/>
      <c r="N5" s="194"/>
      <c r="O5" s="194"/>
      <c r="P5" s="195"/>
    </row>
    <row r="6" spans="1:16" ht="16.5" customHeight="1" x14ac:dyDescent="0.3">
      <c r="B6" s="206" t="s">
        <v>226</v>
      </c>
      <c r="C6" s="200" t="s">
        <v>227</v>
      </c>
      <c r="D6" s="201"/>
      <c r="E6" s="201"/>
      <c r="F6" s="201"/>
      <c r="G6" s="201"/>
      <c r="H6" s="201"/>
      <c r="I6" s="201"/>
      <c r="J6" s="201"/>
      <c r="K6" s="201"/>
      <c r="L6" s="201"/>
      <c r="M6" s="201"/>
      <c r="N6" s="201"/>
      <c r="O6" s="201"/>
      <c r="P6" s="202"/>
    </row>
    <row r="7" spans="1:16" ht="17.25" customHeight="1" x14ac:dyDescent="0.3">
      <c r="B7" s="207"/>
      <c r="C7" s="196" t="s">
        <v>228</v>
      </c>
      <c r="D7" s="197"/>
      <c r="E7" s="197"/>
      <c r="F7" s="197"/>
      <c r="G7" s="197"/>
      <c r="H7" s="197"/>
      <c r="I7" s="197"/>
      <c r="J7" s="197"/>
      <c r="K7" s="197"/>
      <c r="L7" s="197"/>
      <c r="M7" s="197"/>
      <c r="N7" s="197"/>
      <c r="O7" s="197"/>
      <c r="P7" s="198"/>
    </row>
    <row r="8" spans="1:16" ht="18" customHeight="1" x14ac:dyDescent="0.3">
      <c r="B8" s="207"/>
      <c r="C8" s="196" t="s">
        <v>229</v>
      </c>
      <c r="D8" s="197"/>
      <c r="E8" s="197"/>
      <c r="F8" s="197"/>
      <c r="G8" s="197"/>
      <c r="H8" s="197"/>
      <c r="I8" s="197"/>
      <c r="J8" s="197"/>
      <c r="K8" s="197"/>
      <c r="L8" s="197"/>
      <c r="M8" s="197"/>
      <c r="N8" s="197"/>
      <c r="O8" s="197"/>
      <c r="P8" s="198"/>
    </row>
    <row r="9" spans="1:16" ht="18" customHeight="1" x14ac:dyDescent="0.3">
      <c r="B9" s="207"/>
      <c r="C9" s="203" t="s">
        <v>230</v>
      </c>
      <c r="D9" s="204"/>
      <c r="E9" s="204"/>
      <c r="F9" s="204"/>
      <c r="G9" s="204"/>
      <c r="H9" s="204"/>
      <c r="I9" s="204"/>
      <c r="J9" s="204"/>
      <c r="K9" s="204"/>
      <c r="L9" s="204"/>
      <c r="M9" s="204"/>
      <c r="N9" s="204"/>
      <c r="O9" s="204"/>
      <c r="P9" s="205"/>
    </row>
    <row r="10" spans="1:16" ht="18.75" customHeight="1" x14ac:dyDescent="0.3">
      <c r="B10" s="208"/>
      <c r="C10" s="196" t="s">
        <v>231</v>
      </c>
      <c r="D10" s="197"/>
      <c r="E10" s="197"/>
      <c r="F10" s="197"/>
      <c r="G10" s="197"/>
      <c r="H10" s="197"/>
      <c r="I10" s="197"/>
      <c r="J10" s="197"/>
      <c r="K10" s="197"/>
      <c r="L10" s="197"/>
      <c r="M10" s="197"/>
      <c r="N10" s="197"/>
      <c r="O10" s="197"/>
      <c r="P10" s="198"/>
    </row>
    <row r="11" spans="1:16" ht="25.5" customHeight="1" x14ac:dyDescent="0.3">
      <c r="B11" s="199" t="s">
        <v>232</v>
      </c>
      <c r="C11" s="200" t="s">
        <v>233</v>
      </c>
      <c r="D11" s="201"/>
      <c r="E11" s="201"/>
      <c r="F11" s="201"/>
      <c r="G11" s="201"/>
      <c r="H11" s="201"/>
      <c r="I11" s="201"/>
      <c r="J11" s="201"/>
      <c r="K11" s="201"/>
      <c r="L11" s="201"/>
      <c r="M11" s="201"/>
      <c r="N11" s="201"/>
      <c r="O11" s="201"/>
      <c r="P11" s="202"/>
    </row>
    <row r="12" spans="1:16" ht="21" customHeight="1" x14ac:dyDescent="0.3">
      <c r="B12" s="199"/>
      <c r="C12" s="196" t="s">
        <v>234</v>
      </c>
      <c r="D12" s="197"/>
      <c r="E12" s="197"/>
      <c r="F12" s="197"/>
      <c r="G12" s="197"/>
      <c r="H12" s="197"/>
      <c r="I12" s="197"/>
      <c r="J12" s="197"/>
      <c r="K12" s="197"/>
      <c r="L12" s="197"/>
      <c r="M12" s="197"/>
      <c r="N12" s="197"/>
      <c r="O12" s="197"/>
      <c r="P12" s="198"/>
    </row>
    <row r="13" spans="1:16" ht="19.5" customHeight="1" x14ac:dyDescent="0.3">
      <c r="B13" s="199"/>
      <c r="C13" s="203" t="s">
        <v>235</v>
      </c>
      <c r="D13" s="204"/>
      <c r="E13" s="204"/>
      <c r="F13" s="204"/>
      <c r="G13" s="204"/>
      <c r="H13" s="204"/>
      <c r="I13" s="204"/>
      <c r="J13" s="204"/>
      <c r="K13" s="204"/>
      <c r="L13" s="204"/>
      <c r="M13" s="204"/>
      <c r="N13" s="204"/>
      <c r="O13" s="204"/>
      <c r="P13" s="205"/>
    </row>
    <row r="14" spans="1:16" ht="22.5" customHeight="1" x14ac:dyDescent="0.3">
      <c r="B14" s="199"/>
      <c r="C14" s="203" t="s">
        <v>236</v>
      </c>
      <c r="D14" s="204"/>
      <c r="E14" s="204"/>
      <c r="F14" s="204"/>
      <c r="G14" s="204"/>
      <c r="H14" s="204"/>
      <c r="I14" s="204"/>
      <c r="J14" s="204"/>
      <c r="K14" s="204"/>
      <c r="L14" s="204"/>
      <c r="M14" s="204"/>
      <c r="N14" s="204"/>
      <c r="O14" s="204"/>
      <c r="P14" s="205"/>
    </row>
    <row r="15" spans="1:16" ht="22.5" customHeight="1" x14ac:dyDescent="0.3">
      <c r="B15" s="199"/>
      <c r="C15" s="196" t="s">
        <v>237</v>
      </c>
      <c r="D15" s="197"/>
      <c r="E15" s="197"/>
      <c r="F15" s="197"/>
      <c r="G15" s="197"/>
      <c r="H15" s="197"/>
      <c r="I15" s="197"/>
      <c r="J15" s="197"/>
      <c r="K15" s="197"/>
      <c r="L15" s="197"/>
      <c r="M15" s="197"/>
      <c r="N15" s="197"/>
      <c r="O15" s="197"/>
      <c r="P15" s="198"/>
    </row>
    <row r="16" spans="1:16" ht="22.5" customHeight="1" x14ac:dyDescent="0.3">
      <c r="B16" s="209" t="s">
        <v>238</v>
      </c>
      <c r="C16" s="212" t="s">
        <v>239</v>
      </c>
      <c r="D16" s="213"/>
      <c r="E16" s="213"/>
      <c r="F16" s="213"/>
      <c r="G16" s="213"/>
      <c r="H16" s="213"/>
      <c r="I16" s="213"/>
      <c r="J16" s="213"/>
      <c r="K16" s="213"/>
      <c r="L16" s="213"/>
      <c r="M16" s="213"/>
      <c r="N16" s="213"/>
      <c r="O16" s="213"/>
      <c r="P16" s="214"/>
    </row>
    <row r="17" spans="2:16" ht="23.25" customHeight="1" x14ac:dyDescent="0.3">
      <c r="B17" s="210"/>
      <c r="C17" s="215" t="s">
        <v>240</v>
      </c>
      <c r="D17" s="215"/>
      <c r="E17" s="215"/>
      <c r="F17" s="215"/>
      <c r="G17" s="215"/>
      <c r="H17" s="215"/>
      <c r="I17" s="215"/>
      <c r="J17" s="215"/>
      <c r="K17" s="215"/>
      <c r="L17" s="215"/>
      <c r="M17" s="215"/>
      <c r="N17" s="215"/>
      <c r="O17" s="215"/>
      <c r="P17" s="215"/>
    </row>
    <row r="18" spans="2:16" ht="21.75" customHeight="1" x14ac:dyDescent="0.3">
      <c r="B18" s="210"/>
      <c r="C18" s="215" t="s">
        <v>241</v>
      </c>
      <c r="D18" s="215"/>
      <c r="E18" s="215"/>
      <c r="F18" s="215"/>
      <c r="G18" s="215"/>
      <c r="H18" s="215"/>
      <c r="I18" s="215"/>
      <c r="J18" s="215"/>
      <c r="K18" s="215"/>
      <c r="L18" s="215"/>
      <c r="M18" s="215"/>
      <c r="N18" s="215"/>
      <c r="O18" s="215"/>
      <c r="P18" s="215"/>
    </row>
    <row r="19" spans="2:16" ht="24" customHeight="1" x14ac:dyDescent="0.3">
      <c r="B19" s="210"/>
      <c r="C19" s="215" t="s">
        <v>242</v>
      </c>
      <c r="D19" s="215"/>
      <c r="E19" s="215"/>
      <c r="F19" s="215"/>
      <c r="G19" s="215"/>
      <c r="H19" s="215"/>
      <c r="I19" s="215"/>
      <c r="J19" s="215"/>
      <c r="K19" s="215"/>
      <c r="L19" s="215"/>
      <c r="M19" s="215"/>
      <c r="N19" s="215"/>
      <c r="O19" s="215"/>
      <c r="P19" s="215"/>
    </row>
    <row r="20" spans="2:16" ht="23.25" customHeight="1" x14ac:dyDescent="0.3">
      <c r="B20" s="211"/>
      <c r="C20" s="215" t="s">
        <v>243</v>
      </c>
      <c r="D20" s="215"/>
      <c r="E20" s="215"/>
      <c r="F20" s="215"/>
      <c r="G20" s="215"/>
      <c r="H20" s="215"/>
      <c r="I20" s="215"/>
      <c r="J20" s="215"/>
      <c r="K20" s="215"/>
      <c r="L20" s="215"/>
      <c r="M20" s="215"/>
      <c r="N20" s="215"/>
      <c r="O20" s="215"/>
      <c r="P20" s="215"/>
    </row>
    <row r="21" spans="2:16" ht="23.25" customHeight="1" x14ac:dyDescent="0.3">
      <c r="B21" s="15"/>
      <c r="C21" s="16" t="s">
        <v>244</v>
      </c>
      <c r="D21" s="17"/>
      <c r="E21" s="17"/>
      <c r="F21" s="17"/>
      <c r="G21" s="17"/>
      <c r="H21" s="17"/>
      <c r="I21" s="17"/>
      <c r="J21" s="17"/>
      <c r="K21" s="17"/>
      <c r="L21" s="17"/>
      <c r="M21" s="17"/>
      <c r="N21" s="17"/>
      <c r="O21" s="17"/>
      <c r="P21" s="18"/>
    </row>
    <row r="22" spans="2:16" ht="23.25" customHeight="1" x14ac:dyDescent="0.3">
      <c r="B22" s="15"/>
      <c r="C22" s="215" t="s">
        <v>245</v>
      </c>
      <c r="D22" s="215"/>
      <c r="E22" s="215"/>
      <c r="F22" s="215"/>
      <c r="G22" s="215"/>
      <c r="H22" s="215"/>
      <c r="I22" s="215"/>
      <c r="J22" s="215"/>
      <c r="K22" s="215"/>
      <c r="L22" s="215"/>
      <c r="M22" s="215"/>
      <c r="N22" s="215"/>
      <c r="O22" s="215"/>
      <c r="P22" s="215"/>
    </row>
    <row r="23" spans="2:16" ht="23.25" customHeight="1" x14ac:dyDescent="0.3">
      <c r="B23" s="15"/>
      <c r="C23" s="215" t="s">
        <v>246</v>
      </c>
      <c r="D23" s="215"/>
      <c r="E23" s="215"/>
      <c r="F23" s="215"/>
      <c r="G23" s="215"/>
      <c r="H23" s="215"/>
      <c r="I23" s="215"/>
      <c r="J23" s="215"/>
      <c r="K23" s="215"/>
      <c r="L23" s="215"/>
      <c r="M23" s="215"/>
      <c r="N23" s="215"/>
      <c r="O23" s="215"/>
      <c r="P23" s="215"/>
    </row>
    <row r="24" spans="2:16" ht="21" customHeight="1" x14ac:dyDescent="0.3">
      <c r="B24" s="209" t="s">
        <v>247</v>
      </c>
      <c r="C24" s="212" t="s">
        <v>248</v>
      </c>
      <c r="D24" s="216"/>
      <c r="E24" s="216"/>
      <c r="F24" s="216"/>
      <c r="G24" s="216"/>
      <c r="H24" s="216"/>
      <c r="I24" s="216"/>
      <c r="J24" s="216"/>
      <c r="K24" s="216"/>
      <c r="L24" s="216"/>
      <c r="M24" s="216"/>
      <c r="N24" s="216"/>
      <c r="O24" s="216"/>
      <c r="P24" s="217"/>
    </row>
    <row r="25" spans="2:16" ht="20.25" customHeight="1" x14ac:dyDescent="0.3">
      <c r="B25" s="210"/>
      <c r="C25" s="196" t="s">
        <v>249</v>
      </c>
      <c r="D25" s="197"/>
      <c r="E25" s="197"/>
      <c r="F25" s="197"/>
      <c r="G25" s="197"/>
      <c r="H25" s="197"/>
      <c r="I25" s="197"/>
      <c r="J25" s="197"/>
      <c r="K25" s="197"/>
      <c r="L25" s="197"/>
      <c r="M25" s="197"/>
      <c r="N25" s="197"/>
      <c r="O25" s="197"/>
      <c r="P25" s="198"/>
    </row>
    <row r="26" spans="2:16" ht="19.5" customHeight="1" x14ac:dyDescent="0.3">
      <c r="B26" s="210"/>
      <c r="C26" s="203" t="s">
        <v>250</v>
      </c>
      <c r="D26" s="204"/>
      <c r="E26" s="204"/>
      <c r="F26" s="204"/>
      <c r="G26" s="204"/>
      <c r="H26" s="204"/>
      <c r="I26" s="204"/>
      <c r="J26" s="204"/>
      <c r="K26" s="204"/>
      <c r="L26" s="204"/>
      <c r="M26" s="204"/>
      <c r="N26" s="204"/>
      <c r="O26" s="204"/>
      <c r="P26" s="205"/>
    </row>
    <row r="27" spans="2:16" ht="18.75" customHeight="1" x14ac:dyDescent="0.3">
      <c r="B27" s="210"/>
      <c r="C27" s="196" t="s">
        <v>251</v>
      </c>
      <c r="D27" s="197"/>
      <c r="E27" s="197"/>
      <c r="F27" s="197"/>
      <c r="G27" s="197"/>
      <c r="H27" s="197"/>
      <c r="I27" s="197"/>
      <c r="J27" s="197"/>
      <c r="K27" s="197"/>
      <c r="L27" s="197"/>
      <c r="M27" s="197"/>
      <c r="N27" s="197"/>
      <c r="O27" s="197"/>
      <c r="P27" s="198"/>
    </row>
    <row r="28" spans="2:16" ht="18.75" customHeight="1" x14ac:dyDescent="0.3">
      <c r="B28" s="210"/>
      <c r="C28" s="196" t="s">
        <v>252</v>
      </c>
      <c r="D28" s="197"/>
      <c r="E28" s="197"/>
      <c r="F28" s="197"/>
      <c r="G28" s="197"/>
      <c r="H28" s="197"/>
      <c r="I28" s="197"/>
      <c r="J28" s="197"/>
      <c r="K28" s="197"/>
      <c r="L28" s="197"/>
      <c r="M28" s="197"/>
      <c r="N28" s="197"/>
      <c r="O28" s="197"/>
      <c r="P28" s="198"/>
    </row>
    <row r="29" spans="2:16" ht="18.75" customHeight="1" x14ac:dyDescent="0.3">
      <c r="B29" s="210"/>
      <c r="C29" s="19" t="s">
        <v>253</v>
      </c>
      <c r="D29" s="19"/>
      <c r="E29" s="19"/>
      <c r="F29" s="19"/>
      <c r="G29" s="19"/>
      <c r="H29" s="19"/>
      <c r="I29" s="19"/>
      <c r="J29" s="19"/>
      <c r="K29" s="19"/>
      <c r="L29" s="19"/>
      <c r="M29" s="19"/>
      <c r="N29" s="19"/>
      <c r="O29" s="19"/>
      <c r="P29" s="19"/>
    </row>
    <row r="30" spans="2:16" ht="18.75" customHeight="1" x14ac:dyDescent="0.3">
      <c r="B30" s="210"/>
      <c r="C30" s="19" t="s">
        <v>254</v>
      </c>
      <c r="D30" s="19"/>
      <c r="E30" s="19"/>
      <c r="F30" s="19"/>
      <c r="G30" s="19"/>
      <c r="H30" s="19"/>
      <c r="I30" s="19"/>
      <c r="J30" s="19"/>
      <c r="K30" s="19"/>
      <c r="L30" s="19"/>
      <c r="M30" s="19"/>
      <c r="N30" s="19"/>
      <c r="O30" s="19"/>
      <c r="P30" s="19"/>
    </row>
    <row r="31" spans="2:16" ht="18.75" customHeight="1" x14ac:dyDescent="0.3">
      <c r="B31" s="210"/>
      <c r="C31" s="19" t="s">
        <v>255</v>
      </c>
      <c r="D31" s="19"/>
      <c r="E31" s="19"/>
      <c r="F31" s="19"/>
      <c r="G31" s="19"/>
      <c r="H31" s="19"/>
      <c r="I31" s="19"/>
      <c r="J31" s="19"/>
      <c r="K31" s="19"/>
      <c r="L31" s="19"/>
      <c r="M31" s="19"/>
      <c r="N31" s="19"/>
      <c r="O31" s="19"/>
      <c r="P31" s="19"/>
    </row>
    <row r="32" spans="2:16" ht="20.25" customHeight="1" x14ac:dyDescent="0.3">
      <c r="B32" s="211"/>
      <c r="C32" s="20" t="s">
        <v>256</v>
      </c>
    </row>
    <row r="34" spans="1:2" x14ac:dyDescent="0.3">
      <c r="B34" s="8" t="s">
        <v>257</v>
      </c>
    </row>
    <row r="35" spans="1:2" x14ac:dyDescent="0.3">
      <c r="A35" s="8">
        <v>1</v>
      </c>
      <c r="B35" s="8" t="s">
        <v>208</v>
      </c>
    </row>
    <row r="36" spans="1:2" x14ac:dyDescent="0.3">
      <c r="A36" s="8">
        <v>2</v>
      </c>
      <c r="B36" s="8" t="s">
        <v>210</v>
      </c>
    </row>
    <row r="37" spans="1:2" x14ac:dyDescent="0.3">
      <c r="A37" s="8">
        <v>3</v>
      </c>
      <c r="B37" s="8" t="s">
        <v>212</v>
      </c>
    </row>
    <row r="38" spans="1:2" x14ac:dyDescent="0.3">
      <c r="A38" s="8">
        <v>4</v>
      </c>
      <c r="B38" s="8" t="s">
        <v>214</v>
      </c>
    </row>
    <row r="39" spans="1:2" x14ac:dyDescent="0.3">
      <c r="A39" s="8">
        <v>5</v>
      </c>
      <c r="B39" s="8" t="s">
        <v>258</v>
      </c>
    </row>
    <row r="50" spans="3:3" x14ac:dyDescent="0.3">
      <c r="C50" s="8" t="s">
        <v>259</v>
      </c>
    </row>
  </sheetData>
  <mergeCells count="31">
    <mergeCell ref="C22:P22"/>
    <mergeCell ref="C23:P23"/>
    <mergeCell ref="B24:B32"/>
    <mergeCell ref="C24:P24"/>
    <mergeCell ref="C25:P25"/>
    <mergeCell ref="C26:P26"/>
    <mergeCell ref="C27:P27"/>
    <mergeCell ref="C28:P28"/>
    <mergeCell ref="B16:B20"/>
    <mergeCell ref="C16:P16"/>
    <mergeCell ref="C17:P17"/>
    <mergeCell ref="C18:P18"/>
    <mergeCell ref="C19:P19"/>
    <mergeCell ref="C20:P20"/>
    <mergeCell ref="C10:P10"/>
    <mergeCell ref="B11:B15"/>
    <mergeCell ref="C11:P11"/>
    <mergeCell ref="C12:P12"/>
    <mergeCell ref="C13:P13"/>
    <mergeCell ref="C14:P14"/>
    <mergeCell ref="C15:P15"/>
    <mergeCell ref="B6:B10"/>
    <mergeCell ref="C6:P6"/>
    <mergeCell ref="C7:P7"/>
    <mergeCell ref="C8:P8"/>
    <mergeCell ref="C9:P9"/>
    <mergeCell ref="A1:B1"/>
    <mergeCell ref="B2:P2"/>
    <mergeCell ref="C3:P3"/>
    <mergeCell ref="C4:P4"/>
    <mergeCell ref="C5:P5"/>
  </mergeCells>
  <pageMargins left="0.7" right="0.7" top="0.75" bottom="0.75" header="0.3" footer="0.3"/>
  <pageSetup paperSize="5"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7"/>
  <sheetViews>
    <sheetView tabSelected="1" zoomScale="80" zoomScaleNormal="80" zoomScalePageLayoutView="60" workbookViewId="0">
      <selection activeCell="A5" sqref="A5"/>
    </sheetView>
  </sheetViews>
  <sheetFormatPr defaultColWidth="9.109375" defaultRowHeight="13.8" x14ac:dyDescent="0.3"/>
  <cols>
    <col min="1" max="1" width="12.33203125" style="23" customWidth="1"/>
    <col min="2" max="2" width="12.88671875" style="23" customWidth="1"/>
    <col min="3" max="3" width="56.5546875" style="23" customWidth="1"/>
    <col min="4" max="4" width="15.88671875" style="23" hidden="1" customWidth="1"/>
    <col min="5" max="5" width="12.44140625" style="82" customWidth="1"/>
    <col min="6" max="6" width="16.109375" style="83" customWidth="1"/>
    <col min="7" max="7" width="16.44140625" style="23" customWidth="1"/>
    <col min="8" max="8" width="9.109375" style="23" customWidth="1"/>
    <col min="9" max="9" width="9.33203125" style="81" customWidth="1"/>
    <col min="10" max="10" width="7.44140625" style="23" customWidth="1"/>
    <col min="11" max="11" width="9.33203125" style="23" customWidth="1"/>
    <col min="12" max="12" width="12.5546875" style="23" customWidth="1"/>
    <col min="13" max="13" width="10.33203125" style="23" bestFit="1" customWidth="1"/>
    <col min="14" max="14" width="11.6640625" style="63" customWidth="1"/>
    <col min="15" max="15" width="14.109375" style="63" customWidth="1"/>
    <col min="16" max="16" width="16.44140625" style="63" customWidth="1"/>
    <col min="17" max="17" width="42.33203125" style="120" customWidth="1"/>
    <col min="18" max="18" width="13.33203125" style="81" customWidth="1"/>
    <col min="19" max="19" width="1.5546875" style="23" customWidth="1"/>
    <col min="20" max="20" width="27.33203125" style="25" customWidth="1"/>
    <col min="21" max="16384" width="9.109375" style="23"/>
  </cols>
  <sheetData>
    <row r="1" spans="1:20" ht="36.6" x14ac:dyDescent="0.7">
      <c r="A1" s="218" t="s">
        <v>510</v>
      </c>
      <c r="B1" s="218"/>
      <c r="C1" s="218"/>
      <c r="D1" s="218"/>
      <c r="E1" s="218"/>
      <c r="F1" s="218"/>
      <c r="G1" s="218"/>
      <c r="H1" s="218"/>
      <c r="I1" s="218"/>
      <c r="J1" s="218"/>
      <c r="K1" s="218"/>
      <c r="L1" s="218"/>
      <c r="M1" s="218"/>
      <c r="N1" s="218"/>
      <c r="O1" s="218"/>
      <c r="P1" s="218"/>
      <c r="Q1" s="218"/>
      <c r="R1" s="80"/>
    </row>
    <row r="2" spans="1:20" ht="15.6" x14ac:dyDescent="0.3">
      <c r="A2" s="219" t="s">
        <v>509</v>
      </c>
      <c r="B2" s="219"/>
      <c r="C2" s="219"/>
      <c r="D2" s="219"/>
      <c r="E2" s="219"/>
      <c r="F2" s="219"/>
      <c r="G2" s="219"/>
      <c r="H2" s="219"/>
      <c r="I2" s="219"/>
      <c r="J2" s="219"/>
      <c r="K2" s="219"/>
      <c r="L2" s="219"/>
      <c r="M2" s="219"/>
      <c r="N2" s="219"/>
      <c r="O2" s="219"/>
      <c r="P2" s="219"/>
      <c r="Q2" s="219"/>
      <c r="R2" s="80"/>
    </row>
    <row r="3" spans="1:20" ht="15.6" x14ac:dyDescent="0.3">
      <c r="A3" s="219" t="s">
        <v>508</v>
      </c>
      <c r="B3" s="219"/>
      <c r="C3" s="219"/>
      <c r="D3" s="219"/>
      <c r="E3" s="219"/>
      <c r="F3" s="219"/>
      <c r="G3" s="219"/>
      <c r="H3" s="219"/>
      <c r="I3" s="219"/>
      <c r="J3" s="219"/>
      <c r="K3" s="219"/>
      <c r="L3" s="219"/>
      <c r="M3" s="219"/>
      <c r="N3" s="219"/>
      <c r="O3" s="219"/>
      <c r="P3" s="219"/>
      <c r="Q3" s="219"/>
      <c r="R3" s="80"/>
    </row>
    <row r="4" spans="1:20" s="37" customFormat="1" ht="30" customHeight="1" x14ac:dyDescent="0.3">
      <c r="A4" s="220" t="s">
        <v>604</v>
      </c>
      <c r="B4" s="220"/>
      <c r="C4" s="220"/>
      <c r="D4" s="220"/>
      <c r="E4" s="220"/>
      <c r="F4" s="220"/>
      <c r="G4" s="220"/>
      <c r="H4" s="220"/>
      <c r="I4" s="220"/>
      <c r="J4" s="220"/>
      <c r="K4" s="220"/>
      <c r="L4" s="220"/>
      <c r="M4" s="220"/>
      <c r="N4" s="220"/>
      <c r="O4" s="220"/>
      <c r="P4" s="220"/>
      <c r="Q4" s="220"/>
      <c r="R4" s="77"/>
      <c r="T4" s="38"/>
    </row>
    <row r="5" spans="1:20" s="37" customFormat="1" ht="30.75" customHeight="1" x14ac:dyDescent="0.3">
      <c r="A5" s="37" t="s">
        <v>507</v>
      </c>
      <c r="B5" s="221" t="s">
        <v>506</v>
      </c>
      <c r="C5" s="221" t="s">
        <v>505</v>
      </c>
      <c r="D5" s="224" t="s">
        <v>549</v>
      </c>
      <c r="E5" s="222" t="s">
        <v>504</v>
      </c>
      <c r="F5" s="223" t="s">
        <v>503</v>
      </c>
      <c r="G5" s="221" t="s">
        <v>502</v>
      </c>
      <c r="H5" s="221" t="s">
        <v>501</v>
      </c>
      <c r="I5" s="229" t="s">
        <v>500</v>
      </c>
      <c r="J5" s="229"/>
      <c r="K5" s="229"/>
      <c r="L5" s="221" t="s">
        <v>499</v>
      </c>
      <c r="M5" s="230" t="s">
        <v>0</v>
      </c>
      <c r="N5" s="230"/>
      <c r="O5" s="230"/>
      <c r="P5" s="231" t="s">
        <v>498</v>
      </c>
      <c r="Q5" s="241" t="s">
        <v>497</v>
      </c>
      <c r="R5" s="38"/>
      <c r="T5" s="38"/>
    </row>
    <row r="6" spans="1:20" s="37" customFormat="1" ht="82.5" customHeight="1" x14ac:dyDescent="0.3">
      <c r="A6" s="76">
        <v>128</v>
      </c>
      <c r="B6" s="221"/>
      <c r="C6" s="221"/>
      <c r="D6" s="225"/>
      <c r="E6" s="222"/>
      <c r="F6" s="223"/>
      <c r="G6" s="221"/>
      <c r="H6" s="221"/>
      <c r="I6" s="138" t="s">
        <v>496</v>
      </c>
      <c r="J6" s="116" t="s">
        <v>495</v>
      </c>
      <c r="K6" s="116"/>
      <c r="L6" s="221"/>
      <c r="M6" s="117" t="s">
        <v>494</v>
      </c>
      <c r="N6" s="117" t="s">
        <v>13</v>
      </c>
      <c r="O6" s="117" t="s">
        <v>1</v>
      </c>
      <c r="P6" s="231"/>
      <c r="Q6" s="241"/>
      <c r="R6" s="38"/>
      <c r="T6" s="38"/>
    </row>
    <row r="7" spans="1:20" ht="39.75" customHeight="1" x14ac:dyDescent="0.3">
      <c r="B7" s="139"/>
      <c r="C7" s="181" t="s">
        <v>455</v>
      </c>
      <c r="D7" s="181"/>
      <c r="E7" s="182"/>
      <c r="F7" s="183"/>
      <c r="G7" s="184"/>
      <c r="H7" s="184"/>
      <c r="I7" s="185"/>
      <c r="J7" s="184"/>
      <c r="K7" s="184"/>
      <c r="L7" s="184"/>
      <c r="M7" s="176"/>
      <c r="N7" s="178"/>
      <c r="O7" s="178"/>
      <c r="P7" s="178"/>
    </row>
    <row r="8" spans="1:20" s="37" customFormat="1" ht="45" customHeight="1" x14ac:dyDescent="0.3">
      <c r="B8" s="141" t="s">
        <v>546</v>
      </c>
      <c r="C8" s="142" t="s">
        <v>545</v>
      </c>
      <c r="D8" s="2"/>
      <c r="E8" s="46">
        <v>30</v>
      </c>
      <c r="F8" s="45">
        <f>E8*$A$6</f>
        <v>3840</v>
      </c>
      <c r="G8" s="24" t="s">
        <v>369</v>
      </c>
      <c r="H8" s="24" t="s">
        <v>321</v>
      </c>
      <c r="I8" s="44">
        <v>1</v>
      </c>
      <c r="J8" s="24">
        <v>0</v>
      </c>
      <c r="K8" s="24">
        <v>0</v>
      </c>
      <c r="L8" s="37" t="s">
        <v>320</v>
      </c>
      <c r="M8" s="42">
        <v>42948</v>
      </c>
      <c r="N8" s="9">
        <v>42979</v>
      </c>
      <c r="O8" s="9">
        <v>42990</v>
      </c>
      <c r="P8" s="9" t="s">
        <v>459</v>
      </c>
      <c r="Q8" s="48" t="s">
        <v>548</v>
      </c>
      <c r="T8" s="38"/>
    </row>
    <row r="9" spans="1:20" s="37" customFormat="1" ht="45" customHeight="1" x14ac:dyDescent="0.3">
      <c r="A9" s="3"/>
      <c r="B9" s="1" t="s">
        <v>593</v>
      </c>
      <c r="C9" s="2" t="s">
        <v>594</v>
      </c>
      <c r="D9" s="2"/>
      <c r="E9" s="46">
        <v>19552</v>
      </c>
      <c r="F9" s="45">
        <f>E9*$A$6</f>
        <v>2502656</v>
      </c>
      <c r="G9" s="37" t="s">
        <v>330</v>
      </c>
      <c r="H9" s="37" t="s">
        <v>599</v>
      </c>
      <c r="I9" s="50"/>
      <c r="J9" s="50"/>
      <c r="K9" s="50"/>
      <c r="M9" s="42"/>
      <c r="N9" s="9">
        <v>42979</v>
      </c>
      <c r="O9" s="9">
        <v>42980</v>
      </c>
      <c r="P9" s="9" t="s">
        <v>464</v>
      </c>
      <c r="Q9" s="48"/>
      <c r="T9" s="38"/>
    </row>
    <row r="10" spans="1:20" s="66" customFormat="1" ht="46.5" customHeight="1" x14ac:dyDescent="0.3">
      <c r="C10" s="66" t="s">
        <v>492</v>
      </c>
      <c r="E10" s="131">
        <f>SUM(E8:E8)</f>
        <v>30</v>
      </c>
      <c r="F10" s="131">
        <f>SUM(F8:F9)</f>
        <v>2506496</v>
      </c>
      <c r="Q10" s="132"/>
      <c r="T10" s="133"/>
    </row>
    <row r="11" spans="1:20" ht="39" customHeight="1" x14ac:dyDescent="0.3">
      <c r="B11" s="139" t="s">
        <v>491</v>
      </c>
      <c r="C11" s="173" t="s">
        <v>420</v>
      </c>
      <c r="D11" s="173"/>
      <c r="E11" s="174"/>
      <c r="F11" s="175"/>
      <c r="G11" s="176"/>
      <c r="H11" s="176"/>
      <c r="I11" s="177"/>
      <c r="J11" s="176"/>
      <c r="K11" s="176"/>
      <c r="L11" s="176"/>
      <c r="M11" s="176"/>
      <c r="N11" s="178"/>
      <c r="O11" s="178"/>
      <c r="P11" s="178"/>
    </row>
    <row r="12" spans="1:20" ht="39" customHeight="1" x14ac:dyDescent="0.3">
      <c r="B12" s="3" t="s">
        <v>523</v>
      </c>
      <c r="C12" s="2" t="s">
        <v>528</v>
      </c>
      <c r="D12" s="21"/>
      <c r="E12" s="154">
        <v>31</v>
      </c>
      <c r="F12" s="45">
        <f t="shared" ref="F12:F15" si="0">E12*$A$6</f>
        <v>3968</v>
      </c>
      <c r="G12" s="81" t="s">
        <v>330</v>
      </c>
      <c r="H12" s="23" t="s">
        <v>324</v>
      </c>
      <c r="I12" s="155">
        <v>1</v>
      </c>
      <c r="J12" s="23">
        <v>0</v>
      </c>
      <c r="K12" s="23">
        <v>0</v>
      </c>
      <c r="L12" s="81" t="s">
        <v>320</v>
      </c>
      <c r="M12" s="9">
        <v>42624</v>
      </c>
      <c r="N12" s="9">
        <v>42806</v>
      </c>
      <c r="O12" s="9">
        <v>42959</v>
      </c>
      <c r="P12" s="63" t="s">
        <v>464</v>
      </c>
      <c r="Q12" s="48" t="s">
        <v>535</v>
      </c>
    </row>
    <row r="13" spans="1:20" ht="39" customHeight="1" x14ac:dyDescent="0.3">
      <c r="B13" s="3" t="s">
        <v>524</v>
      </c>
      <c r="C13" s="2" t="s">
        <v>529</v>
      </c>
      <c r="D13" s="21"/>
      <c r="E13" s="154">
        <v>1.5</v>
      </c>
      <c r="F13" s="45">
        <f t="shared" si="0"/>
        <v>192</v>
      </c>
      <c r="G13" s="81" t="s">
        <v>330</v>
      </c>
      <c r="H13" s="23" t="s">
        <v>324</v>
      </c>
      <c r="I13" s="155">
        <v>1</v>
      </c>
      <c r="J13" s="23">
        <v>0</v>
      </c>
      <c r="K13" s="23">
        <v>0</v>
      </c>
      <c r="L13" s="81" t="s">
        <v>320</v>
      </c>
      <c r="M13" s="9">
        <v>42624</v>
      </c>
      <c r="N13" s="9">
        <v>42807</v>
      </c>
      <c r="O13" s="9">
        <v>42960</v>
      </c>
      <c r="P13" s="63" t="s">
        <v>464</v>
      </c>
      <c r="Q13" s="48" t="s">
        <v>532</v>
      </c>
    </row>
    <row r="14" spans="1:20" ht="39" customHeight="1" x14ac:dyDescent="0.3">
      <c r="A14" s="23">
        <v>3</v>
      </c>
      <c r="B14" s="3" t="s">
        <v>526</v>
      </c>
      <c r="C14" s="2" t="s">
        <v>530</v>
      </c>
      <c r="D14" s="21"/>
      <c r="E14" s="154">
        <v>31</v>
      </c>
      <c r="F14" s="45">
        <f t="shared" si="0"/>
        <v>3968</v>
      </c>
      <c r="G14" s="81" t="s">
        <v>405</v>
      </c>
      <c r="H14" s="23" t="s">
        <v>324</v>
      </c>
      <c r="I14" s="155">
        <v>1</v>
      </c>
      <c r="J14" s="23">
        <v>0</v>
      </c>
      <c r="K14" s="23">
        <v>0</v>
      </c>
      <c r="L14" s="81" t="s">
        <v>320</v>
      </c>
      <c r="M14" s="9">
        <v>42624</v>
      </c>
      <c r="N14" s="9">
        <v>42808</v>
      </c>
      <c r="O14" s="9">
        <v>42961</v>
      </c>
      <c r="P14" s="63" t="s">
        <v>402</v>
      </c>
      <c r="Q14" s="48" t="s">
        <v>532</v>
      </c>
    </row>
    <row r="15" spans="1:20" ht="39" customHeight="1" x14ac:dyDescent="0.35">
      <c r="B15" s="3" t="s">
        <v>525</v>
      </c>
      <c r="C15" s="2" t="s">
        <v>527</v>
      </c>
      <c r="D15" s="21"/>
      <c r="E15" s="154">
        <v>132.67400000000001</v>
      </c>
      <c r="F15" s="45">
        <f t="shared" si="0"/>
        <v>16982.272000000001</v>
      </c>
      <c r="G15" s="81" t="s">
        <v>405</v>
      </c>
      <c r="H15" s="23" t="s">
        <v>324</v>
      </c>
      <c r="I15" s="155">
        <v>1</v>
      </c>
      <c r="J15" s="23">
        <v>0</v>
      </c>
      <c r="K15" s="23">
        <v>0</v>
      </c>
      <c r="L15" s="81" t="s">
        <v>320</v>
      </c>
      <c r="M15" s="9">
        <v>42624</v>
      </c>
      <c r="N15" s="9">
        <v>42809</v>
      </c>
      <c r="O15" s="9">
        <v>42962</v>
      </c>
      <c r="P15" s="63" t="s">
        <v>531</v>
      </c>
      <c r="Q15" s="48" t="s">
        <v>532</v>
      </c>
      <c r="R15" s="134">
        <f>SUM(F12:F15)</f>
        <v>25110.272000000001</v>
      </c>
    </row>
    <row r="16" spans="1:20" s="37" customFormat="1" ht="57" customHeight="1" x14ac:dyDescent="0.3">
      <c r="A16" s="160"/>
      <c r="B16" s="162" t="s">
        <v>179</v>
      </c>
      <c r="C16" s="163" t="s">
        <v>488</v>
      </c>
      <c r="D16" s="22"/>
      <c r="E16" s="55">
        <v>811.48</v>
      </c>
      <c r="F16" s="45">
        <f t="shared" ref="F16:F70" si="1">E16*$A$6</f>
        <v>103869.44</v>
      </c>
      <c r="G16" s="37" t="s">
        <v>405</v>
      </c>
      <c r="H16" s="37" t="s">
        <v>324</v>
      </c>
      <c r="I16" s="44">
        <v>1</v>
      </c>
      <c r="J16" s="24">
        <v>0</v>
      </c>
      <c r="K16" s="24">
        <v>0</v>
      </c>
      <c r="L16" s="37" t="s">
        <v>320</v>
      </c>
      <c r="M16" s="42">
        <v>42461</v>
      </c>
      <c r="N16" s="9">
        <v>42767</v>
      </c>
      <c r="O16" s="9">
        <v>42888</v>
      </c>
      <c r="P16" s="9" t="s">
        <v>511</v>
      </c>
      <c r="Q16" s="48" t="s">
        <v>554</v>
      </c>
      <c r="R16" s="37" t="s">
        <v>401</v>
      </c>
      <c r="T16" s="38"/>
    </row>
    <row r="17" spans="1:22" s="37" customFormat="1" ht="22.5" customHeight="1" x14ac:dyDescent="0.3">
      <c r="A17" s="160"/>
      <c r="B17" s="164"/>
      <c r="C17" s="163" t="s">
        <v>578</v>
      </c>
      <c r="D17" s="22"/>
      <c r="E17" s="55">
        <f>(F17/129)/1000</f>
        <v>509.37085240310074</v>
      </c>
      <c r="F17" s="45">
        <v>65708839.960000001</v>
      </c>
      <c r="I17" s="44"/>
      <c r="J17" s="24"/>
      <c r="K17" s="24"/>
      <c r="M17" s="42"/>
      <c r="N17" s="9"/>
      <c r="O17" s="9"/>
      <c r="P17" s="9"/>
      <c r="Q17" s="48"/>
      <c r="T17" s="38"/>
    </row>
    <row r="18" spans="1:22" s="37" customFormat="1" ht="22.5" customHeight="1" x14ac:dyDescent="0.3">
      <c r="A18" s="160"/>
      <c r="B18" s="164"/>
      <c r="C18" s="163" t="s">
        <v>579</v>
      </c>
      <c r="D18" s="22"/>
      <c r="E18" s="55">
        <f>(F18/129)/1000</f>
        <v>353.15586511627913</v>
      </c>
      <c r="F18" s="45">
        <v>45557106.600000001</v>
      </c>
      <c r="I18" s="44"/>
      <c r="J18" s="24"/>
      <c r="K18" s="24"/>
      <c r="M18" s="42"/>
      <c r="N18" s="9"/>
      <c r="O18" s="9"/>
      <c r="P18" s="9"/>
      <c r="Q18" s="48"/>
      <c r="T18" s="38"/>
    </row>
    <row r="19" spans="1:22" s="37" customFormat="1" ht="22.5" customHeight="1" x14ac:dyDescent="0.3">
      <c r="A19" s="160"/>
      <c r="B19" s="164"/>
      <c r="C19" s="163" t="s">
        <v>580</v>
      </c>
      <c r="D19" s="22"/>
      <c r="E19" s="55"/>
      <c r="F19" s="45"/>
      <c r="I19" s="44"/>
      <c r="J19" s="24"/>
      <c r="K19" s="24"/>
      <c r="M19" s="42"/>
      <c r="N19" s="9"/>
      <c r="O19" s="9"/>
      <c r="P19" s="9"/>
      <c r="Q19" s="48"/>
      <c r="T19" s="38"/>
    </row>
    <row r="20" spans="1:22" s="37" customFormat="1" ht="22.5" customHeight="1" x14ac:dyDescent="0.3">
      <c r="A20" s="160"/>
      <c r="B20" s="164"/>
      <c r="C20" s="163" t="s">
        <v>581</v>
      </c>
      <c r="D20" s="22"/>
      <c r="E20" s="55"/>
      <c r="F20" s="45"/>
      <c r="I20" s="44"/>
      <c r="J20" s="24"/>
      <c r="K20" s="24"/>
      <c r="M20" s="42"/>
      <c r="N20" s="9"/>
      <c r="O20" s="9"/>
      <c r="P20" s="9"/>
      <c r="Q20" s="48"/>
      <c r="T20" s="38"/>
    </row>
    <row r="21" spans="1:22" s="37" customFormat="1" ht="22.5" customHeight="1" x14ac:dyDescent="0.3">
      <c r="A21" s="160"/>
      <c r="B21" s="164"/>
      <c r="C21" s="163" t="s">
        <v>582</v>
      </c>
      <c r="D21" s="22"/>
      <c r="E21" s="55"/>
      <c r="F21" s="45"/>
      <c r="I21" s="44"/>
      <c r="J21" s="24"/>
      <c r="K21" s="24"/>
      <c r="M21" s="42"/>
      <c r="N21" s="9"/>
      <c r="O21" s="9"/>
      <c r="P21" s="9"/>
      <c r="Q21" s="48"/>
      <c r="T21" s="38"/>
    </row>
    <row r="22" spans="1:22" s="37" customFormat="1" ht="22.5" customHeight="1" x14ac:dyDescent="0.3">
      <c r="A22" s="160"/>
      <c r="B22" s="164"/>
      <c r="C22" s="163" t="s">
        <v>583</v>
      </c>
      <c r="D22" s="22"/>
      <c r="E22" s="55"/>
      <c r="F22" s="45"/>
      <c r="I22" s="44"/>
      <c r="J22" s="24"/>
      <c r="K22" s="24"/>
      <c r="M22" s="42"/>
      <c r="N22" s="9"/>
      <c r="O22" s="9"/>
      <c r="P22" s="9"/>
      <c r="Q22" s="48"/>
      <c r="T22" s="38"/>
    </row>
    <row r="23" spans="1:22" s="37" customFormat="1" ht="22.5" customHeight="1" x14ac:dyDescent="0.3">
      <c r="A23" s="160"/>
      <c r="B23" s="164"/>
      <c r="C23" s="163" t="s">
        <v>584</v>
      </c>
      <c r="D23" s="22"/>
      <c r="E23" s="55"/>
      <c r="F23" s="45"/>
      <c r="I23" s="44"/>
      <c r="J23" s="24"/>
      <c r="K23" s="24"/>
      <c r="M23" s="42"/>
      <c r="N23" s="9"/>
      <c r="O23" s="9"/>
      <c r="P23" s="9"/>
      <c r="Q23" s="48"/>
      <c r="T23" s="38"/>
    </row>
    <row r="24" spans="1:22" s="37" customFormat="1" ht="22.5" customHeight="1" x14ac:dyDescent="0.3">
      <c r="A24" s="160"/>
      <c r="B24" s="165"/>
      <c r="C24" s="163" t="s">
        <v>585</v>
      </c>
      <c r="D24" s="22"/>
      <c r="E24" s="55"/>
      <c r="F24" s="45"/>
      <c r="I24" s="44"/>
      <c r="J24" s="24"/>
      <c r="K24" s="24"/>
      <c r="M24" s="42"/>
      <c r="N24" s="9"/>
      <c r="O24" s="9"/>
      <c r="P24" s="9"/>
      <c r="Q24" s="48"/>
      <c r="T24" s="38"/>
    </row>
    <row r="25" spans="1:22" s="37" customFormat="1" ht="22.5" customHeight="1" x14ac:dyDescent="0.3">
      <c r="B25" s="165"/>
      <c r="C25" s="22"/>
      <c r="D25" s="22"/>
      <c r="E25" s="55"/>
      <c r="F25" s="45"/>
      <c r="I25" s="44"/>
      <c r="J25" s="24"/>
      <c r="K25" s="24"/>
      <c r="M25" s="42"/>
      <c r="N25" s="9"/>
      <c r="O25" s="9"/>
      <c r="P25" s="9"/>
      <c r="Q25" s="48"/>
      <c r="T25" s="38"/>
    </row>
    <row r="26" spans="1:22" s="37" customFormat="1" ht="57" customHeight="1" x14ac:dyDescent="0.3">
      <c r="B26" s="3" t="s">
        <v>577</v>
      </c>
      <c r="C26" s="22" t="s">
        <v>586</v>
      </c>
      <c r="D26" s="22"/>
      <c r="E26" s="55">
        <f>F26/129</f>
        <v>101.55038759689923</v>
      </c>
      <c r="F26" s="45">
        <v>13100</v>
      </c>
      <c r="I26" s="44"/>
      <c r="J26" s="24"/>
      <c r="K26" s="24"/>
      <c r="M26" s="42"/>
      <c r="N26" s="9"/>
      <c r="O26" s="9"/>
      <c r="P26" s="9"/>
      <c r="Q26" s="48"/>
      <c r="T26" s="38"/>
    </row>
    <row r="27" spans="1:22" s="37" customFormat="1" ht="57" customHeight="1" x14ac:dyDescent="0.3">
      <c r="B27" s="162" t="s">
        <v>194</v>
      </c>
      <c r="C27" s="22" t="s">
        <v>576</v>
      </c>
      <c r="D27" s="22"/>
      <c r="E27" s="55">
        <v>139.53</v>
      </c>
      <c r="F27" s="45">
        <v>18000</v>
      </c>
      <c r="I27" s="44"/>
      <c r="J27" s="24"/>
      <c r="K27" s="24"/>
      <c r="M27" s="42"/>
      <c r="N27" s="9"/>
      <c r="O27" s="9"/>
      <c r="P27" s="9"/>
      <c r="Q27" s="48"/>
      <c r="T27" s="38"/>
    </row>
    <row r="28" spans="1:22" ht="113.25" customHeight="1" x14ac:dyDescent="0.3">
      <c r="A28" s="160"/>
      <c r="B28" s="158" t="s">
        <v>550</v>
      </c>
      <c r="C28" s="161" t="s">
        <v>573</v>
      </c>
      <c r="D28" s="2"/>
      <c r="E28" s="46">
        <f>(F28/129)</f>
        <v>286.27995596899223</v>
      </c>
      <c r="F28" s="45">
        <f>(18455575.16+18474539.16)/1000</f>
        <v>36930.114320000001</v>
      </c>
      <c r="G28" s="24" t="s">
        <v>405</v>
      </c>
      <c r="H28" s="24" t="s">
        <v>324</v>
      </c>
      <c r="I28" s="44">
        <v>1</v>
      </c>
      <c r="J28" s="24">
        <v>0</v>
      </c>
      <c r="K28" s="24">
        <v>0</v>
      </c>
      <c r="L28" s="37" t="s">
        <v>320</v>
      </c>
      <c r="M28" s="42">
        <v>42612</v>
      </c>
      <c r="N28" s="9">
        <v>42877</v>
      </c>
      <c r="O28" s="9">
        <v>42974</v>
      </c>
      <c r="P28" s="9" t="s">
        <v>402</v>
      </c>
      <c r="Q28" s="48" t="s">
        <v>538</v>
      </c>
      <c r="R28" s="37"/>
      <c r="S28" s="37"/>
      <c r="T28" s="38"/>
      <c r="U28" s="37"/>
      <c r="V28" s="37"/>
    </row>
    <row r="29" spans="1:22" ht="26.25" customHeight="1" x14ac:dyDescent="0.3">
      <c r="A29" s="160"/>
      <c r="B29" s="166"/>
      <c r="C29" s="161" t="s">
        <v>561</v>
      </c>
      <c r="D29" s="2"/>
      <c r="E29" s="46"/>
      <c r="F29" s="45"/>
      <c r="G29" s="24"/>
      <c r="H29" s="24"/>
      <c r="I29" s="44"/>
      <c r="J29" s="24"/>
      <c r="K29" s="24"/>
      <c r="L29" s="37"/>
      <c r="M29" s="42"/>
      <c r="N29" s="9"/>
      <c r="O29" s="9"/>
      <c r="P29" s="9"/>
      <c r="Q29" s="48"/>
      <c r="R29" s="37"/>
      <c r="S29" s="37"/>
      <c r="T29" s="38"/>
      <c r="U29" s="37"/>
      <c r="V29" s="37"/>
    </row>
    <row r="30" spans="1:22" ht="26.25" customHeight="1" x14ac:dyDescent="0.3">
      <c r="A30" s="160"/>
      <c r="B30" s="166"/>
      <c r="C30" s="161" t="s">
        <v>562</v>
      </c>
      <c r="D30" s="2"/>
      <c r="E30" s="46"/>
      <c r="F30" s="45"/>
      <c r="G30" s="24"/>
      <c r="H30" s="24"/>
      <c r="I30" s="44"/>
      <c r="J30" s="24"/>
      <c r="K30" s="24"/>
      <c r="L30" s="37"/>
      <c r="M30" s="42"/>
      <c r="N30" s="9"/>
      <c r="O30" s="9"/>
      <c r="P30" s="9"/>
      <c r="Q30" s="48"/>
      <c r="R30" s="37"/>
      <c r="S30" s="37"/>
      <c r="T30" s="38"/>
      <c r="U30" s="37"/>
      <c r="V30" s="37"/>
    </row>
    <row r="31" spans="1:22" ht="26.25" customHeight="1" x14ac:dyDescent="0.3">
      <c r="A31" s="160"/>
      <c r="B31" s="166"/>
      <c r="C31" s="161" t="s">
        <v>563</v>
      </c>
      <c r="D31" s="2"/>
      <c r="E31" s="46"/>
      <c r="F31" s="45"/>
      <c r="G31" s="24"/>
      <c r="H31" s="24"/>
      <c r="I31" s="44"/>
      <c r="J31" s="24"/>
      <c r="K31" s="24"/>
      <c r="L31" s="37"/>
      <c r="M31" s="42"/>
      <c r="N31" s="9"/>
      <c r="O31" s="9"/>
      <c r="P31" s="9"/>
      <c r="Q31" s="48"/>
      <c r="R31" s="37"/>
      <c r="S31" s="37"/>
      <c r="T31" s="38"/>
      <c r="U31" s="37"/>
      <c r="V31" s="37"/>
    </row>
    <row r="32" spans="1:22" ht="26.25" customHeight="1" x14ac:dyDescent="0.3">
      <c r="A32" s="160"/>
      <c r="B32" s="166"/>
      <c r="C32" s="161" t="s">
        <v>572</v>
      </c>
      <c r="D32" s="2"/>
      <c r="E32" s="46"/>
      <c r="F32" s="45"/>
      <c r="G32" s="24"/>
      <c r="H32" s="24"/>
      <c r="I32" s="44"/>
      <c r="J32" s="24"/>
      <c r="K32" s="24"/>
      <c r="L32" s="37"/>
      <c r="M32" s="42"/>
      <c r="N32" s="9"/>
      <c r="O32" s="9"/>
      <c r="P32" s="9"/>
      <c r="Q32" s="48"/>
      <c r="R32" s="37"/>
      <c r="S32" s="37"/>
      <c r="T32" s="38"/>
      <c r="U32" s="37"/>
      <c r="V32" s="37"/>
    </row>
    <row r="33" spans="1:22" ht="26.25" customHeight="1" x14ac:dyDescent="0.3">
      <c r="A33" s="160"/>
      <c r="B33" s="166"/>
      <c r="C33" s="161" t="s">
        <v>571</v>
      </c>
      <c r="D33" s="2"/>
      <c r="E33" s="46"/>
      <c r="F33" s="45"/>
      <c r="G33" s="24"/>
      <c r="H33" s="24"/>
      <c r="I33" s="44"/>
      <c r="J33" s="24"/>
      <c r="K33" s="24"/>
      <c r="L33" s="37"/>
      <c r="M33" s="42"/>
      <c r="N33" s="9"/>
      <c r="O33" s="9"/>
      <c r="P33" s="9"/>
      <c r="Q33" s="48"/>
      <c r="R33" s="37"/>
      <c r="S33" s="37"/>
      <c r="T33" s="38"/>
      <c r="U33" s="37"/>
      <c r="V33" s="37"/>
    </row>
    <row r="34" spans="1:22" ht="26.25" customHeight="1" x14ac:dyDescent="0.3">
      <c r="A34" s="160"/>
      <c r="B34" s="166"/>
      <c r="C34" s="161" t="s">
        <v>570</v>
      </c>
      <c r="D34" s="2"/>
      <c r="E34" s="46"/>
      <c r="F34" s="45"/>
      <c r="G34" s="24"/>
      <c r="H34" s="24"/>
      <c r="I34" s="44"/>
      <c r="J34" s="24"/>
      <c r="K34" s="24"/>
      <c r="L34" s="37"/>
      <c r="M34" s="42"/>
      <c r="N34" s="9"/>
      <c r="O34" s="9"/>
      <c r="P34" s="9"/>
      <c r="Q34" s="48"/>
      <c r="R34" s="37"/>
      <c r="S34" s="37"/>
      <c r="T34" s="38"/>
      <c r="U34" s="37"/>
      <c r="V34" s="37"/>
    </row>
    <row r="35" spans="1:22" ht="26.25" customHeight="1" x14ac:dyDescent="0.3">
      <c r="A35" s="160"/>
      <c r="B35" s="166"/>
      <c r="C35" s="161" t="s">
        <v>569</v>
      </c>
      <c r="D35" s="2"/>
      <c r="E35" s="46"/>
      <c r="F35" s="45"/>
      <c r="G35" s="24"/>
      <c r="H35" s="24"/>
      <c r="I35" s="44"/>
      <c r="J35" s="24"/>
      <c r="K35" s="24"/>
      <c r="L35" s="37"/>
      <c r="M35" s="42"/>
      <c r="N35" s="9"/>
      <c r="O35" s="9"/>
      <c r="P35" s="9"/>
      <c r="Q35" s="48"/>
      <c r="R35" s="37"/>
      <c r="S35" s="37"/>
      <c r="T35" s="38"/>
      <c r="U35" s="37"/>
      <c r="V35" s="37"/>
    </row>
    <row r="36" spans="1:22" ht="26.25" customHeight="1" x14ac:dyDescent="0.3">
      <c r="A36" s="160"/>
      <c r="B36" s="166"/>
      <c r="C36" s="161" t="s">
        <v>568</v>
      </c>
      <c r="D36" s="2"/>
      <c r="E36" s="46"/>
      <c r="F36" s="45"/>
      <c r="G36" s="24"/>
      <c r="H36" s="24"/>
      <c r="I36" s="44"/>
      <c r="J36" s="24"/>
      <c r="K36" s="24"/>
      <c r="L36" s="37"/>
      <c r="M36" s="42"/>
      <c r="N36" s="9"/>
      <c r="O36" s="9"/>
      <c r="P36" s="9"/>
      <c r="Q36" s="48"/>
      <c r="R36" s="37"/>
      <c r="S36" s="37"/>
      <c r="T36" s="38"/>
      <c r="U36" s="37"/>
      <c r="V36" s="37"/>
    </row>
    <row r="37" spans="1:22" ht="26.25" customHeight="1" x14ac:dyDescent="0.3">
      <c r="A37" s="160"/>
      <c r="B37" s="166"/>
      <c r="C37" s="161" t="s">
        <v>567</v>
      </c>
      <c r="D37" s="2"/>
      <c r="E37" s="46"/>
      <c r="F37" s="45"/>
      <c r="G37" s="24"/>
      <c r="H37" s="24"/>
      <c r="I37" s="44"/>
      <c r="J37" s="24"/>
      <c r="K37" s="24"/>
      <c r="L37" s="37"/>
      <c r="M37" s="42"/>
      <c r="N37" s="9"/>
      <c r="O37" s="9"/>
      <c r="P37" s="9"/>
      <c r="Q37" s="48"/>
      <c r="R37" s="37"/>
      <c r="S37" s="37"/>
      <c r="T37" s="38"/>
      <c r="U37" s="37"/>
      <c r="V37" s="37"/>
    </row>
    <row r="38" spans="1:22" ht="26.25" customHeight="1" x14ac:dyDescent="0.3">
      <c r="A38" s="160"/>
      <c r="B38" s="166"/>
      <c r="C38" s="161" t="s">
        <v>566</v>
      </c>
      <c r="D38" s="2"/>
      <c r="E38" s="46"/>
      <c r="F38" s="45"/>
      <c r="G38" s="24"/>
      <c r="H38" s="24"/>
      <c r="I38" s="44"/>
      <c r="J38" s="24"/>
      <c r="K38" s="24"/>
      <c r="L38" s="37"/>
      <c r="M38" s="42"/>
      <c r="N38" s="9"/>
      <c r="O38" s="9"/>
      <c r="P38" s="9"/>
      <c r="Q38" s="48"/>
      <c r="R38" s="37"/>
      <c r="S38" s="37"/>
      <c r="T38" s="38"/>
      <c r="U38" s="37"/>
      <c r="V38" s="37"/>
    </row>
    <row r="39" spans="1:22" ht="26.25" customHeight="1" x14ac:dyDescent="0.3">
      <c r="A39" s="160"/>
      <c r="B39" s="166"/>
      <c r="C39" s="161" t="s">
        <v>565</v>
      </c>
      <c r="D39" s="2"/>
      <c r="E39" s="46"/>
      <c r="F39" s="45"/>
      <c r="G39" s="24"/>
      <c r="H39" s="24"/>
      <c r="I39" s="44"/>
      <c r="J39" s="24"/>
      <c r="K39" s="24"/>
      <c r="L39" s="37"/>
      <c r="M39" s="42"/>
      <c r="N39" s="9"/>
      <c r="O39" s="9"/>
      <c r="P39" s="9"/>
      <c r="Q39" s="48"/>
      <c r="R39" s="37"/>
      <c r="S39" s="37"/>
      <c r="T39" s="38"/>
      <c r="U39" s="37"/>
      <c r="V39" s="37"/>
    </row>
    <row r="40" spans="1:22" ht="26.25" customHeight="1" x14ac:dyDescent="0.3">
      <c r="A40" s="160"/>
      <c r="B40" s="166"/>
      <c r="C40" s="161" t="s">
        <v>564</v>
      </c>
      <c r="D40" s="2"/>
      <c r="E40" s="46"/>
      <c r="F40" s="45"/>
      <c r="G40" s="24"/>
      <c r="H40" s="24"/>
      <c r="I40" s="44"/>
      <c r="J40" s="24"/>
      <c r="K40" s="24"/>
      <c r="L40" s="37"/>
      <c r="M40" s="42"/>
      <c r="N40" s="9"/>
      <c r="O40" s="9"/>
      <c r="P40" s="9"/>
      <c r="Q40" s="48"/>
      <c r="R40" s="37"/>
      <c r="S40" s="37"/>
      <c r="T40" s="38"/>
      <c r="U40" s="37"/>
      <c r="V40" s="37"/>
    </row>
    <row r="41" spans="1:22" ht="26.25" customHeight="1" x14ac:dyDescent="0.3">
      <c r="A41" s="160"/>
      <c r="B41" s="166"/>
      <c r="C41" s="161"/>
      <c r="D41" s="2"/>
      <c r="E41" s="46"/>
      <c r="F41" s="45"/>
      <c r="G41" s="24"/>
      <c r="H41" s="24"/>
      <c r="I41" s="44"/>
      <c r="J41" s="24"/>
      <c r="K41" s="24"/>
      <c r="L41" s="37"/>
      <c r="M41" s="42"/>
      <c r="N41" s="9"/>
      <c r="O41" s="9"/>
      <c r="P41" s="9"/>
      <c r="Q41" s="48"/>
      <c r="R41" s="37"/>
      <c r="S41" s="37"/>
      <c r="T41" s="38"/>
      <c r="U41" s="37"/>
      <c r="V41" s="37"/>
    </row>
    <row r="42" spans="1:22" s="37" customFormat="1" ht="77.25" customHeight="1" x14ac:dyDescent="0.3">
      <c r="A42" s="160"/>
      <c r="B42" s="158" t="s">
        <v>490</v>
      </c>
      <c r="C42" s="161" t="s">
        <v>574</v>
      </c>
      <c r="D42" s="2"/>
      <c r="E42" s="46">
        <f>(F42/129)</f>
        <v>201.26051937984496</v>
      </c>
      <c r="F42" s="45">
        <f>(13238549.5+12724057.5)/1000</f>
        <v>25962.607</v>
      </c>
      <c r="G42" s="24" t="s">
        <v>405</v>
      </c>
      <c r="H42" s="24" t="s">
        <v>324</v>
      </c>
      <c r="I42" s="44">
        <v>1</v>
      </c>
      <c r="J42" s="24">
        <v>0</v>
      </c>
      <c r="K42" s="24">
        <v>0</v>
      </c>
      <c r="L42" s="37" t="s">
        <v>320</v>
      </c>
      <c r="M42" s="42">
        <v>42612</v>
      </c>
      <c r="N42" s="9">
        <v>43008</v>
      </c>
      <c r="O42" s="9">
        <v>43009</v>
      </c>
      <c r="P42" s="9" t="s">
        <v>402</v>
      </c>
      <c r="Q42" s="130" t="s">
        <v>553</v>
      </c>
      <c r="T42" s="38"/>
    </row>
    <row r="43" spans="1:22" s="37" customFormat="1" ht="24.75" customHeight="1" x14ac:dyDescent="0.3">
      <c r="A43" s="160"/>
      <c r="B43" s="166"/>
      <c r="C43" s="161" t="s">
        <v>561</v>
      </c>
      <c r="D43" s="2"/>
      <c r="E43" s="46"/>
      <c r="F43" s="45"/>
      <c r="G43" s="24"/>
      <c r="H43" s="24"/>
      <c r="I43" s="44"/>
      <c r="J43" s="24"/>
      <c r="K43" s="24"/>
      <c r="M43" s="42"/>
      <c r="N43" s="9"/>
      <c r="O43" s="9"/>
      <c r="P43" s="9"/>
      <c r="Q43" s="130"/>
      <c r="T43" s="38"/>
    </row>
    <row r="44" spans="1:22" s="37" customFormat="1" ht="24.75" customHeight="1" x14ac:dyDescent="0.3">
      <c r="A44" s="160"/>
      <c r="B44" s="166"/>
      <c r="C44" s="161" t="s">
        <v>562</v>
      </c>
      <c r="D44" s="2"/>
      <c r="E44" s="46"/>
      <c r="F44" s="45"/>
      <c r="G44" s="24"/>
      <c r="H44" s="24"/>
      <c r="I44" s="44"/>
      <c r="J44" s="24"/>
      <c r="K44" s="24"/>
      <c r="M44" s="42"/>
      <c r="N44" s="9"/>
      <c r="O44" s="9"/>
      <c r="P44" s="9"/>
      <c r="Q44" s="130"/>
      <c r="T44" s="38"/>
    </row>
    <row r="45" spans="1:22" s="37" customFormat="1" ht="24.75" customHeight="1" x14ac:dyDescent="0.3">
      <c r="A45" s="160"/>
      <c r="B45" s="166"/>
      <c r="C45" s="161" t="s">
        <v>563</v>
      </c>
      <c r="D45" s="2"/>
      <c r="E45" s="46"/>
      <c r="F45" s="45"/>
      <c r="G45" s="24"/>
      <c r="H45" s="24"/>
      <c r="I45" s="44"/>
      <c r="J45" s="24"/>
      <c r="K45" s="24"/>
      <c r="M45" s="42"/>
      <c r="N45" s="9"/>
      <c r="O45" s="9"/>
      <c r="P45" s="9"/>
      <c r="Q45" s="130"/>
      <c r="T45" s="38"/>
    </row>
    <row r="46" spans="1:22" s="37" customFormat="1" ht="24.75" customHeight="1" x14ac:dyDescent="0.3">
      <c r="A46" s="160"/>
      <c r="B46" s="166"/>
      <c r="C46" s="161" t="s">
        <v>572</v>
      </c>
      <c r="D46" s="2"/>
      <c r="E46" s="46"/>
      <c r="F46" s="45"/>
      <c r="G46" s="24"/>
      <c r="H46" s="24"/>
      <c r="I46" s="44"/>
      <c r="J46" s="24"/>
      <c r="K46" s="24"/>
      <c r="M46" s="42"/>
      <c r="N46" s="9"/>
      <c r="O46" s="9"/>
      <c r="P46" s="9"/>
      <c r="Q46" s="130"/>
      <c r="T46" s="38"/>
    </row>
    <row r="47" spans="1:22" s="37" customFormat="1" ht="24.75" customHeight="1" x14ac:dyDescent="0.3">
      <c r="A47" s="160"/>
      <c r="B47" s="166"/>
      <c r="C47" s="161" t="s">
        <v>571</v>
      </c>
      <c r="D47" s="2"/>
      <c r="E47" s="46"/>
      <c r="F47" s="45"/>
      <c r="G47" s="24"/>
      <c r="H47" s="24"/>
      <c r="I47" s="44"/>
      <c r="J47" s="24"/>
      <c r="K47" s="24"/>
      <c r="M47" s="42"/>
      <c r="N47" s="9"/>
      <c r="O47" s="9"/>
      <c r="P47" s="9"/>
      <c r="Q47" s="130"/>
      <c r="T47" s="38"/>
    </row>
    <row r="48" spans="1:22" s="37" customFormat="1" ht="24.75" customHeight="1" x14ac:dyDescent="0.3">
      <c r="A48" s="160"/>
      <c r="B48" s="166"/>
      <c r="C48" s="161" t="s">
        <v>570</v>
      </c>
      <c r="D48" s="2"/>
      <c r="E48" s="46"/>
      <c r="F48" s="45"/>
      <c r="G48" s="24"/>
      <c r="H48" s="24"/>
      <c r="I48" s="44"/>
      <c r="J48" s="24"/>
      <c r="K48" s="24"/>
      <c r="M48" s="42"/>
      <c r="N48" s="9"/>
      <c r="O48" s="9"/>
      <c r="P48" s="9"/>
      <c r="Q48" s="130"/>
      <c r="T48" s="38"/>
    </row>
    <row r="49" spans="1:20" s="37" customFormat="1" ht="24.75" customHeight="1" x14ac:dyDescent="0.3">
      <c r="A49" s="160"/>
      <c r="B49" s="166"/>
      <c r="C49" s="161" t="s">
        <v>569</v>
      </c>
      <c r="D49" s="2"/>
      <c r="E49" s="46"/>
      <c r="F49" s="45"/>
      <c r="G49" s="24"/>
      <c r="H49" s="24"/>
      <c r="I49" s="44"/>
      <c r="J49" s="24"/>
      <c r="K49" s="24"/>
      <c r="M49" s="42"/>
      <c r="N49" s="9"/>
      <c r="O49" s="9"/>
      <c r="P49" s="9"/>
      <c r="Q49" s="130"/>
      <c r="T49" s="38"/>
    </row>
    <row r="50" spans="1:20" s="37" customFormat="1" ht="24.75" customHeight="1" x14ac:dyDescent="0.3">
      <c r="A50" s="160"/>
      <c r="B50" s="166"/>
      <c r="C50" s="161" t="s">
        <v>568</v>
      </c>
      <c r="D50" s="2"/>
      <c r="E50" s="46"/>
      <c r="F50" s="45"/>
      <c r="G50" s="24"/>
      <c r="H50" s="24"/>
      <c r="I50" s="44"/>
      <c r="J50" s="24"/>
      <c r="K50" s="24"/>
      <c r="M50" s="42"/>
      <c r="N50" s="9"/>
      <c r="O50" s="9"/>
      <c r="P50" s="9"/>
      <c r="Q50" s="130"/>
      <c r="T50" s="38"/>
    </row>
    <row r="51" spans="1:20" s="37" customFormat="1" ht="24.75" customHeight="1" x14ac:dyDescent="0.3">
      <c r="A51" s="160"/>
      <c r="B51" s="166"/>
      <c r="C51" s="161" t="s">
        <v>567</v>
      </c>
      <c r="D51" s="2"/>
      <c r="E51" s="46"/>
      <c r="F51" s="45"/>
      <c r="G51" s="24"/>
      <c r="H51" s="24"/>
      <c r="I51" s="44"/>
      <c r="J51" s="24"/>
      <c r="K51" s="24"/>
      <c r="M51" s="42"/>
      <c r="N51" s="9"/>
      <c r="O51" s="9"/>
      <c r="P51" s="9"/>
      <c r="Q51" s="130"/>
      <c r="T51" s="38"/>
    </row>
    <row r="52" spans="1:20" s="37" customFormat="1" ht="24.75" customHeight="1" x14ac:dyDescent="0.3">
      <c r="A52" s="160"/>
      <c r="B52" s="166"/>
      <c r="C52" s="161" t="s">
        <v>566</v>
      </c>
      <c r="D52" s="2"/>
      <c r="E52" s="46"/>
      <c r="F52" s="45"/>
      <c r="G52" s="24"/>
      <c r="H52" s="24"/>
      <c r="I52" s="44"/>
      <c r="J52" s="24"/>
      <c r="K52" s="24"/>
      <c r="M52" s="42"/>
      <c r="N52" s="9"/>
      <c r="O52" s="9"/>
      <c r="P52" s="9"/>
      <c r="Q52" s="130"/>
      <c r="T52" s="38"/>
    </row>
    <row r="53" spans="1:20" s="37" customFormat="1" ht="20.25" customHeight="1" x14ac:dyDescent="0.3">
      <c r="A53" s="160"/>
      <c r="B53" s="166"/>
      <c r="C53" s="161" t="s">
        <v>565</v>
      </c>
      <c r="D53" s="2"/>
      <c r="E53" s="46"/>
      <c r="F53" s="45"/>
      <c r="G53" s="24"/>
      <c r="H53" s="24"/>
      <c r="I53" s="44"/>
      <c r="J53" s="24"/>
      <c r="K53" s="24"/>
      <c r="M53" s="42"/>
      <c r="N53" s="9"/>
      <c r="O53" s="9"/>
      <c r="P53" s="9"/>
      <c r="Q53" s="130"/>
      <c r="T53" s="38"/>
    </row>
    <row r="54" spans="1:20" s="37" customFormat="1" ht="20.25" customHeight="1" x14ac:dyDescent="0.3">
      <c r="A54" s="160"/>
      <c r="B54" s="166"/>
      <c r="C54" s="161" t="s">
        <v>564</v>
      </c>
      <c r="D54" s="2"/>
      <c r="E54" s="46"/>
      <c r="F54" s="45"/>
      <c r="G54" s="24"/>
      <c r="H54" s="24"/>
      <c r="I54" s="44"/>
      <c r="J54" s="24"/>
      <c r="K54" s="24"/>
      <c r="M54" s="42"/>
      <c r="N54" s="9"/>
      <c r="O54" s="9"/>
      <c r="P54" s="9"/>
      <c r="Q54" s="130"/>
      <c r="T54" s="38"/>
    </row>
    <row r="55" spans="1:20" s="37" customFormat="1" ht="20.25" customHeight="1" x14ac:dyDescent="0.3">
      <c r="A55" s="160"/>
      <c r="B55" s="166"/>
      <c r="C55" s="161"/>
      <c r="D55" s="2"/>
      <c r="E55" s="46"/>
      <c r="F55" s="45"/>
      <c r="G55" s="24"/>
      <c r="H55" s="24"/>
      <c r="I55" s="44"/>
      <c r="J55" s="24"/>
      <c r="K55" s="24"/>
      <c r="M55" s="42"/>
      <c r="N55" s="9"/>
      <c r="O55" s="9"/>
      <c r="P55" s="9"/>
      <c r="Q55" s="130"/>
      <c r="T55" s="38"/>
    </row>
    <row r="56" spans="1:20" s="37" customFormat="1" ht="73.5" customHeight="1" x14ac:dyDescent="0.3">
      <c r="A56" s="160"/>
      <c r="B56" s="158" t="s">
        <v>191</v>
      </c>
      <c r="C56" s="161" t="s">
        <v>575</v>
      </c>
      <c r="D56" s="2"/>
      <c r="E56" s="46">
        <f>(F56/129)/1000</f>
        <v>303.88164341085269</v>
      </c>
      <c r="F56" s="45">
        <f>(19600366+19600366)</f>
        <v>39200732</v>
      </c>
      <c r="G56" s="24" t="s">
        <v>405</v>
      </c>
      <c r="H56" s="24" t="s">
        <v>324</v>
      </c>
      <c r="I56" s="44">
        <v>1</v>
      </c>
      <c r="J56" s="24">
        <v>0</v>
      </c>
      <c r="K56" s="24">
        <v>0</v>
      </c>
      <c r="L56" s="37" t="s">
        <v>320</v>
      </c>
      <c r="M56" s="42">
        <v>42612</v>
      </c>
      <c r="N56" s="9">
        <v>42885</v>
      </c>
      <c r="O56" s="9">
        <v>42974</v>
      </c>
      <c r="P56" s="9" t="s">
        <v>402</v>
      </c>
      <c r="Q56" s="48"/>
      <c r="T56" s="38"/>
    </row>
    <row r="57" spans="1:20" s="37" customFormat="1" ht="22.5" customHeight="1" x14ac:dyDescent="0.3">
      <c r="A57" s="160"/>
      <c r="B57" s="166"/>
      <c r="C57" s="161" t="s">
        <v>561</v>
      </c>
      <c r="D57" s="2"/>
      <c r="E57" s="46"/>
      <c r="F57" s="45"/>
      <c r="G57" s="24"/>
      <c r="H57" s="24"/>
      <c r="I57" s="44"/>
      <c r="J57" s="24"/>
      <c r="K57" s="24"/>
      <c r="M57" s="42"/>
      <c r="N57" s="9"/>
      <c r="O57" s="9"/>
      <c r="P57" s="9"/>
      <c r="Q57" s="48"/>
      <c r="T57" s="38"/>
    </row>
    <row r="58" spans="1:20" s="37" customFormat="1" ht="22.5" customHeight="1" x14ac:dyDescent="0.3">
      <c r="A58" s="160"/>
      <c r="B58" s="166"/>
      <c r="C58" s="161" t="s">
        <v>562</v>
      </c>
      <c r="D58" s="2"/>
      <c r="E58" s="46"/>
      <c r="F58" s="45"/>
      <c r="G58" s="24"/>
      <c r="H58" s="24"/>
      <c r="I58" s="44"/>
      <c r="J58" s="24"/>
      <c r="K58" s="24"/>
      <c r="M58" s="42"/>
      <c r="N58" s="9"/>
      <c r="O58" s="9"/>
      <c r="P58" s="9"/>
      <c r="Q58" s="48"/>
      <c r="T58" s="38"/>
    </row>
    <row r="59" spans="1:20" s="37" customFormat="1" ht="22.5" customHeight="1" x14ac:dyDescent="0.3">
      <c r="A59" s="160"/>
      <c r="B59" s="166"/>
      <c r="C59" s="161" t="s">
        <v>563</v>
      </c>
      <c r="D59" s="2"/>
      <c r="E59" s="46"/>
      <c r="F59" s="45"/>
      <c r="G59" s="24"/>
      <c r="H59" s="24"/>
      <c r="I59" s="44"/>
      <c r="J59" s="24"/>
      <c r="K59" s="24"/>
      <c r="M59" s="42"/>
      <c r="N59" s="9"/>
      <c r="O59" s="9"/>
      <c r="P59" s="9"/>
      <c r="Q59" s="48"/>
      <c r="T59" s="38"/>
    </row>
    <row r="60" spans="1:20" s="37" customFormat="1" ht="22.5" customHeight="1" x14ac:dyDescent="0.3">
      <c r="A60" s="160"/>
      <c r="B60" s="166"/>
      <c r="C60" s="161" t="s">
        <v>572</v>
      </c>
      <c r="D60" s="2"/>
      <c r="E60" s="46"/>
      <c r="F60" s="45"/>
      <c r="G60" s="24"/>
      <c r="H60" s="24"/>
      <c r="I60" s="44"/>
      <c r="J60" s="24"/>
      <c r="K60" s="24"/>
      <c r="M60" s="42"/>
      <c r="N60" s="9"/>
      <c r="O60" s="9"/>
      <c r="P60" s="9"/>
      <c r="Q60" s="48"/>
      <c r="T60" s="38"/>
    </row>
    <row r="61" spans="1:20" s="37" customFormat="1" ht="22.5" customHeight="1" x14ac:dyDescent="0.3">
      <c r="A61" s="160"/>
      <c r="B61" s="166"/>
      <c r="C61" s="161" t="s">
        <v>571</v>
      </c>
      <c r="D61" s="2"/>
      <c r="E61" s="46"/>
      <c r="F61" s="45"/>
      <c r="G61" s="24"/>
      <c r="H61" s="24"/>
      <c r="I61" s="44"/>
      <c r="J61" s="24"/>
      <c r="K61" s="24"/>
      <c r="M61" s="42"/>
      <c r="N61" s="9"/>
      <c r="O61" s="9"/>
      <c r="P61" s="9"/>
      <c r="Q61" s="48"/>
      <c r="T61" s="38"/>
    </row>
    <row r="62" spans="1:20" s="37" customFormat="1" ht="22.5" customHeight="1" x14ac:dyDescent="0.3">
      <c r="A62" s="160"/>
      <c r="B62" s="166"/>
      <c r="C62" s="161" t="s">
        <v>570</v>
      </c>
      <c r="D62" s="2"/>
      <c r="E62" s="46"/>
      <c r="F62" s="45"/>
      <c r="G62" s="24"/>
      <c r="H62" s="24"/>
      <c r="I62" s="44"/>
      <c r="J62" s="24"/>
      <c r="K62" s="24"/>
      <c r="M62" s="42"/>
      <c r="N62" s="9"/>
      <c r="O62" s="9"/>
      <c r="P62" s="9"/>
      <c r="Q62" s="48"/>
      <c r="T62" s="38"/>
    </row>
    <row r="63" spans="1:20" s="37" customFormat="1" ht="22.5" customHeight="1" x14ac:dyDescent="0.3">
      <c r="A63" s="160"/>
      <c r="B63" s="166"/>
      <c r="C63" s="161" t="s">
        <v>569</v>
      </c>
      <c r="D63" s="2"/>
      <c r="E63" s="46"/>
      <c r="F63" s="45"/>
      <c r="G63" s="24"/>
      <c r="H63" s="24"/>
      <c r="I63" s="44"/>
      <c r="J63" s="24"/>
      <c r="K63" s="24"/>
      <c r="M63" s="42"/>
      <c r="N63" s="9"/>
      <c r="O63" s="9"/>
      <c r="P63" s="9"/>
      <c r="Q63" s="48"/>
      <c r="T63" s="38"/>
    </row>
    <row r="64" spans="1:20" s="37" customFormat="1" ht="22.5" customHeight="1" x14ac:dyDescent="0.3">
      <c r="A64" s="160"/>
      <c r="B64" s="166"/>
      <c r="C64" s="161" t="s">
        <v>568</v>
      </c>
      <c r="D64" s="2"/>
      <c r="E64" s="46"/>
      <c r="F64" s="45"/>
      <c r="G64" s="24"/>
      <c r="H64" s="24"/>
      <c r="I64" s="44"/>
      <c r="J64" s="24"/>
      <c r="K64" s="24"/>
      <c r="M64" s="42"/>
      <c r="N64" s="9"/>
      <c r="O64" s="9"/>
      <c r="P64" s="9"/>
      <c r="Q64" s="48"/>
      <c r="T64" s="38"/>
    </row>
    <row r="65" spans="1:22" s="37" customFormat="1" ht="22.5" customHeight="1" x14ac:dyDescent="0.3">
      <c r="A65" s="160"/>
      <c r="B65" s="166"/>
      <c r="C65" s="161" t="s">
        <v>567</v>
      </c>
      <c r="D65" s="2"/>
      <c r="E65" s="46"/>
      <c r="F65" s="45"/>
      <c r="G65" s="24"/>
      <c r="H65" s="24"/>
      <c r="I65" s="44"/>
      <c r="J65" s="24"/>
      <c r="K65" s="24"/>
      <c r="M65" s="42"/>
      <c r="N65" s="9"/>
      <c r="O65" s="9"/>
      <c r="P65" s="9"/>
      <c r="Q65" s="48"/>
      <c r="T65" s="38"/>
    </row>
    <row r="66" spans="1:22" s="37" customFormat="1" ht="22.5" customHeight="1" x14ac:dyDescent="0.3">
      <c r="A66" s="160"/>
      <c r="B66" s="166"/>
      <c r="C66" s="161" t="s">
        <v>566</v>
      </c>
      <c r="D66" s="2"/>
      <c r="E66" s="46"/>
      <c r="F66" s="45"/>
      <c r="G66" s="24"/>
      <c r="H66" s="24"/>
      <c r="I66" s="44"/>
      <c r="J66" s="24"/>
      <c r="K66" s="24"/>
      <c r="M66" s="42"/>
      <c r="N66" s="9"/>
      <c r="O66" s="9"/>
      <c r="P66" s="9"/>
      <c r="Q66" s="48"/>
      <c r="T66" s="38"/>
    </row>
    <row r="67" spans="1:22" s="37" customFormat="1" ht="22.5" customHeight="1" x14ac:dyDescent="0.3">
      <c r="A67" s="160"/>
      <c r="B67" s="166"/>
      <c r="C67" s="161" t="s">
        <v>565</v>
      </c>
      <c r="D67" s="2"/>
      <c r="E67" s="46"/>
      <c r="F67" s="45"/>
      <c r="G67" s="24"/>
      <c r="H67" s="24"/>
      <c r="I67" s="44"/>
      <c r="J67" s="24"/>
      <c r="K67" s="24"/>
      <c r="M67" s="42"/>
      <c r="N67" s="9"/>
      <c r="O67" s="9"/>
      <c r="P67" s="9"/>
      <c r="Q67" s="48"/>
      <c r="T67" s="38"/>
    </row>
    <row r="68" spans="1:22" s="37" customFormat="1" ht="22.5" customHeight="1" x14ac:dyDescent="0.3">
      <c r="A68" s="160"/>
      <c r="B68" s="166"/>
      <c r="C68" s="161" t="s">
        <v>564</v>
      </c>
      <c r="D68" s="2"/>
      <c r="E68" s="46"/>
      <c r="F68" s="45"/>
      <c r="G68" s="24"/>
      <c r="H68" s="24"/>
      <c r="I68" s="44"/>
      <c r="J68" s="24"/>
      <c r="K68" s="24"/>
      <c r="M68" s="42"/>
      <c r="N68" s="9"/>
      <c r="O68" s="9"/>
      <c r="P68" s="9"/>
      <c r="Q68" s="48"/>
      <c r="T68" s="38"/>
    </row>
    <row r="69" spans="1:22" s="37" customFormat="1" ht="22.5" customHeight="1" x14ac:dyDescent="0.3">
      <c r="A69" s="160"/>
      <c r="B69" s="167"/>
      <c r="C69" s="161"/>
      <c r="D69" s="2"/>
      <c r="E69" s="46"/>
      <c r="F69" s="45"/>
      <c r="G69" s="24"/>
      <c r="H69" s="24"/>
      <c r="I69" s="44"/>
      <c r="J69" s="24"/>
      <c r="K69" s="24"/>
      <c r="M69" s="42"/>
      <c r="N69" s="9"/>
      <c r="O69" s="9"/>
      <c r="P69" s="9"/>
      <c r="Q69" s="48"/>
      <c r="T69" s="38"/>
    </row>
    <row r="70" spans="1:22" s="37" customFormat="1" ht="73.5" customHeight="1" x14ac:dyDescent="0.3">
      <c r="B70" s="167" t="s">
        <v>552</v>
      </c>
      <c r="C70" s="22" t="s">
        <v>551</v>
      </c>
      <c r="D70" s="2"/>
      <c r="E70" s="45">
        <v>382.678</v>
      </c>
      <c r="F70" s="45">
        <f t="shared" si="1"/>
        <v>48982.784</v>
      </c>
      <c r="G70" s="24" t="s">
        <v>405</v>
      </c>
      <c r="H70" s="24" t="s">
        <v>324</v>
      </c>
      <c r="I70" s="44">
        <v>1</v>
      </c>
      <c r="J70" s="24">
        <v>0</v>
      </c>
      <c r="K70" s="24">
        <v>0</v>
      </c>
      <c r="L70" s="37" t="s">
        <v>320</v>
      </c>
      <c r="M70" s="42">
        <v>42946</v>
      </c>
      <c r="N70" s="9">
        <v>42982</v>
      </c>
      <c r="O70" s="9">
        <v>43038</v>
      </c>
      <c r="P70" s="9" t="s">
        <v>459</v>
      </c>
      <c r="Q70" s="48"/>
      <c r="T70" s="38"/>
    </row>
    <row r="71" spans="1:22" s="3" customFormat="1" ht="57" customHeight="1" x14ac:dyDescent="0.3">
      <c r="A71" s="125"/>
      <c r="B71" s="125"/>
      <c r="C71" s="125" t="s">
        <v>539</v>
      </c>
      <c r="D71" s="125"/>
      <c r="E71" s="126"/>
      <c r="G71" s="127">
        <f>SUM(F28:F70)</f>
        <v>39312607.505320005</v>
      </c>
      <c r="H71" s="125"/>
      <c r="I71" s="66"/>
      <c r="J71" s="125"/>
      <c r="K71" s="125"/>
      <c r="L71" s="125"/>
      <c r="M71" s="125"/>
      <c r="N71" s="66"/>
      <c r="O71" s="66"/>
      <c r="P71" s="66"/>
      <c r="Q71" s="128" t="s">
        <v>540</v>
      </c>
      <c r="R71" s="66"/>
      <c r="S71" s="125"/>
      <c r="T71" s="129"/>
      <c r="U71" s="125"/>
      <c r="V71" s="125"/>
    </row>
    <row r="72" spans="1:22" s="3" customFormat="1" ht="51.75" customHeight="1" x14ac:dyDescent="0.3">
      <c r="B72" s="1"/>
      <c r="C72" s="1" t="s">
        <v>487</v>
      </c>
      <c r="D72" s="1"/>
      <c r="E72" s="59">
        <f>SUM(E16:E71)</f>
        <v>3089.1872238759688</v>
      </c>
      <c r="F72" s="58">
        <f>SUM(F16:F71)</f>
        <v>150713523.50531998</v>
      </c>
      <c r="G72" s="1"/>
      <c r="H72" s="1"/>
      <c r="I72" s="57"/>
      <c r="J72" s="1"/>
      <c r="K72" s="1"/>
      <c r="M72" s="4"/>
      <c r="N72" s="10"/>
      <c r="O72" s="10"/>
      <c r="P72" s="10"/>
      <c r="Q72" s="118"/>
      <c r="T72" s="115"/>
    </row>
    <row r="73" spans="1:22" ht="39.75" customHeight="1" x14ac:dyDescent="0.3">
      <c r="B73" s="179" t="s">
        <v>318</v>
      </c>
      <c r="C73" s="180" t="s">
        <v>486</v>
      </c>
      <c r="D73" s="180"/>
      <c r="E73" s="174"/>
      <c r="F73" s="175"/>
      <c r="G73" s="176"/>
      <c r="H73" s="176"/>
      <c r="I73" s="177"/>
      <c r="J73" s="176"/>
      <c r="K73" s="176"/>
      <c r="L73" s="176"/>
      <c r="M73" s="176"/>
      <c r="N73" s="178"/>
      <c r="O73" s="178"/>
      <c r="P73" s="178"/>
    </row>
    <row r="74" spans="1:22" ht="49.5" customHeight="1" x14ac:dyDescent="0.3">
      <c r="A74" s="37"/>
      <c r="B74" s="1" t="s">
        <v>77</v>
      </c>
      <c r="C74" s="2" t="s">
        <v>172</v>
      </c>
      <c r="D74" s="2"/>
      <c r="E74" s="46">
        <v>12</v>
      </c>
      <c r="F74" s="45">
        <f t="shared" ref="F74:F84" si="2">E74*$A$6</f>
        <v>1536</v>
      </c>
      <c r="G74" s="24" t="s">
        <v>369</v>
      </c>
      <c r="H74" s="24" t="s">
        <v>359</v>
      </c>
      <c r="I74" s="44">
        <v>1</v>
      </c>
      <c r="J74" s="24">
        <v>0</v>
      </c>
      <c r="K74" s="24">
        <v>0</v>
      </c>
      <c r="L74" s="24" t="s">
        <v>320</v>
      </c>
      <c r="M74" s="9">
        <v>42491</v>
      </c>
      <c r="N74" s="9">
        <v>42896</v>
      </c>
      <c r="O74" s="9">
        <v>42929</v>
      </c>
      <c r="P74" s="24" t="s">
        <v>459</v>
      </c>
      <c r="Q74" s="47"/>
      <c r="R74" s="37" t="s">
        <v>368</v>
      </c>
      <c r="S74" s="37"/>
      <c r="T74" s="38"/>
      <c r="U74" s="37"/>
      <c r="V74" s="37"/>
    </row>
    <row r="75" spans="1:22" ht="48.75" customHeight="1" x14ac:dyDescent="0.3">
      <c r="A75" s="37"/>
      <c r="B75" s="1" t="s">
        <v>176</v>
      </c>
      <c r="C75" s="2" t="s">
        <v>479</v>
      </c>
      <c r="D75" s="2"/>
      <c r="E75" s="46">
        <v>4.0999999999999996</v>
      </c>
      <c r="F75" s="45">
        <f t="shared" si="2"/>
        <v>524.79999999999995</v>
      </c>
      <c r="G75" s="24" t="s">
        <v>369</v>
      </c>
      <c r="H75" s="24" t="s">
        <v>339</v>
      </c>
      <c r="I75" s="44">
        <v>1</v>
      </c>
      <c r="J75" s="24">
        <v>0</v>
      </c>
      <c r="K75" s="24">
        <v>0</v>
      </c>
      <c r="L75" s="24" t="s">
        <v>320</v>
      </c>
      <c r="M75" s="42">
        <v>42614</v>
      </c>
      <c r="N75" s="9">
        <v>42888</v>
      </c>
      <c r="O75" s="9">
        <v>42916</v>
      </c>
      <c r="P75" s="24" t="s">
        <v>459</v>
      </c>
      <c r="Q75" s="47"/>
      <c r="R75" s="37"/>
      <c r="S75" s="37"/>
      <c r="T75" s="38"/>
      <c r="U75" s="37"/>
      <c r="V75" s="37"/>
    </row>
    <row r="76" spans="1:22" ht="47.25" customHeight="1" x14ac:dyDescent="0.3">
      <c r="A76" s="37"/>
      <c r="B76" s="1" t="s">
        <v>177</v>
      </c>
      <c r="C76" s="2" t="s">
        <v>478</v>
      </c>
      <c r="D76" s="2"/>
      <c r="E76" s="46">
        <v>1</v>
      </c>
      <c r="F76" s="45">
        <f t="shared" si="2"/>
        <v>128</v>
      </c>
      <c r="G76" s="24" t="s">
        <v>369</v>
      </c>
      <c r="H76" s="24" t="s">
        <v>339</v>
      </c>
      <c r="I76" s="44">
        <v>1</v>
      </c>
      <c r="J76" s="24">
        <v>0</v>
      </c>
      <c r="K76" s="24">
        <v>0</v>
      </c>
      <c r="L76" s="24" t="s">
        <v>320</v>
      </c>
      <c r="M76" s="42">
        <v>42614</v>
      </c>
      <c r="N76" s="9">
        <v>42888</v>
      </c>
      <c r="O76" s="9">
        <v>42916</v>
      </c>
      <c r="P76" s="24" t="s">
        <v>459</v>
      </c>
      <c r="Q76" s="47"/>
      <c r="R76" s="37"/>
      <c r="S76" s="37"/>
      <c r="T76" s="38"/>
      <c r="U76" s="37"/>
      <c r="V76" s="37"/>
    </row>
    <row r="77" spans="1:22" ht="42" customHeight="1" x14ac:dyDescent="0.3">
      <c r="A77" s="37"/>
      <c r="B77" s="1" t="s">
        <v>78</v>
      </c>
      <c r="C77" s="2" t="s">
        <v>79</v>
      </c>
      <c r="D77" s="2"/>
      <c r="E77" s="46">
        <v>2</v>
      </c>
      <c r="F77" s="45">
        <f t="shared" si="2"/>
        <v>256</v>
      </c>
      <c r="G77" s="24" t="s">
        <v>369</v>
      </c>
      <c r="H77" s="24" t="s">
        <v>339</v>
      </c>
      <c r="I77" s="44">
        <v>1</v>
      </c>
      <c r="J77" s="24">
        <v>0</v>
      </c>
      <c r="K77" s="24">
        <v>0</v>
      </c>
      <c r="L77" s="24" t="s">
        <v>320</v>
      </c>
      <c r="M77" s="42">
        <v>42870</v>
      </c>
      <c r="N77" s="9">
        <v>42901</v>
      </c>
      <c r="O77" s="9">
        <v>42918</v>
      </c>
      <c r="P77" s="24" t="s">
        <v>459</v>
      </c>
      <c r="Q77" s="47"/>
      <c r="R77" s="37" t="s">
        <v>368</v>
      </c>
      <c r="S77" s="37"/>
      <c r="T77" s="38"/>
      <c r="U77" s="37"/>
      <c r="V77" s="37"/>
    </row>
    <row r="78" spans="1:22" s="140" customFormat="1" ht="43.5" customHeight="1" x14ac:dyDescent="0.3">
      <c r="B78" s="141" t="s">
        <v>80</v>
      </c>
      <c r="C78" s="142" t="s">
        <v>81</v>
      </c>
      <c r="D78" s="142"/>
      <c r="E78" s="143">
        <v>3</v>
      </c>
      <c r="F78" s="144">
        <f t="shared" si="2"/>
        <v>384</v>
      </c>
      <c r="G78" s="145" t="s">
        <v>369</v>
      </c>
      <c r="H78" s="145" t="s">
        <v>339</v>
      </c>
      <c r="I78" s="146">
        <v>1</v>
      </c>
      <c r="J78" s="145">
        <v>0</v>
      </c>
      <c r="K78" s="145">
        <v>0</v>
      </c>
      <c r="L78" s="145" t="s">
        <v>320</v>
      </c>
      <c r="M78" s="151">
        <v>42840</v>
      </c>
      <c r="N78" s="147">
        <v>42870</v>
      </c>
      <c r="O78" s="168">
        <v>42916</v>
      </c>
      <c r="P78" s="145" t="s">
        <v>459</v>
      </c>
      <c r="Q78" s="148"/>
      <c r="R78" s="140" t="s">
        <v>368</v>
      </c>
      <c r="T78" s="149"/>
    </row>
    <row r="79" spans="1:22" s="37" customFormat="1" ht="57" customHeight="1" x14ac:dyDescent="0.3">
      <c r="B79" s="158" t="s">
        <v>53</v>
      </c>
      <c r="C79" s="2" t="s">
        <v>602</v>
      </c>
      <c r="D79" s="2"/>
      <c r="E79" s="46">
        <v>6</v>
      </c>
      <c r="F79" s="45">
        <f t="shared" si="2"/>
        <v>768</v>
      </c>
      <c r="G79" s="24" t="s">
        <v>369</v>
      </c>
      <c r="H79" s="24" t="s">
        <v>339</v>
      </c>
      <c r="I79" s="44">
        <v>1</v>
      </c>
      <c r="J79" s="24">
        <v>0</v>
      </c>
      <c r="K79" s="24">
        <v>0</v>
      </c>
      <c r="L79" s="24" t="s">
        <v>320</v>
      </c>
      <c r="M79" s="42">
        <v>42461</v>
      </c>
      <c r="N79" s="9">
        <v>42624</v>
      </c>
      <c r="O79" s="9">
        <v>42870</v>
      </c>
      <c r="P79" s="63" t="s">
        <v>531</v>
      </c>
      <c r="Q79" s="48"/>
      <c r="R79" s="37" t="s">
        <v>401</v>
      </c>
      <c r="T79" s="38"/>
    </row>
    <row r="80" spans="1:22" s="170" customFormat="1" ht="49.5" customHeight="1" x14ac:dyDescent="0.3">
      <c r="A80" s="140"/>
      <c r="B80" s="141" t="s">
        <v>83</v>
      </c>
      <c r="C80" s="142" t="s">
        <v>475</v>
      </c>
      <c r="D80" s="142"/>
      <c r="E80" s="143">
        <v>55</v>
      </c>
      <c r="F80" s="144">
        <f t="shared" si="2"/>
        <v>7040</v>
      </c>
      <c r="G80" s="145" t="s">
        <v>369</v>
      </c>
      <c r="H80" s="145" t="s">
        <v>339</v>
      </c>
      <c r="I80" s="146">
        <v>1</v>
      </c>
      <c r="J80" s="145">
        <v>0</v>
      </c>
      <c r="K80" s="145">
        <v>0</v>
      </c>
      <c r="L80" s="140" t="s">
        <v>320</v>
      </c>
      <c r="M80" s="151">
        <v>42461</v>
      </c>
      <c r="N80" s="168">
        <v>42532</v>
      </c>
      <c r="O80" s="168">
        <v>42856</v>
      </c>
      <c r="P80" s="145" t="s">
        <v>459</v>
      </c>
      <c r="Q80" s="169"/>
      <c r="R80" s="140" t="s">
        <v>368</v>
      </c>
      <c r="S80" s="140"/>
      <c r="T80" s="149"/>
      <c r="U80" s="140"/>
      <c r="V80" s="140"/>
    </row>
    <row r="81" spans="1:22" s="37" customFormat="1" ht="41.25" customHeight="1" x14ac:dyDescent="0.3">
      <c r="B81" s="1" t="s">
        <v>181</v>
      </c>
      <c r="C81" s="2" t="s">
        <v>477</v>
      </c>
      <c r="D81" s="2"/>
      <c r="E81" s="46">
        <v>16</v>
      </c>
      <c r="F81" s="45">
        <f t="shared" si="2"/>
        <v>2048</v>
      </c>
      <c r="G81" s="24" t="s">
        <v>330</v>
      </c>
      <c r="H81" s="24" t="s">
        <v>339</v>
      </c>
      <c r="I81" s="44">
        <v>1</v>
      </c>
      <c r="J81" s="24">
        <v>0</v>
      </c>
      <c r="K81" s="24">
        <v>0</v>
      </c>
      <c r="L81" s="37" t="s">
        <v>320</v>
      </c>
      <c r="M81" s="42">
        <v>42339</v>
      </c>
      <c r="N81" s="9">
        <v>42401</v>
      </c>
      <c r="O81" s="9">
        <v>42978</v>
      </c>
      <c r="P81" s="9" t="s">
        <v>464</v>
      </c>
      <c r="Q81" s="48"/>
      <c r="T81" s="38"/>
    </row>
    <row r="82" spans="1:22" s="37" customFormat="1" ht="75" customHeight="1" x14ac:dyDescent="0.3">
      <c r="B82" s="1" t="s">
        <v>476</v>
      </c>
      <c r="C82" s="22" t="s">
        <v>260</v>
      </c>
      <c r="D82" s="22"/>
      <c r="E82" s="46">
        <v>140</v>
      </c>
      <c r="F82" s="45">
        <f t="shared" si="2"/>
        <v>17920</v>
      </c>
      <c r="G82" s="24" t="s">
        <v>369</v>
      </c>
      <c r="H82" s="24" t="s">
        <v>321</v>
      </c>
      <c r="I82" s="44">
        <v>1</v>
      </c>
      <c r="J82" s="24">
        <v>0</v>
      </c>
      <c r="K82" s="24">
        <v>0</v>
      </c>
      <c r="L82" s="24" t="s">
        <v>320</v>
      </c>
      <c r="M82" s="42">
        <v>42385</v>
      </c>
      <c r="N82" s="9">
        <v>42414</v>
      </c>
      <c r="O82" s="78">
        <v>42978</v>
      </c>
      <c r="P82" s="9" t="s">
        <v>464</v>
      </c>
      <c r="Q82" s="48" t="s">
        <v>536</v>
      </c>
      <c r="T82" s="38"/>
    </row>
    <row r="83" spans="1:22" s="37" customFormat="1" ht="33.75" customHeight="1" x14ac:dyDescent="0.3">
      <c r="B83" s="1" t="s">
        <v>71</v>
      </c>
      <c r="C83" s="2" t="s">
        <v>204</v>
      </c>
      <c r="D83" s="2"/>
      <c r="E83" s="46">
        <v>53</v>
      </c>
      <c r="F83" s="45">
        <f t="shared" si="2"/>
        <v>6784</v>
      </c>
      <c r="G83" s="24" t="s">
        <v>369</v>
      </c>
      <c r="H83" s="24" t="s">
        <v>324</v>
      </c>
      <c r="I83" s="44">
        <v>1</v>
      </c>
      <c r="J83" s="24">
        <v>0</v>
      </c>
      <c r="K83" s="24">
        <v>0</v>
      </c>
      <c r="L83" s="24" t="s">
        <v>320</v>
      </c>
      <c r="M83" s="42">
        <v>42170</v>
      </c>
      <c r="N83" s="9">
        <v>42544</v>
      </c>
      <c r="O83" s="9">
        <v>42888</v>
      </c>
      <c r="P83" s="24" t="s">
        <v>464</v>
      </c>
      <c r="Q83" s="47"/>
      <c r="R83" s="37" t="s">
        <v>368</v>
      </c>
      <c r="T83" s="38"/>
    </row>
    <row r="84" spans="1:22" ht="30.75" customHeight="1" x14ac:dyDescent="0.3">
      <c r="A84" s="37"/>
      <c r="B84" s="1" t="s">
        <v>85</v>
      </c>
      <c r="C84" s="2" t="s">
        <v>202</v>
      </c>
      <c r="D84" s="2"/>
      <c r="E84" s="46">
        <v>25</v>
      </c>
      <c r="F84" s="45">
        <f t="shared" si="2"/>
        <v>3200</v>
      </c>
      <c r="G84" s="24" t="s">
        <v>369</v>
      </c>
      <c r="H84" s="24" t="s">
        <v>321</v>
      </c>
      <c r="I84" s="44">
        <v>1</v>
      </c>
      <c r="J84" s="24">
        <v>0</v>
      </c>
      <c r="K84" s="24">
        <v>0</v>
      </c>
      <c r="L84" s="24" t="s">
        <v>320</v>
      </c>
      <c r="M84" s="42">
        <v>40452</v>
      </c>
      <c r="N84" s="42">
        <v>40522</v>
      </c>
      <c r="O84" s="9">
        <v>42889</v>
      </c>
      <c r="P84" s="24" t="s">
        <v>464</v>
      </c>
      <c r="Q84" s="47"/>
      <c r="R84" s="37" t="s">
        <v>368</v>
      </c>
      <c r="S84" s="37"/>
      <c r="T84" s="38"/>
      <c r="U84" s="37"/>
      <c r="V84" s="37"/>
    </row>
    <row r="85" spans="1:22" s="3" customFormat="1" ht="30.75" customHeight="1" x14ac:dyDescent="0.3">
      <c r="B85" s="1"/>
      <c r="C85" s="1" t="s">
        <v>471</v>
      </c>
      <c r="D85" s="1"/>
      <c r="E85" s="59">
        <f>SUM(E74:E84)</f>
        <v>317.10000000000002</v>
      </c>
      <c r="F85" s="58">
        <f>SUM(F74:F84)</f>
        <v>40588.800000000003</v>
      </c>
      <c r="G85" s="1"/>
      <c r="H85" s="1"/>
      <c r="I85" s="57"/>
      <c r="J85" s="1"/>
      <c r="K85" s="1"/>
      <c r="M85" s="4"/>
      <c r="N85" s="10"/>
      <c r="O85" s="10"/>
      <c r="P85" s="10"/>
      <c r="Q85" s="118"/>
      <c r="T85" s="115"/>
    </row>
    <row r="86" spans="1:22" ht="29.25" customHeight="1" x14ac:dyDescent="0.3">
      <c r="B86" s="172" t="s">
        <v>470</v>
      </c>
      <c r="C86" s="173" t="s">
        <v>366</v>
      </c>
      <c r="D86" s="173"/>
      <c r="E86" s="174"/>
      <c r="F86" s="175"/>
      <c r="G86" s="176"/>
      <c r="H86" s="176"/>
      <c r="I86" s="177"/>
      <c r="J86" s="176"/>
      <c r="K86" s="176"/>
      <c r="L86" s="176"/>
      <c r="M86" s="176"/>
      <c r="N86" s="178"/>
      <c r="O86" s="178"/>
      <c r="P86" s="178"/>
    </row>
    <row r="87" spans="1:22" s="37" customFormat="1" ht="43.5" customHeight="1" x14ac:dyDescent="0.3">
      <c r="B87" s="1" t="s">
        <v>183</v>
      </c>
      <c r="C87" s="2" t="s">
        <v>467</v>
      </c>
      <c r="D87" s="2"/>
      <c r="E87" s="46">
        <v>12.6</v>
      </c>
      <c r="F87" s="45">
        <f t="shared" ref="F87:F107" si="3">E87*$A$6</f>
        <v>1612.8</v>
      </c>
      <c r="G87" s="24" t="s">
        <v>330</v>
      </c>
      <c r="H87" s="24" t="s">
        <v>339</v>
      </c>
      <c r="I87" s="44">
        <v>1</v>
      </c>
      <c r="J87" s="24">
        <v>0</v>
      </c>
      <c r="K87" s="24">
        <v>0</v>
      </c>
      <c r="L87" s="24" t="s">
        <v>320</v>
      </c>
      <c r="M87" s="42">
        <v>42583</v>
      </c>
      <c r="N87" s="9">
        <v>42615</v>
      </c>
      <c r="O87" s="9">
        <v>42767</v>
      </c>
      <c r="P87" s="24" t="s">
        <v>358</v>
      </c>
      <c r="Q87" s="47"/>
      <c r="T87" s="38"/>
    </row>
    <row r="88" spans="1:22" s="41" customFormat="1" ht="43.5" customHeight="1" x14ac:dyDescent="0.3">
      <c r="A88" s="37"/>
      <c r="B88" s="1" t="s">
        <v>184</v>
      </c>
      <c r="C88" s="2" t="s">
        <v>466</v>
      </c>
      <c r="D88" s="2"/>
      <c r="E88" s="46">
        <f>F88/129</f>
        <v>19.379844961240309</v>
      </c>
      <c r="F88" s="45">
        <f>2500000/1000</f>
        <v>2500</v>
      </c>
      <c r="G88" s="24" t="s">
        <v>330</v>
      </c>
      <c r="H88" s="24" t="s">
        <v>339</v>
      </c>
      <c r="I88" s="44">
        <v>1</v>
      </c>
      <c r="J88" s="24">
        <v>0</v>
      </c>
      <c r="K88" s="24">
        <v>0</v>
      </c>
      <c r="L88" s="24" t="s">
        <v>320</v>
      </c>
      <c r="M88" s="42">
        <v>42614</v>
      </c>
      <c r="N88" s="9">
        <v>42676</v>
      </c>
      <c r="O88" s="9">
        <v>42892</v>
      </c>
      <c r="P88" s="24" t="s">
        <v>459</v>
      </c>
      <c r="Q88" s="47"/>
      <c r="R88" s="37"/>
      <c r="S88" s="37"/>
      <c r="T88" s="38"/>
      <c r="U88" s="37"/>
      <c r="V88" s="37"/>
    </row>
    <row r="89" spans="1:22" s="37" customFormat="1" ht="38.25" customHeight="1" x14ac:dyDescent="0.3">
      <c r="B89" s="1" t="s">
        <v>196</v>
      </c>
      <c r="C89" s="2" t="s">
        <v>174</v>
      </c>
      <c r="D89" s="2"/>
      <c r="E89" s="55">
        <v>70</v>
      </c>
      <c r="F89" s="45">
        <f t="shared" si="3"/>
        <v>8960</v>
      </c>
      <c r="G89" s="37" t="s">
        <v>330</v>
      </c>
      <c r="H89" s="24" t="s">
        <v>324</v>
      </c>
      <c r="I89" s="44">
        <v>1</v>
      </c>
      <c r="J89" s="24">
        <v>0</v>
      </c>
      <c r="K89" s="24">
        <v>0</v>
      </c>
      <c r="L89" s="37" t="s">
        <v>320</v>
      </c>
      <c r="M89" s="42">
        <v>42644</v>
      </c>
      <c r="N89" s="9">
        <v>42992</v>
      </c>
      <c r="O89" s="9">
        <v>43008</v>
      </c>
      <c r="P89" s="9" t="s">
        <v>459</v>
      </c>
      <c r="Q89" s="48" t="s">
        <v>537</v>
      </c>
      <c r="T89" s="38"/>
    </row>
    <row r="90" spans="1:22" s="41" customFormat="1" ht="43.5" customHeight="1" x14ac:dyDescent="0.3">
      <c r="A90" s="37"/>
      <c r="B90" s="1" t="s">
        <v>197</v>
      </c>
      <c r="C90" s="2" t="s">
        <v>175</v>
      </c>
      <c r="D90" s="2"/>
      <c r="E90" s="46">
        <f>F90/129</f>
        <v>32.093023255813954</v>
      </c>
      <c r="F90" s="45">
        <v>4140</v>
      </c>
      <c r="G90" s="24" t="s">
        <v>357</v>
      </c>
      <c r="H90" s="24" t="s">
        <v>321</v>
      </c>
      <c r="I90" s="44">
        <v>1</v>
      </c>
      <c r="J90" s="24">
        <v>0</v>
      </c>
      <c r="K90" s="24">
        <v>0</v>
      </c>
      <c r="L90" s="37" t="s">
        <v>320</v>
      </c>
      <c r="M90" s="42">
        <v>42614</v>
      </c>
      <c r="N90" s="9">
        <v>42930</v>
      </c>
      <c r="O90" s="9">
        <v>42946</v>
      </c>
      <c r="P90" s="9" t="s">
        <v>459</v>
      </c>
      <c r="Q90" s="48"/>
      <c r="R90" s="37"/>
      <c r="S90" s="37"/>
      <c r="T90" s="38"/>
      <c r="U90" s="37"/>
      <c r="V90" s="37"/>
    </row>
    <row r="91" spans="1:22" s="41" customFormat="1" ht="43.5" customHeight="1" x14ac:dyDescent="0.3">
      <c r="B91" s="1" t="s">
        <v>185</v>
      </c>
      <c r="C91" s="6" t="s">
        <v>90</v>
      </c>
      <c r="D91" s="6"/>
      <c r="E91" s="46">
        <v>20</v>
      </c>
      <c r="F91" s="45">
        <f t="shared" si="3"/>
        <v>2560</v>
      </c>
      <c r="G91" s="24" t="s">
        <v>357</v>
      </c>
      <c r="H91" s="24" t="s">
        <v>324</v>
      </c>
      <c r="I91" s="44">
        <v>1</v>
      </c>
      <c r="J91" s="24">
        <v>0</v>
      </c>
      <c r="K91" s="24">
        <v>0</v>
      </c>
      <c r="L91" s="24" t="s">
        <v>320</v>
      </c>
      <c r="M91" s="42">
        <v>42614</v>
      </c>
      <c r="N91" s="9">
        <v>42767</v>
      </c>
      <c r="O91" s="9">
        <v>42837</v>
      </c>
      <c r="P91" s="24" t="s">
        <v>338</v>
      </c>
      <c r="Q91" s="121"/>
      <c r="R91" s="37" t="s">
        <v>318</v>
      </c>
      <c r="T91" s="49"/>
    </row>
    <row r="92" spans="1:22" s="41" customFormat="1" ht="43.5" customHeight="1" x14ac:dyDescent="0.3">
      <c r="B92" s="1" t="s">
        <v>377</v>
      </c>
      <c r="C92" s="6" t="s">
        <v>598</v>
      </c>
      <c r="D92" s="6"/>
      <c r="E92" s="46">
        <v>1.1599999999999999</v>
      </c>
      <c r="F92" s="45">
        <f t="shared" si="3"/>
        <v>148.47999999999999</v>
      </c>
      <c r="G92" s="24" t="s">
        <v>330</v>
      </c>
      <c r="H92" s="24" t="s">
        <v>324</v>
      </c>
      <c r="I92" s="44">
        <v>1</v>
      </c>
      <c r="J92" s="24">
        <v>0</v>
      </c>
      <c r="K92" s="24">
        <v>0</v>
      </c>
      <c r="L92" s="24" t="s">
        <v>320</v>
      </c>
      <c r="M92" s="42">
        <v>42644</v>
      </c>
      <c r="N92" s="9">
        <v>42768</v>
      </c>
      <c r="O92" s="9">
        <v>42855</v>
      </c>
      <c r="P92" s="24" t="s">
        <v>464</v>
      </c>
      <c r="Q92" s="121"/>
      <c r="R92" s="37"/>
      <c r="T92" s="49"/>
    </row>
    <row r="93" spans="1:22" s="41" customFormat="1" ht="43.5" customHeight="1" x14ac:dyDescent="0.3">
      <c r="B93" s="1" t="s">
        <v>115</v>
      </c>
      <c r="C93" s="6" t="s">
        <v>600</v>
      </c>
      <c r="D93" s="6"/>
      <c r="E93" s="46">
        <v>12</v>
      </c>
      <c r="F93" s="45">
        <f t="shared" si="3"/>
        <v>1536</v>
      </c>
      <c r="G93" s="24" t="s">
        <v>369</v>
      </c>
      <c r="H93" s="24" t="s">
        <v>324</v>
      </c>
      <c r="I93" s="44">
        <v>1</v>
      </c>
      <c r="J93" s="24">
        <v>0</v>
      </c>
      <c r="K93" s="24">
        <v>0</v>
      </c>
      <c r="L93" s="24" t="s">
        <v>320</v>
      </c>
      <c r="M93" s="42" t="s">
        <v>601</v>
      </c>
      <c r="N93" s="9">
        <v>42769</v>
      </c>
      <c r="O93" s="9">
        <v>42887</v>
      </c>
      <c r="P93" s="24" t="s">
        <v>459</v>
      </c>
      <c r="Q93" s="121"/>
      <c r="R93" s="37"/>
      <c r="T93" s="49"/>
    </row>
    <row r="94" spans="1:22" s="41" customFormat="1" ht="48.75" customHeight="1" x14ac:dyDescent="0.3">
      <c r="A94" s="37"/>
      <c r="B94" s="1" t="s">
        <v>95</v>
      </c>
      <c r="C94" s="2" t="s">
        <v>96</v>
      </c>
      <c r="D94" s="2"/>
      <c r="E94" s="46">
        <v>40</v>
      </c>
      <c r="F94" s="45">
        <f t="shared" si="3"/>
        <v>5120</v>
      </c>
      <c r="G94" s="24" t="s">
        <v>322</v>
      </c>
      <c r="H94" s="24" t="s">
        <v>324</v>
      </c>
      <c r="I94" s="44">
        <v>1</v>
      </c>
      <c r="J94" s="24">
        <v>0</v>
      </c>
      <c r="K94" s="24">
        <v>0</v>
      </c>
      <c r="L94" s="24" t="s">
        <v>320</v>
      </c>
      <c r="M94" s="42">
        <v>42552</v>
      </c>
      <c r="N94" s="9">
        <v>42948</v>
      </c>
      <c r="O94" s="9">
        <v>42979</v>
      </c>
      <c r="P94" s="24" t="s">
        <v>459</v>
      </c>
      <c r="Q94" s="47"/>
      <c r="R94" s="37" t="s">
        <v>318</v>
      </c>
      <c r="S94" s="37"/>
      <c r="T94" s="38"/>
      <c r="U94" s="37"/>
      <c r="V94" s="37"/>
    </row>
    <row r="95" spans="1:22" s="37" customFormat="1" ht="44.25" customHeight="1" x14ac:dyDescent="0.3">
      <c r="A95" s="41"/>
      <c r="B95" s="1" t="s">
        <v>97</v>
      </c>
      <c r="C95" s="6" t="s">
        <v>98</v>
      </c>
      <c r="D95" s="6"/>
      <c r="E95" s="46">
        <v>20</v>
      </c>
      <c r="F95" s="45">
        <f t="shared" si="3"/>
        <v>2560</v>
      </c>
      <c r="G95" s="24" t="s">
        <v>352</v>
      </c>
      <c r="H95" s="24" t="s">
        <v>425</v>
      </c>
      <c r="I95" s="44">
        <v>1</v>
      </c>
      <c r="J95" s="24">
        <v>0</v>
      </c>
      <c r="K95" s="24">
        <v>0</v>
      </c>
      <c r="L95" s="24" t="s">
        <v>320</v>
      </c>
      <c r="M95" s="42">
        <v>42504</v>
      </c>
      <c r="N95" s="9">
        <v>42897</v>
      </c>
      <c r="O95" s="9">
        <v>43017</v>
      </c>
      <c r="P95" s="24" t="s">
        <v>464</v>
      </c>
      <c r="Q95" s="47"/>
      <c r="S95" s="41"/>
      <c r="T95" s="49" t="s">
        <v>469</v>
      </c>
      <c r="U95" s="41"/>
      <c r="V95" s="41"/>
    </row>
    <row r="96" spans="1:22" s="37" customFormat="1" ht="43.5" customHeight="1" x14ac:dyDescent="0.3">
      <c r="B96" s="1" t="s">
        <v>75</v>
      </c>
      <c r="C96" s="2" t="s">
        <v>483</v>
      </c>
      <c r="D96" s="2"/>
      <c r="E96" s="46">
        <v>9</v>
      </c>
      <c r="F96" s="45">
        <f t="shared" si="3"/>
        <v>1152</v>
      </c>
      <c r="G96" s="24" t="s">
        <v>322</v>
      </c>
      <c r="H96" s="24" t="s">
        <v>324</v>
      </c>
      <c r="I96" s="44">
        <v>1</v>
      </c>
      <c r="J96" s="24">
        <v>0</v>
      </c>
      <c r="K96" s="24">
        <v>0</v>
      </c>
      <c r="L96" s="37" t="s">
        <v>320</v>
      </c>
      <c r="M96" s="42">
        <v>42125</v>
      </c>
      <c r="N96" s="9">
        <v>42178</v>
      </c>
      <c r="O96" s="9">
        <v>42825</v>
      </c>
      <c r="P96" s="9" t="s">
        <v>464</v>
      </c>
      <c r="Q96" s="48" t="s">
        <v>596</v>
      </c>
      <c r="R96" s="37" t="s">
        <v>318</v>
      </c>
      <c r="T96" s="38"/>
    </row>
    <row r="97" spans="1:22" s="37" customFormat="1" ht="42" customHeight="1" x14ac:dyDescent="0.3">
      <c r="A97" s="41"/>
      <c r="B97" s="1" t="s">
        <v>89</v>
      </c>
      <c r="C97" s="6" t="s">
        <v>193</v>
      </c>
      <c r="D97" s="6"/>
      <c r="E97" s="46">
        <v>13</v>
      </c>
      <c r="F97" s="45">
        <f t="shared" si="3"/>
        <v>1664</v>
      </c>
      <c r="G97" s="37" t="s">
        <v>330</v>
      </c>
      <c r="H97" s="41" t="s">
        <v>359</v>
      </c>
      <c r="I97" s="44">
        <v>1</v>
      </c>
      <c r="J97" s="24">
        <v>0</v>
      </c>
      <c r="K97" s="24">
        <v>0</v>
      </c>
      <c r="L97" s="37" t="s">
        <v>320</v>
      </c>
      <c r="M97" s="42">
        <v>42862</v>
      </c>
      <c r="N97" s="9">
        <v>42944</v>
      </c>
      <c r="O97" s="9">
        <v>43009</v>
      </c>
      <c r="P97" s="9" t="s">
        <v>464</v>
      </c>
      <c r="Q97" s="48"/>
      <c r="R97" s="61" t="s">
        <v>318</v>
      </c>
      <c r="S97" s="41"/>
      <c r="T97" s="49"/>
      <c r="U97" s="41"/>
      <c r="V97" s="41"/>
    </row>
    <row r="98" spans="1:22" s="37" customFormat="1" ht="39" customHeight="1" x14ac:dyDescent="0.3">
      <c r="A98" s="41"/>
      <c r="B98" s="1" t="s">
        <v>99</v>
      </c>
      <c r="C98" s="6" t="s">
        <v>100</v>
      </c>
      <c r="D98" s="6"/>
      <c r="E98" s="46">
        <v>40</v>
      </c>
      <c r="F98" s="45">
        <f t="shared" si="3"/>
        <v>5120</v>
      </c>
      <c r="G98" s="24" t="s">
        <v>328</v>
      </c>
      <c r="H98" s="24" t="s">
        <v>347</v>
      </c>
      <c r="I98" s="44">
        <v>1</v>
      </c>
      <c r="J98" s="24">
        <v>0</v>
      </c>
      <c r="K98" s="24">
        <v>0</v>
      </c>
      <c r="L98" s="37" t="s">
        <v>320</v>
      </c>
      <c r="M98" s="42">
        <v>42628</v>
      </c>
      <c r="N98" s="9">
        <v>42866</v>
      </c>
      <c r="O98" s="9">
        <v>42979</v>
      </c>
      <c r="P98" s="9" t="s">
        <v>459</v>
      </c>
      <c r="Q98" s="47"/>
      <c r="R98" s="61" t="s">
        <v>318</v>
      </c>
      <c r="S98" s="41"/>
      <c r="T98" s="49"/>
      <c r="U98" s="41"/>
      <c r="V98" s="41"/>
    </row>
    <row r="99" spans="1:22" s="37" customFormat="1" ht="51.75" customHeight="1" x14ac:dyDescent="0.3">
      <c r="A99" s="41"/>
      <c r="B99" s="1" t="s">
        <v>91</v>
      </c>
      <c r="C99" s="6" t="s">
        <v>92</v>
      </c>
      <c r="D99" s="6"/>
      <c r="E99" s="46">
        <v>40</v>
      </c>
      <c r="F99" s="45">
        <f t="shared" si="3"/>
        <v>5120</v>
      </c>
      <c r="G99" s="24" t="s">
        <v>322</v>
      </c>
      <c r="H99" s="24" t="s">
        <v>344</v>
      </c>
      <c r="I99" s="44">
        <v>1</v>
      </c>
      <c r="J99" s="24">
        <v>0</v>
      </c>
      <c r="K99" s="24">
        <v>0</v>
      </c>
      <c r="L99" s="24" t="s">
        <v>320</v>
      </c>
      <c r="M99" s="42">
        <v>42474</v>
      </c>
      <c r="N99" s="9">
        <v>42508</v>
      </c>
      <c r="O99" s="9">
        <v>43036</v>
      </c>
      <c r="P99" s="24" t="s">
        <v>464</v>
      </c>
      <c r="Q99" s="121"/>
      <c r="R99" s="37" t="s">
        <v>318</v>
      </c>
      <c r="S99" s="41"/>
      <c r="T99" s="49"/>
      <c r="U99" s="41"/>
      <c r="V99" s="41"/>
    </row>
    <row r="100" spans="1:22" s="37" customFormat="1" ht="70.5" customHeight="1" x14ac:dyDescent="0.3">
      <c r="A100" s="41"/>
      <c r="B100" s="1" t="s">
        <v>93</v>
      </c>
      <c r="C100" s="2" t="s">
        <v>468</v>
      </c>
      <c r="D100" s="2"/>
      <c r="E100" s="46">
        <v>60</v>
      </c>
      <c r="F100" s="45">
        <f t="shared" si="3"/>
        <v>7680</v>
      </c>
      <c r="G100" s="24" t="s">
        <v>322</v>
      </c>
      <c r="H100" s="24" t="s">
        <v>344</v>
      </c>
      <c r="I100" s="44">
        <v>1</v>
      </c>
      <c r="J100" s="24">
        <v>0</v>
      </c>
      <c r="K100" s="24">
        <v>0</v>
      </c>
      <c r="L100" s="24" t="s">
        <v>320</v>
      </c>
      <c r="M100" s="42">
        <v>42474</v>
      </c>
      <c r="N100" s="9">
        <v>42508</v>
      </c>
      <c r="O100" s="9">
        <v>43097</v>
      </c>
      <c r="P100" s="24" t="s">
        <v>464</v>
      </c>
      <c r="Q100" s="121"/>
      <c r="R100" s="37" t="s">
        <v>318</v>
      </c>
      <c r="S100" s="41"/>
      <c r="T100" s="49"/>
      <c r="U100" s="41"/>
      <c r="V100" s="41"/>
    </row>
    <row r="101" spans="1:22" s="41" customFormat="1" ht="48.75" customHeight="1" x14ac:dyDescent="0.3">
      <c r="A101" s="37"/>
      <c r="B101" s="1" t="s">
        <v>101</v>
      </c>
      <c r="C101" s="2" t="s">
        <v>102</v>
      </c>
      <c r="D101" s="2"/>
      <c r="E101" s="46">
        <v>10</v>
      </c>
      <c r="F101" s="45">
        <f t="shared" si="3"/>
        <v>1280</v>
      </c>
      <c r="G101" s="24" t="s">
        <v>322</v>
      </c>
      <c r="H101" s="24" t="s">
        <v>321</v>
      </c>
      <c r="I101" s="44">
        <v>1</v>
      </c>
      <c r="J101" s="24">
        <v>0</v>
      </c>
      <c r="K101" s="24">
        <v>0</v>
      </c>
      <c r="L101" s="24" t="s">
        <v>320</v>
      </c>
      <c r="M101" s="42">
        <v>42461</v>
      </c>
      <c r="N101" s="9">
        <v>42855</v>
      </c>
      <c r="O101" s="9">
        <v>42916</v>
      </c>
      <c r="P101" s="24" t="s">
        <v>464</v>
      </c>
      <c r="Q101" s="47"/>
      <c r="R101" s="37" t="s">
        <v>368</v>
      </c>
      <c r="S101" s="37"/>
      <c r="T101" s="38" t="s">
        <v>462</v>
      </c>
      <c r="U101" s="37"/>
      <c r="V101" s="37"/>
    </row>
    <row r="102" spans="1:22" s="41" customFormat="1" ht="43.5" customHeight="1" x14ac:dyDescent="0.3">
      <c r="A102" s="37"/>
      <c r="B102" s="1" t="s">
        <v>107</v>
      </c>
      <c r="C102" s="2" t="s">
        <v>173</v>
      </c>
      <c r="D102" s="2"/>
      <c r="E102" s="46">
        <v>237.56299999999999</v>
      </c>
      <c r="F102" s="45">
        <f t="shared" si="3"/>
        <v>30408.063999999998</v>
      </c>
      <c r="G102" s="24" t="s">
        <v>352</v>
      </c>
      <c r="H102" s="24" t="s">
        <v>324</v>
      </c>
      <c r="I102" s="44">
        <v>1</v>
      </c>
      <c r="J102" s="24">
        <v>0</v>
      </c>
      <c r="K102" s="24">
        <v>0</v>
      </c>
      <c r="L102" s="24" t="s">
        <v>320</v>
      </c>
      <c r="M102" s="42">
        <v>41883</v>
      </c>
      <c r="N102" s="9">
        <v>42916</v>
      </c>
      <c r="O102" s="9">
        <v>43011</v>
      </c>
      <c r="P102" s="24" t="s">
        <v>402</v>
      </c>
      <c r="Q102" s="135"/>
      <c r="R102" s="37" t="s">
        <v>318</v>
      </c>
      <c r="S102" s="37"/>
      <c r="T102" s="38"/>
      <c r="U102" s="37"/>
      <c r="V102" s="37"/>
    </row>
    <row r="103" spans="1:22" s="41" customFormat="1" ht="42" customHeight="1" x14ac:dyDescent="0.3">
      <c r="A103" s="37"/>
      <c r="B103" s="1" t="s">
        <v>110</v>
      </c>
      <c r="C103" s="2" t="s">
        <v>603</v>
      </c>
      <c r="D103" s="2"/>
      <c r="E103" s="45">
        <f>2714.796/$A$6</f>
        <v>21.209343749999999</v>
      </c>
      <c r="F103" s="45">
        <f t="shared" si="3"/>
        <v>2714.7959999999998</v>
      </c>
      <c r="G103" s="24" t="s">
        <v>322</v>
      </c>
      <c r="H103" s="24" t="s">
        <v>321</v>
      </c>
      <c r="I103" s="44">
        <v>1</v>
      </c>
      <c r="J103" s="24">
        <v>0</v>
      </c>
      <c r="K103" s="24">
        <v>0</v>
      </c>
      <c r="L103" s="24" t="s">
        <v>320</v>
      </c>
      <c r="M103" s="42">
        <v>42138</v>
      </c>
      <c r="N103" s="9">
        <v>42520</v>
      </c>
      <c r="O103" s="9">
        <v>42916</v>
      </c>
      <c r="P103" s="24" t="s">
        <v>319</v>
      </c>
      <c r="Q103" s="47"/>
      <c r="R103" s="37" t="s">
        <v>318</v>
      </c>
      <c r="S103" s="37"/>
      <c r="T103" s="38"/>
      <c r="U103" s="37"/>
      <c r="V103" s="37"/>
    </row>
    <row r="104" spans="1:22" s="41" customFormat="1" ht="42" customHeight="1" x14ac:dyDescent="0.3">
      <c r="A104" s="37"/>
      <c r="B104" s="1" t="s">
        <v>332</v>
      </c>
      <c r="C104" s="2" t="s">
        <v>541</v>
      </c>
      <c r="D104" s="2"/>
      <c r="E104" s="153">
        <v>80</v>
      </c>
      <c r="F104" s="45">
        <f t="shared" si="3"/>
        <v>10240</v>
      </c>
      <c r="G104" s="24" t="s">
        <v>322</v>
      </c>
      <c r="H104" s="2" t="s">
        <v>344</v>
      </c>
      <c r="I104" s="44">
        <v>1</v>
      </c>
      <c r="J104" s="24">
        <v>0</v>
      </c>
      <c r="K104" s="24">
        <v>0</v>
      </c>
      <c r="L104" s="24" t="s">
        <v>320</v>
      </c>
      <c r="M104" s="152">
        <v>42795</v>
      </c>
      <c r="N104" s="9">
        <v>42825</v>
      </c>
      <c r="O104" s="9">
        <v>42948</v>
      </c>
      <c r="P104" s="24" t="s">
        <v>459</v>
      </c>
      <c r="Q104" s="47"/>
      <c r="R104" s="37"/>
      <c r="S104" s="37"/>
      <c r="T104" s="38"/>
      <c r="U104" s="37"/>
      <c r="V104" s="37"/>
    </row>
    <row r="105" spans="1:22" s="41" customFormat="1" ht="42" customHeight="1" x14ac:dyDescent="0.3">
      <c r="A105" s="37"/>
      <c r="B105" s="1" t="s">
        <v>556</v>
      </c>
      <c r="C105" s="2" t="s">
        <v>542</v>
      </c>
      <c r="D105" s="2"/>
      <c r="E105" s="153">
        <v>120</v>
      </c>
      <c r="F105" s="45">
        <f t="shared" si="3"/>
        <v>15360</v>
      </c>
      <c r="G105" s="24" t="s">
        <v>322</v>
      </c>
      <c r="H105" s="2" t="s">
        <v>344</v>
      </c>
      <c r="I105" s="44">
        <v>1</v>
      </c>
      <c r="J105" s="24">
        <v>0</v>
      </c>
      <c r="K105" s="24">
        <v>0</v>
      </c>
      <c r="L105" s="24" t="s">
        <v>320</v>
      </c>
      <c r="M105" s="152">
        <v>42795</v>
      </c>
      <c r="N105" s="9">
        <v>42826</v>
      </c>
      <c r="O105" s="9">
        <v>42949</v>
      </c>
      <c r="P105" s="24" t="s">
        <v>459</v>
      </c>
      <c r="Q105" s="47"/>
      <c r="R105" s="37"/>
      <c r="S105" s="37"/>
      <c r="T105" s="38"/>
      <c r="U105" s="37"/>
      <c r="V105" s="37"/>
    </row>
    <row r="106" spans="1:22" s="41" customFormat="1" ht="42" customHeight="1" x14ac:dyDescent="0.3">
      <c r="A106" s="37"/>
      <c r="B106" s="1" t="s">
        <v>95</v>
      </c>
      <c r="C106" s="2" t="s">
        <v>558</v>
      </c>
      <c r="D106" s="2"/>
      <c r="E106" s="153">
        <v>24</v>
      </c>
      <c r="F106" s="45">
        <f t="shared" si="3"/>
        <v>3072</v>
      </c>
      <c r="G106" s="24" t="s">
        <v>330</v>
      </c>
      <c r="H106" s="2" t="s">
        <v>321</v>
      </c>
      <c r="I106" s="44">
        <v>1</v>
      </c>
      <c r="J106" s="24">
        <v>0</v>
      </c>
      <c r="K106" s="24">
        <v>0</v>
      </c>
      <c r="L106" s="24" t="s">
        <v>320</v>
      </c>
      <c r="M106" s="152">
        <v>42917</v>
      </c>
      <c r="N106" s="9">
        <v>42887</v>
      </c>
      <c r="O106" s="9">
        <v>42949</v>
      </c>
      <c r="P106" s="24" t="s">
        <v>459</v>
      </c>
      <c r="Q106" s="47"/>
      <c r="R106" s="37"/>
      <c r="S106" s="37"/>
      <c r="T106" s="38"/>
      <c r="U106" s="37"/>
      <c r="V106" s="37"/>
    </row>
    <row r="107" spans="1:22" s="41" customFormat="1" ht="42" customHeight="1" x14ac:dyDescent="0.3">
      <c r="A107" s="37"/>
      <c r="B107" s="1" t="s">
        <v>560</v>
      </c>
      <c r="C107" s="2" t="s">
        <v>559</v>
      </c>
      <c r="D107" s="2"/>
      <c r="E107" s="153">
        <v>40</v>
      </c>
      <c r="F107" s="45">
        <f t="shared" si="3"/>
        <v>5120</v>
      </c>
      <c r="G107" s="24" t="s">
        <v>322</v>
      </c>
      <c r="H107" s="2" t="s">
        <v>321</v>
      </c>
      <c r="I107" s="44">
        <v>1</v>
      </c>
      <c r="J107" s="24">
        <v>0</v>
      </c>
      <c r="K107" s="24">
        <v>0</v>
      </c>
      <c r="L107" s="24" t="s">
        <v>320</v>
      </c>
      <c r="M107" s="152">
        <v>42917</v>
      </c>
      <c r="N107" s="9">
        <v>42887</v>
      </c>
      <c r="O107" s="9">
        <v>43009</v>
      </c>
      <c r="P107" s="24" t="s">
        <v>459</v>
      </c>
      <c r="Q107" s="47"/>
      <c r="R107" s="37"/>
      <c r="S107" s="37"/>
      <c r="T107" s="38"/>
      <c r="U107" s="37"/>
      <c r="V107" s="37"/>
    </row>
    <row r="108" spans="1:22" s="41" customFormat="1" ht="43.5" customHeight="1" x14ac:dyDescent="0.3">
      <c r="A108" s="37"/>
      <c r="B108" s="1"/>
      <c r="C108" s="60" t="s">
        <v>458</v>
      </c>
      <c r="D108" s="60"/>
      <c r="E108" s="59">
        <f>SUM(E88:E105)</f>
        <v>845.40521196705424</v>
      </c>
      <c r="F108" s="58">
        <f>SUM(F88:F105)</f>
        <v>108263.34</v>
      </c>
      <c r="G108" s="24"/>
      <c r="H108" s="2"/>
      <c r="I108" s="44"/>
      <c r="J108" s="24"/>
      <c r="K108" s="24"/>
      <c r="L108" s="24"/>
      <c r="M108" s="42"/>
      <c r="N108" s="9"/>
      <c r="O108" s="9"/>
      <c r="P108" s="24"/>
      <c r="Q108" s="47"/>
      <c r="R108" s="37"/>
      <c r="S108" s="37"/>
      <c r="T108" s="38"/>
      <c r="U108" s="37"/>
      <c r="V108" s="37"/>
    </row>
    <row r="109" spans="1:22" s="3" customFormat="1" ht="45.75" customHeight="1" x14ac:dyDescent="0.3">
      <c r="B109" s="1"/>
      <c r="C109" s="60" t="s">
        <v>457</v>
      </c>
      <c r="D109" s="60"/>
      <c r="E109" s="35">
        <f>(E10+E72+E85+E108)</f>
        <v>4281.6924358430233</v>
      </c>
      <c r="F109" s="34">
        <f>(F10+F72+F85+F108)</f>
        <v>153368871.64532</v>
      </c>
      <c r="G109" s="1"/>
      <c r="H109" s="1"/>
      <c r="I109" s="57"/>
      <c r="J109" s="1"/>
      <c r="K109" s="1"/>
      <c r="M109" s="4"/>
      <c r="N109" s="4"/>
      <c r="O109" s="4"/>
      <c r="P109" s="1"/>
      <c r="Q109" s="72"/>
      <c r="R109" s="3" t="s">
        <v>401</v>
      </c>
      <c r="T109" s="115"/>
    </row>
    <row r="110" spans="1:22" s="37" customFormat="1" ht="32.25" customHeight="1" x14ac:dyDescent="0.3">
      <c r="A110" s="232" t="s">
        <v>456</v>
      </c>
      <c r="B110" s="233"/>
      <c r="C110" s="233"/>
      <c r="D110" s="233"/>
      <c r="E110" s="233"/>
      <c r="F110" s="233"/>
      <c r="G110" s="233"/>
      <c r="H110" s="233"/>
      <c r="I110" s="233"/>
      <c r="J110" s="233"/>
      <c r="K110" s="233"/>
      <c r="L110" s="233"/>
      <c r="M110" s="233"/>
      <c r="N110" s="233"/>
      <c r="O110" s="233"/>
      <c r="P110" s="233"/>
      <c r="Q110" s="234"/>
      <c r="T110" s="38"/>
    </row>
    <row r="111" spans="1:22" s="37" customFormat="1" ht="43.5" customHeight="1" x14ac:dyDescent="0.3">
      <c r="A111" s="232" t="s">
        <v>455</v>
      </c>
      <c r="B111" s="233"/>
      <c r="C111" s="233"/>
      <c r="D111" s="233"/>
      <c r="E111" s="233"/>
      <c r="F111" s="233"/>
      <c r="G111" s="233"/>
      <c r="H111" s="233"/>
      <c r="I111" s="233"/>
      <c r="J111" s="233"/>
      <c r="K111" s="233"/>
      <c r="L111" s="233"/>
      <c r="M111" s="233"/>
      <c r="N111" s="233"/>
      <c r="O111" s="233"/>
      <c r="P111" s="233"/>
      <c r="Q111" s="234"/>
      <c r="T111" s="38"/>
    </row>
    <row r="112" spans="1:22" s="37" customFormat="1" ht="43.5" customHeight="1" x14ac:dyDescent="0.3">
      <c r="B112" s="1" t="s">
        <v>454</v>
      </c>
      <c r="C112" s="2" t="s">
        <v>453</v>
      </c>
      <c r="D112" s="2"/>
      <c r="E112" s="46">
        <v>15</v>
      </c>
      <c r="F112" s="45">
        <f t="shared" ref="F112:F151" si="4">E112*$A$6</f>
        <v>1920</v>
      </c>
      <c r="G112" s="24" t="s">
        <v>369</v>
      </c>
      <c r="H112" s="24" t="s">
        <v>321</v>
      </c>
      <c r="I112" s="44">
        <v>1</v>
      </c>
      <c r="J112" s="24">
        <v>0</v>
      </c>
      <c r="K112" s="24">
        <v>0</v>
      </c>
      <c r="L112" s="37" t="s">
        <v>320</v>
      </c>
      <c r="M112" s="42">
        <v>41730</v>
      </c>
      <c r="N112" s="9"/>
      <c r="O112" s="9"/>
      <c r="P112" s="9" t="s">
        <v>319</v>
      </c>
      <c r="Q112" s="48"/>
      <c r="R112" s="37" t="s">
        <v>422</v>
      </c>
      <c r="T112" s="38"/>
    </row>
    <row r="113" spans="1:20" s="37" customFormat="1" ht="43.5" customHeight="1" x14ac:dyDescent="0.3">
      <c r="A113" s="156"/>
      <c r="B113" s="158" t="s">
        <v>61</v>
      </c>
      <c r="C113" s="6" t="s">
        <v>482</v>
      </c>
      <c r="D113" s="6"/>
      <c r="E113" s="46">
        <v>38</v>
      </c>
      <c r="F113" s="45">
        <f t="shared" si="4"/>
        <v>4864</v>
      </c>
      <c r="G113" s="24" t="s">
        <v>369</v>
      </c>
      <c r="H113" s="24" t="s">
        <v>324</v>
      </c>
      <c r="I113" s="44">
        <v>1</v>
      </c>
      <c r="J113" s="24">
        <v>0</v>
      </c>
      <c r="K113" s="24">
        <v>0</v>
      </c>
      <c r="L113" s="37" t="s">
        <v>320</v>
      </c>
      <c r="M113" s="9">
        <v>42482</v>
      </c>
      <c r="N113" s="9">
        <v>42518</v>
      </c>
      <c r="O113" s="9">
        <v>42788</v>
      </c>
      <c r="P113" s="24" t="s">
        <v>464</v>
      </c>
      <c r="Q113" s="48" t="s">
        <v>544</v>
      </c>
      <c r="T113" s="38"/>
    </row>
    <row r="114" spans="1:20" s="37" customFormat="1" ht="51.75" customHeight="1" x14ac:dyDescent="0.3">
      <c r="B114" s="1" t="s">
        <v>452</v>
      </c>
      <c r="C114" s="2" t="s">
        <v>117</v>
      </c>
      <c r="D114" s="2"/>
      <c r="E114" s="46">
        <v>52.5</v>
      </c>
      <c r="F114" s="45">
        <f t="shared" si="4"/>
        <v>6720</v>
      </c>
      <c r="G114" s="24" t="s">
        <v>451</v>
      </c>
      <c r="H114" s="24" t="s">
        <v>347</v>
      </c>
      <c r="I114" s="44">
        <v>1</v>
      </c>
      <c r="J114" s="24">
        <v>0</v>
      </c>
      <c r="K114" s="24">
        <v>0</v>
      </c>
      <c r="L114" s="37" t="s">
        <v>320</v>
      </c>
      <c r="M114" s="42">
        <v>41609</v>
      </c>
      <c r="N114" s="9"/>
      <c r="O114" s="9"/>
      <c r="P114" s="9" t="s">
        <v>319</v>
      </c>
      <c r="Q114" s="48"/>
      <c r="R114" s="37" t="s">
        <v>422</v>
      </c>
      <c r="T114" s="38"/>
    </row>
    <row r="115" spans="1:20" s="37" customFormat="1" ht="53.25" customHeight="1" x14ac:dyDescent="0.3">
      <c r="B115" s="1" t="s">
        <v>25</v>
      </c>
      <c r="C115" s="2" t="s">
        <v>26</v>
      </c>
      <c r="D115" s="2"/>
      <c r="E115" s="46">
        <v>261.42</v>
      </c>
      <c r="F115" s="45">
        <f t="shared" si="4"/>
        <v>33461.760000000002</v>
      </c>
      <c r="G115" s="24" t="s">
        <v>443</v>
      </c>
      <c r="H115" s="24" t="s">
        <v>324</v>
      </c>
      <c r="I115" s="44">
        <v>1</v>
      </c>
      <c r="J115" s="24">
        <v>0</v>
      </c>
      <c r="K115" s="24">
        <v>0</v>
      </c>
      <c r="L115" s="37" t="s">
        <v>320</v>
      </c>
      <c r="M115" s="42">
        <v>41640</v>
      </c>
      <c r="N115" s="42">
        <v>42095</v>
      </c>
      <c r="O115" s="9">
        <v>42264</v>
      </c>
      <c r="P115" s="9" t="s">
        <v>319</v>
      </c>
      <c r="Q115" s="48"/>
      <c r="R115" s="37" t="s">
        <v>422</v>
      </c>
      <c r="T115" s="38"/>
    </row>
    <row r="116" spans="1:20" s="37" customFormat="1" ht="48" customHeight="1" x14ac:dyDescent="0.3">
      <c r="B116" s="1" t="s">
        <v>113</v>
      </c>
      <c r="C116" s="2" t="s">
        <v>450</v>
      </c>
      <c r="D116" s="2"/>
      <c r="E116" s="46">
        <v>11.06</v>
      </c>
      <c r="F116" s="45">
        <f t="shared" si="4"/>
        <v>1415.68</v>
      </c>
      <c r="G116" s="24" t="s">
        <v>443</v>
      </c>
      <c r="H116" s="24" t="s">
        <v>344</v>
      </c>
      <c r="I116" s="44">
        <v>1</v>
      </c>
      <c r="J116" s="24">
        <v>0</v>
      </c>
      <c r="K116" s="24">
        <v>0</v>
      </c>
      <c r="L116" s="24" t="s">
        <v>320</v>
      </c>
      <c r="M116" s="42">
        <v>41192</v>
      </c>
      <c r="N116" s="9"/>
      <c r="O116" s="9"/>
      <c r="P116" s="24" t="s">
        <v>358</v>
      </c>
      <c r="Q116" s="48"/>
      <c r="R116" s="37" t="s">
        <v>422</v>
      </c>
      <c r="T116" s="38"/>
    </row>
    <row r="117" spans="1:20" s="37" customFormat="1" ht="41.25" customHeight="1" x14ac:dyDescent="0.3">
      <c r="B117" s="1" t="s">
        <v>114</v>
      </c>
      <c r="C117" s="2" t="s">
        <v>449</v>
      </c>
      <c r="D117" s="2"/>
      <c r="E117" s="46">
        <v>25.63</v>
      </c>
      <c r="F117" s="45">
        <f t="shared" si="4"/>
        <v>3280.64</v>
      </c>
      <c r="G117" s="24" t="s">
        <v>443</v>
      </c>
      <c r="H117" s="24" t="s">
        <v>344</v>
      </c>
      <c r="I117" s="44">
        <v>1</v>
      </c>
      <c r="J117" s="24">
        <v>0</v>
      </c>
      <c r="K117" s="24">
        <v>0</v>
      </c>
      <c r="L117" s="24" t="s">
        <v>320</v>
      </c>
      <c r="M117" s="42">
        <v>41192</v>
      </c>
      <c r="N117" s="9"/>
      <c r="O117" s="9"/>
      <c r="P117" s="24" t="s">
        <v>358</v>
      </c>
      <c r="Q117" s="48"/>
      <c r="R117" s="37" t="s">
        <v>422</v>
      </c>
      <c r="T117" s="38"/>
    </row>
    <row r="118" spans="1:20" s="37" customFormat="1" ht="29.25" customHeight="1" x14ac:dyDescent="0.3">
      <c r="B118" s="1" t="s">
        <v>29</v>
      </c>
      <c r="C118" s="2" t="s">
        <v>30</v>
      </c>
      <c r="D118" s="2"/>
      <c r="E118" s="46">
        <v>31.82</v>
      </c>
      <c r="F118" s="45">
        <f t="shared" si="4"/>
        <v>4072.96</v>
      </c>
      <c r="G118" s="24" t="s">
        <v>330</v>
      </c>
      <c r="H118" s="24" t="s">
        <v>344</v>
      </c>
      <c r="I118" s="44">
        <v>1</v>
      </c>
      <c r="J118" s="24">
        <v>0</v>
      </c>
      <c r="K118" s="24">
        <v>0</v>
      </c>
      <c r="L118" s="37" t="s">
        <v>320</v>
      </c>
      <c r="M118" s="42">
        <v>41987</v>
      </c>
      <c r="N118" s="9">
        <v>42109</v>
      </c>
      <c r="O118" s="9">
        <v>42276</v>
      </c>
      <c r="P118" s="9" t="s">
        <v>319</v>
      </c>
      <c r="Q118" s="48"/>
      <c r="R118" s="37" t="s">
        <v>422</v>
      </c>
      <c r="T118" s="38"/>
    </row>
    <row r="119" spans="1:20" s="37" customFormat="1" ht="31.5" customHeight="1" x14ac:dyDescent="0.3">
      <c r="B119" s="1" t="s">
        <v>31</v>
      </c>
      <c r="C119" s="2" t="s">
        <v>32</v>
      </c>
      <c r="D119" s="2"/>
      <c r="E119" s="46">
        <v>140</v>
      </c>
      <c r="F119" s="45">
        <f t="shared" si="4"/>
        <v>17920</v>
      </c>
      <c r="G119" s="24" t="s">
        <v>405</v>
      </c>
      <c r="H119" s="24" t="s">
        <v>324</v>
      </c>
      <c r="I119" s="44">
        <v>1</v>
      </c>
      <c r="J119" s="24">
        <v>0</v>
      </c>
      <c r="K119" s="24">
        <v>0</v>
      </c>
      <c r="L119" s="24" t="s">
        <v>320</v>
      </c>
      <c r="M119" s="42">
        <v>41974</v>
      </c>
      <c r="N119" s="9">
        <v>42116</v>
      </c>
      <c r="O119" s="9">
        <v>42284</v>
      </c>
      <c r="P119" s="24" t="s">
        <v>319</v>
      </c>
      <c r="Q119" s="48"/>
      <c r="R119" s="37" t="s">
        <v>422</v>
      </c>
      <c r="T119" s="38"/>
    </row>
    <row r="120" spans="1:20" s="37" customFormat="1" ht="31.5" customHeight="1" x14ac:dyDescent="0.3">
      <c r="A120" s="37" t="s">
        <v>319</v>
      </c>
      <c r="B120" s="1" t="s">
        <v>27</v>
      </c>
      <c r="C120" s="2" t="s">
        <v>28</v>
      </c>
      <c r="D120" s="2"/>
      <c r="E120" s="46">
        <v>321.64999999999998</v>
      </c>
      <c r="F120" s="45">
        <v>41171.199999999997</v>
      </c>
      <c r="G120" s="24" t="s">
        <v>443</v>
      </c>
      <c r="H120" s="24" t="s">
        <v>344</v>
      </c>
      <c r="I120" s="44">
        <v>1</v>
      </c>
      <c r="J120" s="24">
        <v>0</v>
      </c>
      <c r="K120" s="24">
        <v>0</v>
      </c>
      <c r="L120" s="24" t="s">
        <v>320</v>
      </c>
      <c r="M120" s="42">
        <v>42339</v>
      </c>
      <c r="N120" s="9" t="s">
        <v>597</v>
      </c>
      <c r="O120" s="9" t="s">
        <v>597</v>
      </c>
      <c r="P120" s="24" t="s">
        <v>464</v>
      </c>
      <c r="Q120" s="48" t="s">
        <v>533</v>
      </c>
      <c r="R120" s="37" t="s">
        <v>422</v>
      </c>
      <c r="T120" s="38"/>
    </row>
    <row r="121" spans="1:20" s="37" customFormat="1" ht="31.5" customHeight="1" x14ac:dyDescent="0.3">
      <c r="B121" s="1"/>
      <c r="C121" s="2" t="s">
        <v>587</v>
      </c>
      <c r="D121" s="2"/>
      <c r="E121" s="46">
        <v>111.1</v>
      </c>
      <c r="F121" s="45">
        <v>14220.8</v>
      </c>
      <c r="G121" s="24" t="s">
        <v>443</v>
      </c>
      <c r="H121" s="24" t="s">
        <v>344</v>
      </c>
      <c r="I121" s="44">
        <v>1</v>
      </c>
      <c r="J121" s="24">
        <v>0</v>
      </c>
      <c r="K121" s="24">
        <v>0</v>
      </c>
      <c r="L121" s="24" t="s">
        <v>320</v>
      </c>
      <c r="M121" s="42">
        <v>42339</v>
      </c>
      <c r="N121" s="9">
        <v>42842</v>
      </c>
      <c r="O121" s="9">
        <v>42947</v>
      </c>
      <c r="P121" s="24" t="s">
        <v>464</v>
      </c>
      <c r="Q121" s="48"/>
      <c r="T121" s="38"/>
    </row>
    <row r="122" spans="1:20" s="37" customFormat="1" ht="31.5" customHeight="1" x14ac:dyDescent="0.3">
      <c r="B122" s="1"/>
      <c r="C122" s="2" t="s">
        <v>588</v>
      </c>
      <c r="D122" s="2"/>
      <c r="E122" s="46">
        <v>189.17098999999999</v>
      </c>
      <c r="F122" s="45">
        <v>24213.886719999999</v>
      </c>
      <c r="G122" s="24" t="s">
        <v>443</v>
      </c>
      <c r="H122" s="24" t="s">
        <v>344</v>
      </c>
      <c r="I122" s="44">
        <v>1</v>
      </c>
      <c r="J122" s="24">
        <v>0</v>
      </c>
      <c r="K122" s="24">
        <v>0</v>
      </c>
      <c r="L122" s="24" t="s">
        <v>320</v>
      </c>
      <c r="M122" s="42">
        <v>42339</v>
      </c>
      <c r="N122" s="9">
        <v>42748</v>
      </c>
      <c r="O122" s="9">
        <v>42855</v>
      </c>
      <c r="P122" s="24" t="s">
        <v>464</v>
      </c>
      <c r="Q122" s="48"/>
      <c r="T122" s="38"/>
    </row>
    <row r="123" spans="1:20" s="37" customFormat="1" ht="31.5" customHeight="1" x14ac:dyDescent="0.3">
      <c r="B123" s="1"/>
      <c r="C123" s="2" t="s">
        <v>589</v>
      </c>
      <c r="D123" s="2"/>
      <c r="E123" s="46">
        <v>17.349070000000001</v>
      </c>
      <c r="F123" s="45">
        <v>2220.6809600000001</v>
      </c>
      <c r="G123" s="24" t="s">
        <v>443</v>
      </c>
      <c r="H123" s="24" t="s">
        <v>344</v>
      </c>
      <c r="I123" s="44">
        <v>1</v>
      </c>
      <c r="J123" s="24">
        <v>0</v>
      </c>
      <c r="K123" s="24">
        <v>0</v>
      </c>
      <c r="L123" s="24" t="s">
        <v>320</v>
      </c>
      <c r="M123" s="42">
        <v>42339</v>
      </c>
      <c r="N123" s="9">
        <v>42748</v>
      </c>
      <c r="O123" s="9">
        <v>42855</v>
      </c>
      <c r="P123" s="24" t="s">
        <v>464</v>
      </c>
      <c r="Q123" s="48"/>
      <c r="T123" s="38"/>
    </row>
    <row r="124" spans="1:20" s="37" customFormat="1" ht="46.5" customHeight="1" x14ac:dyDescent="0.3">
      <c r="B124" s="1" t="s">
        <v>33</v>
      </c>
      <c r="C124" s="2" t="s">
        <v>34</v>
      </c>
      <c r="D124" s="2"/>
      <c r="E124" s="46">
        <v>5</v>
      </c>
      <c r="F124" s="45">
        <f t="shared" si="4"/>
        <v>640</v>
      </c>
      <c r="G124" s="24" t="s">
        <v>369</v>
      </c>
      <c r="H124" s="24" t="s">
        <v>324</v>
      </c>
      <c r="I124" s="44">
        <v>1</v>
      </c>
      <c r="J124" s="24">
        <v>0</v>
      </c>
      <c r="K124" s="24">
        <v>0</v>
      </c>
      <c r="L124" s="24" t="s">
        <v>320</v>
      </c>
      <c r="M124" s="42">
        <v>42005</v>
      </c>
      <c r="N124" s="9">
        <v>42124</v>
      </c>
      <c r="O124" s="9">
        <v>42145</v>
      </c>
      <c r="P124" s="24" t="s">
        <v>319</v>
      </c>
      <c r="Q124" s="48"/>
      <c r="R124" s="37" t="s">
        <v>422</v>
      </c>
      <c r="T124" s="38"/>
    </row>
    <row r="125" spans="1:20" s="37" customFormat="1" ht="27.75" customHeight="1" x14ac:dyDescent="0.3">
      <c r="B125" s="1" t="s">
        <v>35</v>
      </c>
      <c r="C125" s="2" t="s">
        <v>36</v>
      </c>
      <c r="D125" s="2"/>
      <c r="E125" s="46">
        <v>0.05</v>
      </c>
      <c r="F125" s="45">
        <f t="shared" si="4"/>
        <v>6.4</v>
      </c>
      <c r="G125" s="24" t="s">
        <v>369</v>
      </c>
      <c r="H125" s="24" t="s">
        <v>324</v>
      </c>
      <c r="I125" s="44">
        <v>1</v>
      </c>
      <c r="J125" s="24">
        <v>0</v>
      </c>
      <c r="K125" s="24">
        <v>0</v>
      </c>
      <c r="L125" s="24" t="s">
        <v>320</v>
      </c>
      <c r="M125" s="42">
        <v>41944</v>
      </c>
      <c r="N125" s="9">
        <v>42116</v>
      </c>
      <c r="O125" s="9">
        <v>42284</v>
      </c>
      <c r="P125" s="24" t="s">
        <v>319</v>
      </c>
      <c r="Q125" s="48"/>
      <c r="R125" s="37" t="s">
        <v>422</v>
      </c>
      <c r="T125" s="38"/>
    </row>
    <row r="126" spans="1:20" s="37" customFormat="1" ht="36.75" customHeight="1" x14ac:dyDescent="0.3">
      <c r="B126" s="1" t="s">
        <v>199</v>
      </c>
      <c r="C126" s="2" t="s">
        <v>448</v>
      </c>
      <c r="D126" s="2"/>
      <c r="E126" s="46">
        <v>20</v>
      </c>
      <c r="F126" s="45">
        <f t="shared" si="4"/>
        <v>2560</v>
      </c>
      <c r="G126" s="24" t="s">
        <v>369</v>
      </c>
      <c r="H126" s="24" t="s">
        <v>324</v>
      </c>
      <c r="I126" s="44">
        <v>1</v>
      </c>
      <c r="J126" s="24">
        <v>0</v>
      </c>
      <c r="K126" s="24">
        <v>0</v>
      </c>
      <c r="L126" s="24" t="s">
        <v>320</v>
      </c>
      <c r="M126" s="42">
        <v>42095</v>
      </c>
      <c r="N126" s="9">
        <v>42142</v>
      </c>
      <c r="O126" s="9">
        <v>42506</v>
      </c>
      <c r="P126" s="24" t="s">
        <v>319</v>
      </c>
      <c r="Q126" s="48"/>
      <c r="R126" s="37" t="s">
        <v>422</v>
      </c>
      <c r="T126" s="38"/>
    </row>
    <row r="127" spans="1:20" s="37" customFormat="1" ht="26.25" customHeight="1" x14ac:dyDescent="0.3">
      <c r="B127" s="1" t="s">
        <v>447</v>
      </c>
      <c r="C127" s="2" t="s">
        <v>446</v>
      </c>
      <c r="D127" s="2"/>
      <c r="E127" s="46">
        <v>95</v>
      </c>
      <c r="F127" s="45">
        <f t="shared" si="4"/>
        <v>12160</v>
      </c>
      <c r="G127" s="24" t="s">
        <v>369</v>
      </c>
      <c r="H127" s="24" t="s">
        <v>344</v>
      </c>
      <c r="I127" s="44">
        <v>1</v>
      </c>
      <c r="J127" s="24">
        <v>0</v>
      </c>
      <c r="K127" s="24">
        <v>0</v>
      </c>
      <c r="L127" s="24" t="s">
        <v>320</v>
      </c>
      <c r="M127" s="42">
        <v>41926</v>
      </c>
      <c r="N127" s="9"/>
      <c r="O127" s="9"/>
      <c r="P127" s="24" t="s">
        <v>319</v>
      </c>
      <c r="Q127" s="48"/>
      <c r="R127" s="37" t="s">
        <v>422</v>
      </c>
      <c r="T127" s="38"/>
    </row>
    <row r="128" spans="1:20" s="37" customFormat="1" ht="45" customHeight="1" x14ac:dyDescent="0.3">
      <c r="A128" s="157"/>
      <c r="B128" s="159" t="s">
        <v>493</v>
      </c>
      <c r="C128" s="142" t="s">
        <v>555</v>
      </c>
      <c r="D128" s="2"/>
      <c r="E128" s="46">
        <v>40</v>
      </c>
      <c r="F128" s="45">
        <v>5120</v>
      </c>
      <c r="G128" s="24" t="s">
        <v>369</v>
      </c>
      <c r="H128" s="24" t="s">
        <v>321</v>
      </c>
      <c r="I128" s="44">
        <v>1</v>
      </c>
      <c r="J128" s="24">
        <v>0</v>
      </c>
      <c r="K128" s="24">
        <v>0</v>
      </c>
      <c r="L128" s="37" t="s">
        <v>320</v>
      </c>
      <c r="M128" s="42">
        <v>42385</v>
      </c>
      <c r="N128" s="9">
        <v>42414</v>
      </c>
      <c r="O128" s="9">
        <v>42928</v>
      </c>
      <c r="P128" s="9" t="s">
        <v>464</v>
      </c>
      <c r="Q128" s="48" t="s">
        <v>543</v>
      </c>
      <c r="T128" s="38"/>
    </row>
    <row r="129" spans="1:20" s="37" customFormat="1" ht="45" customHeight="1" x14ac:dyDescent="0.3">
      <c r="A129" s="156"/>
      <c r="B129" s="141" t="s">
        <v>547</v>
      </c>
      <c r="C129" s="142" t="s">
        <v>557</v>
      </c>
      <c r="D129" s="2"/>
      <c r="E129" s="46">
        <v>65</v>
      </c>
      <c r="F129" s="45">
        <v>8320</v>
      </c>
      <c r="G129" s="24" t="s">
        <v>369</v>
      </c>
      <c r="H129" s="24" t="s">
        <v>321</v>
      </c>
      <c r="I129" s="44">
        <v>1</v>
      </c>
      <c r="J129" s="24">
        <v>0</v>
      </c>
      <c r="K129" s="24">
        <v>0</v>
      </c>
      <c r="L129" s="37" t="s">
        <v>320</v>
      </c>
      <c r="M129" s="42">
        <v>42675</v>
      </c>
      <c r="N129" s="9">
        <v>42736</v>
      </c>
      <c r="O129" s="9">
        <v>42987</v>
      </c>
      <c r="P129" s="9" t="s">
        <v>459</v>
      </c>
      <c r="Q129" s="48" t="s">
        <v>548</v>
      </c>
      <c r="T129" s="38"/>
    </row>
    <row r="130" spans="1:20" s="37" customFormat="1" ht="45" customHeight="1" x14ac:dyDescent="0.3">
      <c r="A130" s="156"/>
      <c r="B130" s="1" t="s">
        <v>14</v>
      </c>
      <c r="C130" s="2" t="s">
        <v>15</v>
      </c>
      <c r="D130" s="2"/>
      <c r="E130" s="46">
        <v>10</v>
      </c>
      <c r="F130" s="45">
        <v>1280</v>
      </c>
      <c r="G130" s="37" t="s">
        <v>330</v>
      </c>
      <c r="H130" s="37" t="s">
        <v>321</v>
      </c>
      <c r="I130" s="50">
        <v>100</v>
      </c>
      <c r="J130" s="50">
        <v>0</v>
      </c>
      <c r="K130" s="50">
        <v>0</v>
      </c>
      <c r="L130" s="37" t="s">
        <v>320</v>
      </c>
      <c r="M130" s="42">
        <v>42309</v>
      </c>
      <c r="N130" s="9">
        <v>42124</v>
      </c>
      <c r="O130" s="9">
        <v>42855</v>
      </c>
      <c r="P130" s="9" t="s">
        <v>464</v>
      </c>
      <c r="Q130" s="48" t="s">
        <v>534</v>
      </c>
      <c r="R130" s="37" t="s">
        <v>422</v>
      </c>
      <c r="T130" s="38"/>
    </row>
    <row r="131" spans="1:20" s="37" customFormat="1" ht="31.5" customHeight="1" x14ac:dyDescent="0.3">
      <c r="B131" s="1" t="s">
        <v>118</v>
      </c>
      <c r="C131" s="2" t="s">
        <v>119</v>
      </c>
      <c r="D131" s="2"/>
      <c r="E131" s="46">
        <v>7</v>
      </c>
      <c r="F131" s="45">
        <f t="shared" si="4"/>
        <v>896</v>
      </c>
      <c r="G131" s="24" t="s">
        <v>330</v>
      </c>
      <c r="H131" s="24" t="s">
        <v>344</v>
      </c>
      <c r="I131" s="44">
        <v>1</v>
      </c>
      <c r="J131" s="24">
        <v>0</v>
      </c>
      <c r="K131" s="24">
        <v>0</v>
      </c>
      <c r="L131" s="37" t="s">
        <v>320</v>
      </c>
      <c r="M131" s="42">
        <v>41852</v>
      </c>
      <c r="N131" s="9"/>
      <c r="O131" s="9"/>
      <c r="P131" s="9" t="s">
        <v>319</v>
      </c>
      <c r="Q131" s="48"/>
      <c r="R131" s="37" t="s">
        <v>422</v>
      </c>
      <c r="T131" s="38"/>
    </row>
    <row r="132" spans="1:20" s="37" customFormat="1" ht="27.75" customHeight="1" x14ac:dyDescent="0.3">
      <c r="B132" s="1" t="s">
        <v>178</v>
      </c>
      <c r="C132" s="2" t="s">
        <v>445</v>
      </c>
      <c r="D132" s="2"/>
      <c r="E132" s="46">
        <v>4.5</v>
      </c>
      <c r="F132" s="45">
        <f t="shared" si="4"/>
        <v>576</v>
      </c>
      <c r="G132" s="24" t="s">
        <v>369</v>
      </c>
      <c r="H132" s="24" t="s">
        <v>339</v>
      </c>
      <c r="I132" s="44">
        <v>1</v>
      </c>
      <c r="J132" s="24">
        <v>0</v>
      </c>
      <c r="K132" s="24">
        <v>0</v>
      </c>
      <c r="L132" s="37" t="s">
        <v>320</v>
      </c>
      <c r="M132" s="42">
        <v>42309</v>
      </c>
      <c r="N132" s="9">
        <v>42338</v>
      </c>
      <c r="O132" s="9">
        <v>42353</v>
      </c>
      <c r="P132" s="9" t="s">
        <v>319</v>
      </c>
      <c r="Q132" s="48"/>
      <c r="S132" s="37" t="s">
        <v>444</v>
      </c>
      <c r="T132" s="38"/>
    </row>
    <row r="133" spans="1:20" s="37" customFormat="1" ht="30.75" customHeight="1" x14ac:dyDescent="0.3">
      <c r="B133" s="1" t="s">
        <v>8</v>
      </c>
      <c r="C133" s="2" t="s">
        <v>120</v>
      </c>
      <c r="D133" s="2"/>
      <c r="E133" s="46">
        <v>43</v>
      </c>
      <c r="F133" s="45">
        <f t="shared" si="4"/>
        <v>5504</v>
      </c>
      <c r="G133" s="24" t="s">
        <v>443</v>
      </c>
      <c r="H133" s="24" t="s">
        <v>324</v>
      </c>
      <c r="I133" s="44">
        <v>1</v>
      </c>
      <c r="J133" s="24">
        <v>0</v>
      </c>
      <c r="K133" s="24">
        <v>0</v>
      </c>
      <c r="L133" s="37" t="s">
        <v>320</v>
      </c>
      <c r="M133" s="42">
        <v>41153</v>
      </c>
      <c r="N133" s="9"/>
      <c r="O133" s="9"/>
      <c r="P133" s="9" t="s">
        <v>319</v>
      </c>
      <c r="Q133" s="48"/>
      <c r="R133" s="37" t="s">
        <v>422</v>
      </c>
      <c r="T133" s="38"/>
    </row>
    <row r="134" spans="1:20" s="37" customFormat="1" ht="30.75" customHeight="1" x14ac:dyDescent="0.3">
      <c r="B134" s="1" t="s">
        <v>37</v>
      </c>
      <c r="C134" s="2" t="s">
        <v>38</v>
      </c>
      <c r="D134" s="2"/>
      <c r="E134" s="46">
        <v>1.3</v>
      </c>
      <c r="F134" s="45">
        <f t="shared" si="4"/>
        <v>166.4</v>
      </c>
      <c r="G134" s="24" t="s">
        <v>369</v>
      </c>
      <c r="H134" s="24" t="s">
        <v>324</v>
      </c>
      <c r="I134" s="44">
        <v>1</v>
      </c>
      <c r="J134" s="24">
        <v>0</v>
      </c>
      <c r="K134" s="24">
        <v>0</v>
      </c>
      <c r="L134" s="24" t="s">
        <v>320</v>
      </c>
      <c r="M134" s="42">
        <v>41987</v>
      </c>
      <c r="N134" s="9">
        <v>42123</v>
      </c>
      <c r="O134" s="9">
        <v>42164</v>
      </c>
      <c r="P134" s="24" t="s">
        <v>319</v>
      </c>
      <c r="Q134" s="48"/>
      <c r="R134" s="37" t="s">
        <v>422</v>
      </c>
      <c r="T134" s="38"/>
    </row>
    <row r="135" spans="1:20" s="37" customFormat="1" ht="30.75" customHeight="1" x14ac:dyDescent="0.3">
      <c r="B135" s="1" t="s">
        <v>39</v>
      </c>
      <c r="C135" s="2" t="s">
        <v>40</v>
      </c>
      <c r="D135" s="2"/>
      <c r="E135" s="46">
        <v>9</v>
      </c>
      <c r="F135" s="45">
        <f t="shared" si="4"/>
        <v>1152</v>
      </c>
      <c r="G135" s="24" t="s">
        <v>369</v>
      </c>
      <c r="H135" s="24" t="s">
        <v>324</v>
      </c>
      <c r="I135" s="44">
        <v>1</v>
      </c>
      <c r="J135" s="24">
        <v>0</v>
      </c>
      <c r="K135" s="24">
        <v>0</v>
      </c>
      <c r="L135" s="37" t="s">
        <v>320</v>
      </c>
      <c r="M135" s="42">
        <v>41883</v>
      </c>
      <c r="N135" s="9">
        <v>42123</v>
      </c>
      <c r="O135" s="9">
        <v>42164</v>
      </c>
      <c r="P135" s="9" t="s">
        <v>319</v>
      </c>
      <c r="Q135" s="48"/>
      <c r="R135" s="37" t="s">
        <v>422</v>
      </c>
      <c r="T135" s="38"/>
    </row>
    <row r="136" spans="1:20" s="37" customFormat="1" ht="59.25" customHeight="1" x14ac:dyDescent="0.3">
      <c r="B136" s="1" t="s">
        <v>442</v>
      </c>
      <c r="C136" s="2" t="s">
        <v>441</v>
      </c>
      <c r="D136" s="2"/>
      <c r="E136" s="46">
        <v>5.38</v>
      </c>
      <c r="F136" s="45">
        <f t="shared" si="4"/>
        <v>688.64</v>
      </c>
      <c r="G136" s="24" t="s">
        <v>369</v>
      </c>
      <c r="H136" s="24" t="s">
        <v>324</v>
      </c>
      <c r="I136" s="44">
        <v>1</v>
      </c>
      <c r="J136" s="24">
        <v>0</v>
      </c>
      <c r="K136" s="24">
        <v>0</v>
      </c>
      <c r="L136" s="37" t="s">
        <v>320</v>
      </c>
      <c r="M136" s="42">
        <v>41821</v>
      </c>
      <c r="N136" s="9"/>
      <c r="O136" s="9"/>
      <c r="P136" s="9" t="s">
        <v>358</v>
      </c>
      <c r="Q136" s="48"/>
      <c r="R136" s="37" t="s">
        <v>422</v>
      </c>
      <c r="T136" s="38"/>
    </row>
    <row r="137" spans="1:20" s="37" customFormat="1" ht="36.75" customHeight="1" x14ac:dyDescent="0.3">
      <c r="B137" s="1" t="s">
        <v>440</v>
      </c>
      <c r="C137" s="2" t="s">
        <v>439</v>
      </c>
      <c r="D137" s="2"/>
      <c r="E137" s="46">
        <v>2.27</v>
      </c>
      <c r="F137" s="45">
        <f t="shared" si="4"/>
        <v>290.56</v>
      </c>
      <c r="G137" s="24" t="s">
        <v>369</v>
      </c>
      <c r="H137" s="24" t="s">
        <v>324</v>
      </c>
      <c r="I137" s="44">
        <v>1</v>
      </c>
      <c r="J137" s="24">
        <v>0</v>
      </c>
      <c r="K137" s="24">
        <v>0</v>
      </c>
      <c r="L137" s="37" t="s">
        <v>320</v>
      </c>
      <c r="M137" s="42">
        <v>41609</v>
      </c>
      <c r="N137" s="9"/>
      <c r="O137" s="9"/>
      <c r="P137" s="9" t="s">
        <v>358</v>
      </c>
      <c r="Q137" s="48"/>
      <c r="R137" s="37" t="s">
        <v>422</v>
      </c>
      <c r="T137" s="38"/>
    </row>
    <row r="138" spans="1:20" s="37" customFormat="1" ht="45" customHeight="1" x14ac:dyDescent="0.3">
      <c r="B138" s="1" t="s">
        <v>438</v>
      </c>
      <c r="C138" s="2" t="s">
        <v>437</v>
      </c>
      <c r="D138" s="2"/>
      <c r="E138" s="55">
        <v>10.76</v>
      </c>
      <c r="F138" s="45">
        <f t="shared" si="4"/>
        <v>1377.28</v>
      </c>
      <c r="G138" s="24" t="s">
        <v>369</v>
      </c>
      <c r="H138" s="24" t="s">
        <v>344</v>
      </c>
      <c r="I138" s="44">
        <v>1</v>
      </c>
      <c r="J138" s="24">
        <v>0</v>
      </c>
      <c r="K138" s="24">
        <v>0</v>
      </c>
      <c r="L138" s="37" t="s">
        <v>320</v>
      </c>
      <c r="M138" s="42">
        <v>41609</v>
      </c>
      <c r="N138" s="9"/>
      <c r="O138" s="9"/>
      <c r="P138" s="9" t="s">
        <v>358</v>
      </c>
      <c r="Q138" s="48"/>
      <c r="R138" s="37" t="s">
        <v>422</v>
      </c>
      <c r="T138" s="38"/>
    </row>
    <row r="139" spans="1:20" s="37" customFormat="1" ht="45" customHeight="1" x14ac:dyDescent="0.3">
      <c r="B139" s="1" t="s">
        <v>436</v>
      </c>
      <c r="C139" s="2" t="s">
        <v>435</v>
      </c>
      <c r="D139" s="2"/>
      <c r="E139" s="55">
        <v>25.56</v>
      </c>
      <c r="F139" s="45">
        <f t="shared" si="4"/>
        <v>3271.68</v>
      </c>
      <c r="G139" s="24" t="s">
        <v>369</v>
      </c>
      <c r="H139" s="24" t="s">
        <v>324</v>
      </c>
      <c r="I139" s="44">
        <v>1</v>
      </c>
      <c r="J139" s="24">
        <v>0</v>
      </c>
      <c r="K139" s="24">
        <v>0</v>
      </c>
      <c r="L139" s="37" t="s">
        <v>320</v>
      </c>
      <c r="M139" s="42">
        <v>41821</v>
      </c>
      <c r="N139" s="9"/>
      <c r="O139" s="9"/>
      <c r="P139" s="24" t="s">
        <v>358</v>
      </c>
      <c r="Q139" s="48"/>
      <c r="R139" s="37" t="s">
        <v>422</v>
      </c>
      <c r="T139" s="38"/>
    </row>
    <row r="140" spans="1:20" s="37" customFormat="1" ht="45" customHeight="1" x14ac:dyDescent="0.3">
      <c r="B140" s="1" t="s">
        <v>434</v>
      </c>
      <c r="C140" s="2" t="s">
        <v>433</v>
      </c>
      <c r="D140" s="2"/>
      <c r="E140" s="46">
        <v>30.75</v>
      </c>
      <c r="F140" s="45">
        <f t="shared" si="4"/>
        <v>3936</v>
      </c>
      <c r="G140" s="24" t="s">
        <v>369</v>
      </c>
      <c r="H140" s="24" t="s">
        <v>321</v>
      </c>
      <c r="I140" s="44">
        <v>1</v>
      </c>
      <c r="J140" s="24">
        <v>0</v>
      </c>
      <c r="K140" s="24">
        <v>0</v>
      </c>
      <c r="L140" s="37" t="s">
        <v>320</v>
      </c>
      <c r="M140" s="42">
        <v>41821</v>
      </c>
      <c r="N140" s="9"/>
      <c r="O140" s="9"/>
      <c r="P140" s="9" t="s">
        <v>319</v>
      </c>
      <c r="Q140" s="48"/>
      <c r="R140" s="37" t="s">
        <v>422</v>
      </c>
      <c r="T140" s="38"/>
    </row>
    <row r="141" spans="1:20" s="37" customFormat="1" ht="45.75" customHeight="1" x14ac:dyDescent="0.3">
      <c r="B141" s="1" t="s">
        <v>16</v>
      </c>
      <c r="C141" s="2" t="s">
        <v>17</v>
      </c>
      <c r="D141" s="2"/>
      <c r="E141" s="46">
        <v>10</v>
      </c>
      <c r="F141" s="45">
        <f t="shared" si="4"/>
        <v>1280</v>
      </c>
      <c r="G141" s="37" t="s">
        <v>369</v>
      </c>
      <c r="H141" s="37" t="s">
        <v>321</v>
      </c>
      <c r="I141" s="44">
        <v>1</v>
      </c>
      <c r="J141" s="24">
        <v>0</v>
      </c>
      <c r="K141" s="24">
        <v>0</v>
      </c>
      <c r="L141" s="37" t="s">
        <v>320</v>
      </c>
      <c r="M141" s="42">
        <v>42217</v>
      </c>
      <c r="N141" s="9">
        <v>42264</v>
      </c>
      <c r="O141" s="9">
        <v>42368</v>
      </c>
      <c r="P141" s="9" t="s">
        <v>319</v>
      </c>
      <c r="Q141" s="48"/>
      <c r="R141" s="37" t="s">
        <v>422</v>
      </c>
      <c r="T141" s="38"/>
    </row>
    <row r="142" spans="1:20" s="37" customFormat="1" ht="45.75" customHeight="1" x14ac:dyDescent="0.3">
      <c r="B142" s="1" t="s">
        <v>18</v>
      </c>
      <c r="C142" s="2" t="s">
        <v>432</v>
      </c>
      <c r="D142" s="2"/>
      <c r="E142" s="46">
        <v>8</v>
      </c>
      <c r="F142" s="45">
        <f t="shared" si="4"/>
        <v>1024</v>
      </c>
      <c r="G142" s="37" t="s">
        <v>369</v>
      </c>
      <c r="H142" s="37" t="s">
        <v>321</v>
      </c>
      <c r="I142" s="44">
        <v>1</v>
      </c>
      <c r="J142" s="24">
        <v>0</v>
      </c>
      <c r="K142" s="24">
        <v>0</v>
      </c>
      <c r="L142" s="37" t="s">
        <v>320</v>
      </c>
      <c r="M142" s="42">
        <v>42217</v>
      </c>
      <c r="N142" s="9">
        <v>42264</v>
      </c>
      <c r="O142" s="9">
        <v>42368</v>
      </c>
      <c r="P142" s="9" t="s">
        <v>319</v>
      </c>
      <c r="Q142" s="48"/>
      <c r="R142" s="37" t="s">
        <v>422</v>
      </c>
      <c r="T142" s="38"/>
    </row>
    <row r="143" spans="1:20" s="37" customFormat="1" ht="45.75" customHeight="1" x14ac:dyDescent="0.3">
      <c r="B143" s="1" t="s">
        <v>19</v>
      </c>
      <c r="C143" s="2" t="s">
        <v>431</v>
      </c>
      <c r="D143" s="2"/>
      <c r="E143" s="46">
        <v>8</v>
      </c>
      <c r="F143" s="45">
        <f t="shared" si="4"/>
        <v>1024</v>
      </c>
      <c r="G143" s="37" t="s">
        <v>369</v>
      </c>
      <c r="H143" s="37" t="s">
        <v>321</v>
      </c>
      <c r="I143" s="44">
        <v>1</v>
      </c>
      <c r="J143" s="24">
        <v>0</v>
      </c>
      <c r="K143" s="24">
        <v>0</v>
      </c>
      <c r="L143" s="37" t="s">
        <v>320</v>
      </c>
      <c r="M143" s="42">
        <v>42217</v>
      </c>
      <c r="N143" s="9">
        <v>42264</v>
      </c>
      <c r="O143" s="9">
        <v>42399</v>
      </c>
      <c r="P143" s="9" t="s">
        <v>319</v>
      </c>
      <c r="Q143" s="48"/>
      <c r="R143" s="37" t="s">
        <v>422</v>
      </c>
      <c r="T143" s="38"/>
    </row>
    <row r="144" spans="1:20" s="37" customFormat="1" ht="45" customHeight="1" x14ac:dyDescent="0.3">
      <c r="B144" s="1" t="s">
        <v>20</v>
      </c>
      <c r="C144" s="2" t="s">
        <v>190</v>
      </c>
      <c r="D144" s="2"/>
      <c r="E144" s="46">
        <v>8</v>
      </c>
      <c r="F144" s="45">
        <f t="shared" si="4"/>
        <v>1024</v>
      </c>
      <c r="G144" s="37" t="s">
        <v>369</v>
      </c>
      <c r="H144" s="37" t="s">
        <v>321</v>
      </c>
      <c r="I144" s="44">
        <v>1</v>
      </c>
      <c r="J144" s="24">
        <v>0</v>
      </c>
      <c r="K144" s="24">
        <v>0</v>
      </c>
      <c r="L144" s="37" t="s">
        <v>320</v>
      </c>
      <c r="M144" s="42">
        <v>42232</v>
      </c>
      <c r="N144" s="9">
        <v>42278</v>
      </c>
      <c r="O144" s="9">
        <v>42399</v>
      </c>
      <c r="P144" s="9" t="s">
        <v>319</v>
      </c>
      <c r="Q144" s="48"/>
      <c r="R144" s="37" t="s">
        <v>422</v>
      </c>
      <c r="T144" s="38"/>
    </row>
    <row r="145" spans="1:20" s="37" customFormat="1" ht="39.75" customHeight="1" x14ac:dyDescent="0.3">
      <c r="B145" s="1" t="s">
        <v>198</v>
      </c>
      <c r="C145" s="2" t="s">
        <v>430</v>
      </c>
      <c r="D145" s="2"/>
      <c r="E145" s="46">
        <v>15.31</v>
      </c>
      <c r="F145" s="45">
        <f t="shared" si="4"/>
        <v>1959.68</v>
      </c>
      <c r="G145" s="24" t="s">
        <v>369</v>
      </c>
      <c r="H145" s="24" t="s">
        <v>324</v>
      </c>
      <c r="I145" s="44">
        <v>1</v>
      </c>
      <c r="J145" s="24">
        <v>0</v>
      </c>
      <c r="K145" s="24">
        <v>0</v>
      </c>
      <c r="L145" s="37" t="s">
        <v>320</v>
      </c>
      <c r="M145" s="42">
        <v>41609</v>
      </c>
      <c r="N145" s="9"/>
      <c r="O145" s="9"/>
      <c r="P145" s="9" t="s">
        <v>358</v>
      </c>
      <c r="Q145" s="48"/>
      <c r="R145" s="37" t="s">
        <v>422</v>
      </c>
      <c r="T145" s="38"/>
    </row>
    <row r="146" spans="1:20" s="37" customFormat="1" ht="42" customHeight="1" x14ac:dyDescent="0.3">
      <c r="B146" s="1" t="s">
        <v>429</v>
      </c>
      <c r="C146" s="2" t="s">
        <v>428</v>
      </c>
      <c r="D146" s="2"/>
      <c r="E146" s="55">
        <v>7</v>
      </c>
      <c r="F146" s="45">
        <f t="shared" si="4"/>
        <v>896</v>
      </c>
      <c r="G146" s="24" t="s">
        <v>369</v>
      </c>
      <c r="H146" s="24" t="s">
        <v>344</v>
      </c>
      <c r="I146" s="44">
        <v>1</v>
      </c>
      <c r="J146" s="24">
        <v>0</v>
      </c>
      <c r="K146" s="24">
        <v>0</v>
      </c>
      <c r="L146" s="37" t="s">
        <v>320</v>
      </c>
      <c r="M146" s="42">
        <v>41791</v>
      </c>
      <c r="N146" s="9"/>
      <c r="O146" s="9"/>
      <c r="P146" s="24" t="s">
        <v>358</v>
      </c>
      <c r="Q146" s="48"/>
      <c r="R146" s="37" t="s">
        <v>422</v>
      </c>
      <c r="T146" s="38"/>
    </row>
    <row r="147" spans="1:20" s="37" customFormat="1" ht="42" customHeight="1" x14ac:dyDescent="0.3">
      <c r="B147" s="1" t="s">
        <v>21</v>
      </c>
      <c r="C147" s="22" t="s">
        <v>22</v>
      </c>
      <c r="D147" s="22"/>
      <c r="E147" s="75">
        <v>57</v>
      </c>
      <c r="F147" s="45">
        <f t="shared" si="4"/>
        <v>7296</v>
      </c>
      <c r="G147" s="74" t="s">
        <v>369</v>
      </c>
      <c r="H147" s="24" t="s">
        <v>321</v>
      </c>
      <c r="I147" s="44">
        <v>1</v>
      </c>
      <c r="J147" s="24">
        <v>0</v>
      </c>
      <c r="K147" s="24">
        <v>0</v>
      </c>
      <c r="L147" s="37" t="s">
        <v>320</v>
      </c>
      <c r="M147" s="42">
        <v>42064</v>
      </c>
      <c r="N147" s="67">
        <v>42207</v>
      </c>
      <c r="O147" s="9">
        <v>42402</v>
      </c>
      <c r="P147" s="9" t="s">
        <v>319</v>
      </c>
      <c r="Q147" s="48"/>
      <c r="R147" s="37" t="s">
        <v>422</v>
      </c>
      <c r="T147" s="38"/>
    </row>
    <row r="148" spans="1:20" s="37" customFormat="1" ht="45.75" customHeight="1" x14ac:dyDescent="0.3">
      <c r="B148" s="1" t="s">
        <v>23</v>
      </c>
      <c r="C148" s="22" t="s">
        <v>24</v>
      </c>
      <c r="D148" s="22"/>
      <c r="E148" s="75">
        <v>25</v>
      </c>
      <c r="F148" s="45">
        <f t="shared" si="4"/>
        <v>3200</v>
      </c>
      <c r="G148" s="74" t="s">
        <v>369</v>
      </c>
      <c r="H148" s="24" t="s">
        <v>321</v>
      </c>
      <c r="I148" s="44">
        <v>1</v>
      </c>
      <c r="J148" s="24">
        <v>0</v>
      </c>
      <c r="K148" s="24">
        <v>0</v>
      </c>
      <c r="L148" s="37" t="s">
        <v>320</v>
      </c>
      <c r="M148" s="42">
        <v>42064</v>
      </c>
      <c r="N148" s="67">
        <v>42207</v>
      </c>
      <c r="O148" s="9">
        <v>42402</v>
      </c>
      <c r="P148" s="9" t="s">
        <v>319</v>
      </c>
      <c r="Q148" s="48"/>
      <c r="R148" s="37" t="s">
        <v>422</v>
      </c>
      <c r="T148" s="38"/>
    </row>
    <row r="149" spans="1:20" s="37" customFormat="1" ht="45.75" customHeight="1" x14ac:dyDescent="0.3">
      <c r="B149" s="1" t="s">
        <v>41</v>
      </c>
      <c r="C149" s="2" t="s">
        <v>427</v>
      </c>
      <c r="D149" s="2"/>
      <c r="E149" s="46">
        <v>36.5</v>
      </c>
      <c r="F149" s="45">
        <f t="shared" si="4"/>
        <v>4672</v>
      </c>
      <c r="G149" s="24" t="s">
        <v>369</v>
      </c>
      <c r="H149" s="24" t="s">
        <v>425</v>
      </c>
      <c r="I149" s="44">
        <v>1</v>
      </c>
      <c r="J149" s="24">
        <v>0</v>
      </c>
      <c r="K149" s="24">
        <v>0</v>
      </c>
      <c r="L149" s="37" t="s">
        <v>320</v>
      </c>
      <c r="M149" s="42">
        <v>40452</v>
      </c>
      <c r="N149" s="42">
        <v>40483</v>
      </c>
      <c r="O149" s="9">
        <v>42784</v>
      </c>
      <c r="P149" s="9" t="s">
        <v>319</v>
      </c>
      <c r="Q149" s="48"/>
      <c r="R149" s="37" t="s">
        <v>422</v>
      </c>
      <c r="T149" s="38"/>
    </row>
    <row r="150" spans="1:20" s="37" customFormat="1" ht="46.5" customHeight="1" x14ac:dyDescent="0.3">
      <c r="B150" s="1" t="s">
        <v>426</v>
      </c>
      <c r="C150" s="2" t="s">
        <v>42</v>
      </c>
      <c r="D150" s="2"/>
      <c r="E150" s="46">
        <v>27</v>
      </c>
      <c r="F150" s="45">
        <f t="shared" si="4"/>
        <v>3456</v>
      </c>
      <c r="G150" s="24" t="s">
        <v>369</v>
      </c>
      <c r="H150" s="24" t="s">
        <v>425</v>
      </c>
      <c r="I150" s="44">
        <v>1</v>
      </c>
      <c r="J150" s="24">
        <v>0</v>
      </c>
      <c r="K150" s="24">
        <v>0</v>
      </c>
      <c r="L150" s="37" t="s">
        <v>320</v>
      </c>
      <c r="M150" s="42">
        <v>41548</v>
      </c>
      <c r="N150" s="9"/>
      <c r="O150" s="9"/>
      <c r="P150" s="9" t="s">
        <v>319</v>
      </c>
      <c r="Q150" s="48"/>
      <c r="R150" s="37" t="s">
        <v>422</v>
      </c>
      <c r="T150" s="38"/>
    </row>
    <row r="151" spans="1:20" s="37" customFormat="1" ht="45.75" customHeight="1" x14ac:dyDescent="0.3">
      <c r="B151" s="1" t="s">
        <v>424</v>
      </c>
      <c r="C151" s="2" t="s">
        <v>423</v>
      </c>
      <c r="D151" s="2"/>
      <c r="E151" s="46">
        <v>5</v>
      </c>
      <c r="F151" s="45">
        <f t="shared" si="4"/>
        <v>640</v>
      </c>
      <c r="G151" s="24" t="s">
        <v>369</v>
      </c>
      <c r="H151" s="24" t="s">
        <v>324</v>
      </c>
      <c r="I151" s="44">
        <v>1</v>
      </c>
      <c r="J151" s="24">
        <v>0</v>
      </c>
      <c r="K151" s="24">
        <v>0</v>
      </c>
      <c r="L151" s="37" t="s">
        <v>320</v>
      </c>
      <c r="M151" s="42">
        <v>41699</v>
      </c>
      <c r="N151" s="9"/>
      <c r="O151" s="9"/>
      <c r="P151" s="9" t="s">
        <v>319</v>
      </c>
      <c r="Q151" s="48"/>
      <c r="R151" s="37" t="s">
        <v>422</v>
      </c>
      <c r="T151" s="38"/>
    </row>
    <row r="152" spans="1:20" s="3" customFormat="1" ht="41.25" customHeight="1" x14ac:dyDescent="0.3">
      <c r="B152" s="1"/>
      <c r="C152" s="60" t="s">
        <v>421</v>
      </c>
      <c r="D152" s="60"/>
      <c r="E152" s="59">
        <f>SUM(E112:E150)</f>
        <v>1791.08006</v>
      </c>
      <c r="F152" s="58">
        <f>SUM(F112:F150)</f>
        <v>229258.24768</v>
      </c>
      <c r="G152" s="1"/>
      <c r="H152" s="1"/>
      <c r="I152" s="57"/>
      <c r="J152" s="1"/>
      <c r="K152" s="1"/>
      <c r="M152" s="4"/>
      <c r="N152" s="10"/>
      <c r="O152" s="10"/>
      <c r="P152" s="10"/>
      <c r="Q152" s="72"/>
      <c r="T152" s="115"/>
    </row>
    <row r="153" spans="1:20" s="37" customFormat="1" ht="43.5" customHeight="1" x14ac:dyDescent="0.3">
      <c r="A153" s="232" t="s">
        <v>420</v>
      </c>
      <c r="B153" s="233"/>
      <c r="C153" s="233"/>
      <c r="D153" s="233"/>
      <c r="E153" s="233"/>
      <c r="F153" s="233"/>
      <c r="G153" s="233"/>
      <c r="H153" s="233"/>
      <c r="I153" s="233"/>
      <c r="J153" s="233"/>
      <c r="K153" s="233"/>
      <c r="L153" s="233"/>
      <c r="M153" s="233"/>
      <c r="N153" s="233"/>
      <c r="O153" s="233"/>
      <c r="P153" s="233"/>
      <c r="Q153" s="234"/>
      <c r="T153" s="38"/>
    </row>
    <row r="154" spans="1:20" s="37" customFormat="1" ht="41.25" customHeight="1" x14ac:dyDescent="0.3">
      <c r="B154" s="1" t="s">
        <v>45</v>
      </c>
      <c r="C154" s="2" t="s">
        <v>46</v>
      </c>
      <c r="D154" s="2"/>
      <c r="E154" s="46">
        <v>101</v>
      </c>
      <c r="F154" s="45">
        <f t="shared" ref="F154:F166" si="5">E154*$A$6</f>
        <v>12928</v>
      </c>
      <c r="G154" s="24" t="s">
        <v>409</v>
      </c>
      <c r="H154" s="24" t="s">
        <v>324</v>
      </c>
      <c r="I154" s="44">
        <v>1</v>
      </c>
      <c r="J154" s="24">
        <v>0</v>
      </c>
      <c r="K154" s="24">
        <v>0</v>
      </c>
      <c r="L154" s="24" t="s">
        <v>320</v>
      </c>
      <c r="M154" s="42">
        <v>41883</v>
      </c>
      <c r="N154" s="9">
        <v>42357</v>
      </c>
      <c r="O154" s="9">
        <v>42440</v>
      </c>
      <c r="P154" s="24" t="s">
        <v>319</v>
      </c>
      <c r="Q154" s="47"/>
      <c r="R154" s="37" t="s">
        <v>401</v>
      </c>
      <c r="T154" s="38"/>
    </row>
    <row r="155" spans="1:20" s="37" customFormat="1" ht="62.25" customHeight="1" x14ac:dyDescent="0.3">
      <c r="B155" s="1" t="s">
        <v>47</v>
      </c>
      <c r="C155" s="2" t="s">
        <v>48</v>
      </c>
      <c r="D155" s="2"/>
      <c r="E155" s="46">
        <v>67</v>
      </c>
      <c r="F155" s="45">
        <f t="shared" si="5"/>
        <v>8576</v>
      </c>
      <c r="G155" s="24" t="s">
        <v>405</v>
      </c>
      <c r="H155" s="24" t="s">
        <v>324</v>
      </c>
      <c r="I155" s="44">
        <v>1</v>
      </c>
      <c r="J155" s="24">
        <v>0</v>
      </c>
      <c r="K155" s="24">
        <v>0</v>
      </c>
      <c r="L155" s="24" t="s">
        <v>320</v>
      </c>
      <c r="M155" s="42">
        <v>41974</v>
      </c>
      <c r="N155" s="9">
        <v>42357</v>
      </c>
      <c r="O155" s="9">
        <v>42440</v>
      </c>
      <c r="P155" s="24" t="s">
        <v>319</v>
      </c>
      <c r="Q155" s="47"/>
      <c r="R155" s="37" t="s">
        <v>401</v>
      </c>
      <c r="T155" s="38"/>
    </row>
    <row r="156" spans="1:20" s="37" customFormat="1" ht="40.5" customHeight="1" x14ac:dyDescent="0.3">
      <c r="B156" s="1" t="s">
        <v>6</v>
      </c>
      <c r="C156" s="2" t="s">
        <v>49</v>
      </c>
      <c r="D156" s="2"/>
      <c r="E156" s="46">
        <v>170</v>
      </c>
      <c r="F156" s="45">
        <f t="shared" si="5"/>
        <v>21760</v>
      </c>
      <c r="G156" s="24" t="s">
        <v>405</v>
      </c>
      <c r="H156" s="24" t="s">
        <v>324</v>
      </c>
      <c r="I156" s="44">
        <v>1</v>
      </c>
      <c r="J156" s="24">
        <v>0</v>
      </c>
      <c r="K156" s="24">
        <v>0</v>
      </c>
      <c r="L156" s="24" t="s">
        <v>320</v>
      </c>
      <c r="M156" s="42">
        <v>41883</v>
      </c>
      <c r="N156" s="9">
        <v>42319</v>
      </c>
      <c r="O156" s="9">
        <v>42423</v>
      </c>
      <c r="P156" s="24" t="s">
        <v>319</v>
      </c>
      <c r="Q156" s="47"/>
      <c r="R156" s="37" t="s">
        <v>401</v>
      </c>
      <c r="T156" s="38"/>
    </row>
    <row r="157" spans="1:20" s="37" customFormat="1" ht="47.25" customHeight="1" x14ac:dyDescent="0.3">
      <c r="B157" s="1" t="s">
        <v>50</v>
      </c>
      <c r="C157" s="2" t="s">
        <v>51</v>
      </c>
      <c r="D157" s="2"/>
      <c r="E157" s="46">
        <v>90</v>
      </c>
      <c r="F157" s="45">
        <f t="shared" si="5"/>
        <v>11520</v>
      </c>
      <c r="G157" s="24" t="s">
        <v>405</v>
      </c>
      <c r="H157" s="24" t="s">
        <v>324</v>
      </c>
      <c r="I157" s="44">
        <v>1</v>
      </c>
      <c r="J157" s="24">
        <v>0</v>
      </c>
      <c r="K157" s="24">
        <v>0</v>
      </c>
      <c r="L157" s="24" t="s">
        <v>320</v>
      </c>
      <c r="M157" s="42">
        <v>41883</v>
      </c>
      <c r="N157" s="9">
        <v>42350</v>
      </c>
      <c r="O157" s="9">
        <v>42452</v>
      </c>
      <c r="P157" s="24" t="s">
        <v>319</v>
      </c>
      <c r="Q157" s="47"/>
      <c r="R157" s="37" t="s">
        <v>401</v>
      </c>
      <c r="T157" s="38"/>
    </row>
    <row r="158" spans="1:20" s="37" customFormat="1" ht="45" customHeight="1" x14ac:dyDescent="0.3">
      <c r="B158" s="1" t="s">
        <v>419</v>
      </c>
      <c r="C158" s="2" t="s">
        <v>418</v>
      </c>
      <c r="D158" s="2"/>
      <c r="E158" s="46">
        <v>806.21</v>
      </c>
      <c r="F158" s="45">
        <f t="shared" si="5"/>
        <v>103194.88</v>
      </c>
      <c r="G158" s="24" t="s">
        <v>405</v>
      </c>
      <c r="H158" s="24" t="s">
        <v>324</v>
      </c>
      <c r="I158" s="44">
        <v>1</v>
      </c>
      <c r="J158" s="24">
        <v>0</v>
      </c>
      <c r="K158" s="24">
        <v>0</v>
      </c>
      <c r="L158" s="37" t="s">
        <v>320</v>
      </c>
      <c r="M158" s="42">
        <v>41640</v>
      </c>
      <c r="N158" s="42">
        <v>41760</v>
      </c>
      <c r="O158" s="24"/>
      <c r="P158" s="24" t="s">
        <v>319</v>
      </c>
      <c r="Q158" s="48"/>
      <c r="R158" s="37" t="s">
        <v>401</v>
      </c>
      <c r="T158" s="38"/>
    </row>
    <row r="159" spans="1:20" s="37" customFormat="1" ht="40.5" customHeight="1" x14ac:dyDescent="0.3">
      <c r="B159" s="1" t="s">
        <v>417</v>
      </c>
      <c r="C159" s="2" t="s">
        <v>416</v>
      </c>
      <c r="D159" s="2"/>
      <c r="E159" s="46">
        <v>980</v>
      </c>
      <c r="F159" s="45">
        <f t="shared" si="5"/>
        <v>125440</v>
      </c>
      <c r="G159" s="24" t="s">
        <v>405</v>
      </c>
      <c r="H159" s="24" t="s">
        <v>324</v>
      </c>
      <c r="I159" s="44">
        <v>1</v>
      </c>
      <c r="J159" s="24">
        <v>0</v>
      </c>
      <c r="K159" s="24">
        <v>0</v>
      </c>
      <c r="L159" s="37" t="s">
        <v>320</v>
      </c>
      <c r="M159" s="42">
        <v>41640</v>
      </c>
      <c r="N159" s="42">
        <v>41760</v>
      </c>
      <c r="O159" s="24"/>
      <c r="P159" s="24" t="s">
        <v>319</v>
      </c>
      <c r="Q159" s="48"/>
      <c r="R159" s="37" t="s">
        <v>401</v>
      </c>
      <c r="T159" s="38"/>
    </row>
    <row r="160" spans="1:20" s="37" customFormat="1" ht="42.75" customHeight="1" x14ac:dyDescent="0.3">
      <c r="B160" s="1" t="s">
        <v>415</v>
      </c>
      <c r="C160" s="2" t="s">
        <v>414</v>
      </c>
      <c r="D160" s="2"/>
      <c r="E160" s="46">
        <v>1945.5</v>
      </c>
      <c r="F160" s="45">
        <f t="shared" si="5"/>
        <v>249024</v>
      </c>
      <c r="G160" s="24" t="s">
        <v>405</v>
      </c>
      <c r="H160" s="24" t="s">
        <v>324</v>
      </c>
      <c r="I160" s="44">
        <v>1</v>
      </c>
      <c r="J160" s="24">
        <v>0</v>
      </c>
      <c r="K160" s="24">
        <v>0</v>
      </c>
      <c r="L160" s="37" t="s">
        <v>320</v>
      </c>
      <c r="M160" s="42">
        <v>41609</v>
      </c>
      <c r="N160" s="42">
        <v>41787</v>
      </c>
      <c r="O160" s="42">
        <v>41940</v>
      </c>
      <c r="P160" s="24" t="s">
        <v>319</v>
      </c>
      <c r="Q160" s="48"/>
      <c r="R160" s="37" t="s">
        <v>401</v>
      </c>
      <c r="T160" s="38"/>
    </row>
    <row r="161" spans="1:22" s="37" customFormat="1" ht="45.75" customHeight="1" x14ac:dyDescent="0.3">
      <c r="B161" s="1" t="s">
        <v>413</v>
      </c>
      <c r="C161" s="2" t="s">
        <v>412</v>
      </c>
      <c r="D161" s="2"/>
      <c r="E161" s="46">
        <v>752.17</v>
      </c>
      <c r="F161" s="45">
        <f t="shared" si="5"/>
        <v>96277.759999999995</v>
      </c>
      <c r="G161" s="24" t="s">
        <v>405</v>
      </c>
      <c r="H161" s="24" t="s">
        <v>324</v>
      </c>
      <c r="I161" s="44">
        <v>1</v>
      </c>
      <c r="J161" s="24">
        <v>0</v>
      </c>
      <c r="K161" s="24">
        <v>0</v>
      </c>
      <c r="L161" s="37" t="s">
        <v>320</v>
      </c>
      <c r="M161" s="42">
        <v>41609</v>
      </c>
      <c r="N161" s="42">
        <v>41787</v>
      </c>
      <c r="O161" s="42">
        <v>41940</v>
      </c>
      <c r="P161" s="24" t="s">
        <v>319</v>
      </c>
      <c r="Q161" s="48"/>
      <c r="R161" s="37" t="s">
        <v>401</v>
      </c>
      <c r="T161" s="38"/>
    </row>
    <row r="162" spans="1:22" ht="45.75" customHeight="1" x14ac:dyDescent="0.3">
      <c r="A162" s="37"/>
      <c r="B162" s="1" t="s">
        <v>44</v>
      </c>
      <c r="C162" s="2" t="s">
        <v>411</v>
      </c>
      <c r="D162" s="2"/>
      <c r="E162" s="46">
        <v>68</v>
      </c>
      <c r="F162" s="45">
        <f t="shared" si="5"/>
        <v>8704</v>
      </c>
      <c r="G162" s="24" t="s">
        <v>330</v>
      </c>
      <c r="H162" s="24" t="s">
        <v>324</v>
      </c>
      <c r="I162" s="44">
        <v>1</v>
      </c>
      <c r="J162" s="24">
        <v>0</v>
      </c>
      <c r="K162" s="24">
        <v>0</v>
      </c>
      <c r="L162" s="37" t="s">
        <v>320</v>
      </c>
      <c r="M162" s="42">
        <v>42156</v>
      </c>
      <c r="N162" s="42">
        <v>42197</v>
      </c>
      <c r="O162" s="42">
        <v>42317</v>
      </c>
      <c r="P162" s="24" t="s">
        <v>319</v>
      </c>
      <c r="Q162" s="48"/>
      <c r="R162" s="37" t="s">
        <v>401</v>
      </c>
      <c r="S162" s="37"/>
      <c r="T162" s="38"/>
      <c r="U162" s="37"/>
      <c r="V162" s="37"/>
    </row>
    <row r="163" spans="1:22" s="37" customFormat="1" ht="41.25" customHeight="1" x14ac:dyDescent="0.3">
      <c r="B163" s="1" t="s">
        <v>115</v>
      </c>
      <c r="C163" s="2" t="s">
        <v>410</v>
      </c>
      <c r="D163" s="2"/>
      <c r="E163" s="46">
        <v>693.67</v>
      </c>
      <c r="F163" s="45">
        <f t="shared" si="5"/>
        <v>88789.759999999995</v>
      </c>
      <c r="G163" s="24" t="s">
        <v>409</v>
      </c>
      <c r="H163" s="24" t="s">
        <v>324</v>
      </c>
      <c r="I163" s="44">
        <v>1</v>
      </c>
      <c r="J163" s="24">
        <v>0</v>
      </c>
      <c r="K163" s="24">
        <v>0</v>
      </c>
      <c r="L163" s="37" t="s">
        <v>320</v>
      </c>
      <c r="M163" s="42">
        <v>41640</v>
      </c>
      <c r="N163" s="42">
        <v>41787</v>
      </c>
      <c r="O163" s="42">
        <v>41940</v>
      </c>
      <c r="P163" s="24" t="s">
        <v>319</v>
      </c>
      <c r="Q163" s="48"/>
      <c r="R163" s="37" t="s">
        <v>401</v>
      </c>
      <c r="T163" s="38"/>
    </row>
    <row r="164" spans="1:22" s="37" customFormat="1" ht="41.25" customHeight="1" x14ac:dyDescent="0.3">
      <c r="B164" s="1" t="s">
        <v>116</v>
      </c>
      <c r="C164" s="2" t="s">
        <v>408</v>
      </c>
      <c r="D164" s="2"/>
      <c r="E164" s="46">
        <v>600</v>
      </c>
      <c r="F164" s="45">
        <f t="shared" si="5"/>
        <v>76800</v>
      </c>
      <c r="G164" s="24" t="s">
        <v>405</v>
      </c>
      <c r="H164" s="24" t="s">
        <v>324</v>
      </c>
      <c r="I164" s="44">
        <v>1</v>
      </c>
      <c r="J164" s="24">
        <v>0</v>
      </c>
      <c r="K164" s="24">
        <v>0</v>
      </c>
      <c r="L164" s="37" t="s">
        <v>320</v>
      </c>
      <c r="M164" s="42">
        <v>41640</v>
      </c>
      <c r="N164" s="42">
        <v>41787</v>
      </c>
      <c r="O164" s="42">
        <v>41940</v>
      </c>
      <c r="P164" s="24" t="s">
        <v>319</v>
      </c>
      <c r="Q164" s="48"/>
      <c r="R164" s="37" t="s">
        <v>401</v>
      </c>
      <c r="T164" s="38"/>
    </row>
    <row r="165" spans="1:22" s="37" customFormat="1" ht="41.25" customHeight="1" x14ac:dyDescent="0.3">
      <c r="B165" s="1" t="s">
        <v>407</v>
      </c>
      <c r="C165" s="2" t="s">
        <v>406</v>
      </c>
      <c r="D165" s="2"/>
      <c r="E165" s="46">
        <v>647.72</v>
      </c>
      <c r="F165" s="45">
        <f t="shared" si="5"/>
        <v>82908.160000000003</v>
      </c>
      <c r="G165" s="24" t="s">
        <v>405</v>
      </c>
      <c r="H165" s="24" t="s">
        <v>324</v>
      </c>
      <c r="I165" s="44">
        <v>1</v>
      </c>
      <c r="J165" s="24">
        <v>0</v>
      </c>
      <c r="K165" s="24">
        <v>0</v>
      </c>
      <c r="L165" s="37" t="s">
        <v>320</v>
      </c>
      <c r="M165" s="42">
        <v>41671</v>
      </c>
      <c r="N165" s="42">
        <v>41787</v>
      </c>
      <c r="O165" s="42">
        <v>41940</v>
      </c>
      <c r="P165" s="24" t="s">
        <v>319</v>
      </c>
      <c r="Q165" s="48"/>
      <c r="R165" s="37" t="s">
        <v>401</v>
      </c>
      <c r="T165" s="38"/>
    </row>
    <row r="166" spans="1:22" s="37" customFormat="1" ht="38.25" customHeight="1" x14ac:dyDescent="0.3">
      <c r="B166" s="1" t="s">
        <v>404</v>
      </c>
      <c r="C166" s="2" t="s">
        <v>403</v>
      </c>
      <c r="D166" s="2"/>
      <c r="E166" s="46">
        <v>50.5</v>
      </c>
      <c r="F166" s="45">
        <f t="shared" si="5"/>
        <v>6464</v>
      </c>
      <c r="G166" s="24" t="s">
        <v>369</v>
      </c>
      <c r="H166" s="24" t="s">
        <v>324</v>
      </c>
      <c r="I166" s="44">
        <v>1</v>
      </c>
      <c r="J166" s="24">
        <v>0</v>
      </c>
      <c r="K166" s="24"/>
      <c r="L166" s="24" t="s">
        <v>320</v>
      </c>
      <c r="M166" s="9">
        <v>42350</v>
      </c>
      <c r="N166" s="9">
        <v>42368</v>
      </c>
      <c r="O166" s="9">
        <v>42402</v>
      </c>
      <c r="P166" s="24" t="s">
        <v>319</v>
      </c>
      <c r="Q166" s="47"/>
      <c r="T166" s="38"/>
    </row>
    <row r="167" spans="1:22" s="37" customFormat="1" ht="42.75" customHeight="1" x14ac:dyDescent="0.3">
      <c r="B167" s="1" t="s">
        <v>43</v>
      </c>
      <c r="C167" s="2" t="s">
        <v>192</v>
      </c>
      <c r="D167" s="2"/>
      <c r="E167" s="46">
        <v>50</v>
      </c>
      <c r="F167" s="45">
        <v>6050</v>
      </c>
      <c r="G167" s="24" t="s">
        <v>330</v>
      </c>
      <c r="H167" s="24" t="s">
        <v>324</v>
      </c>
      <c r="I167" s="44">
        <v>1</v>
      </c>
      <c r="J167" s="24">
        <v>0</v>
      </c>
      <c r="K167" s="24">
        <v>0</v>
      </c>
      <c r="L167" s="37" t="s">
        <v>320</v>
      </c>
      <c r="M167" s="42">
        <v>42370</v>
      </c>
      <c r="N167" s="42">
        <v>42430</v>
      </c>
      <c r="O167" s="42">
        <v>42530</v>
      </c>
      <c r="P167" s="24" t="s">
        <v>319</v>
      </c>
      <c r="Q167" s="48"/>
      <c r="R167" s="37" t="s">
        <v>401</v>
      </c>
      <c r="T167" s="38"/>
    </row>
    <row r="168" spans="1:22" s="37" customFormat="1" ht="42.75" customHeight="1" x14ac:dyDescent="0.3">
      <c r="B168" s="1" t="s">
        <v>52</v>
      </c>
      <c r="C168" s="2" t="s">
        <v>489</v>
      </c>
      <c r="D168" s="2"/>
      <c r="E168" s="46">
        <v>20</v>
      </c>
      <c r="F168" s="45">
        <f>E168*$A$6</f>
        <v>2560</v>
      </c>
      <c r="G168" s="24" t="s">
        <v>405</v>
      </c>
      <c r="H168" s="24" t="s">
        <v>324</v>
      </c>
      <c r="I168" s="44">
        <v>1</v>
      </c>
      <c r="J168" s="24">
        <v>0</v>
      </c>
      <c r="K168" s="24">
        <v>0</v>
      </c>
      <c r="L168" s="24" t="s">
        <v>320</v>
      </c>
      <c r="M168" s="42">
        <v>42461</v>
      </c>
      <c r="N168" s="9">
        <v>42563</v>
      </c>
      <c r="O168" s="9">
        <v>42727</v>
      </c>
      <c r="P168" s="78" t="s">
        <v>319</v>
      </c>
      <c r="Q168" s="47"/>
      <c r="R168" s="37" t="s">
        <v>401</v>
      </c>
      <c r="T168" s="38"/>
    </row>
    <row r="169" spans="1:22" s="3" customFormat="1" ht="54.75" customHeight="1" x14ac:dyDescent="0.3">
      <c r="B169" s="1"/>
      <c r="C169" s="60" t="s">
        <v>400</v>
      </c>
      <c r="D169" s="60"/>
      <c r="E169" s="59">
        <f>SUM(E154:E161)</f>
        <v>4911.88</v>
      </c>
      <c r="F169" s="58">
        <f>SUM(F154:F161)</f>
        <v>628720.64000000001</v>
      </c>
      <c r="G169" s="1"/>
      <c r="H169" s="1"/>
      <c r="I169" s="73"/>
      <c r="J169" s="73"/>
      <c r="K169" s="73"/>
      <c r="M169" s="4"/>
      <c r="N169" s="4"/>
      <c r="O169" s="10"/>
      <c r="P169" s="10"/>
      <c r="Q169" s="72"/>
      <c r="T169" s="115"/>
    </row>
    <row r="170" spans="1:22" s="37" customFormat="1" ht="43.5" customHeight="1" x14ac:dyDescent="0.3">
      <c r="A170" s="235" t="s">
        <v>399</v>
      </c>
      <c r="B170" s="236"/>
      <c r="C170" s="236"/>
      <c r="D170" s="236"/>
      <c r="E170" s="236"/>
      <c r="F170" s="236"/>
      <c r="G170" s="236"/>
      <c r="H170" s="236"/>
      <c r="I170" s="236"/>
      <c r="J170" s="236"/>
      <c r="K170" s="236"/>
      <c r="L170" s="236"/>
      <c r="M170" s="236"/>
      <c r="N170" s="236"/>
      <c r="O170" s="236"/>
      <c r="P170" s="236"/>
      <c r="Q170" s="237"/>
      <c r="T170" s="38"/>
    </row>
    <row r="171" spans="1:22" s="37" customFormat="1" ht="54" customHeight="1" x14ac:dyDescent="0.3">
      <c r="B171" s="1" t="s">
        <v>2</v>
      </c>
      <c r="C171" s="6" t="s">
        <v>398</v>
      </c>
      <c r="D171" s="6"/>
      <c r="E171" s="46">
        <v>48.6</v>
      </c>
      <c r="F171" s="45">
        <f>E171*$A$6</f>
        <v>6220.8</v>
      </c>
      <c r="G171" s="24" t="s">
        <v>357</v>
      </c>
      <c r="H171" s="24" t="s">
        <v>324</v>
      </c>
      <c r="I171" s="44">
        <v>1</v>
      </c>
      <c r="J171" s="24">
        <v>0</v>
      </c>
      <c r="K171" s="24">
        <v>0</v>
      </c>
      <c r="L171" s="37" t="s">
        <v>320</v>
      </c>
      <c r="M171" s="42">
        <v>41426</v>
      </c>
      <c r="N171" s="9"/>
      <c r="O171" s="9"/>
      <c r="P171" s="9" t="s">
        <v>338</v>
      </c>
      <c r="Q171" s="48"/>
      <c r="R171" s="37" t="s">
        <v>368</v>
      </c>
      <c r="S171" s="41"/>
      <c r="T171" s="49"/>
      <c r="U171" s="41"/>
      <c r="V171" s="41"/>
    </row>
    <row r="172" spans="1:22" s="37" customFormat="1" ht="41.25" customHeight="1" x14ac:dyDescent="0.3">
      <c r="A172" s="63"/>
      <c r="B172" s="1" t="s">
        <v>397</v>
      </c>
      <c r="C172" s="6" t="s">
        <v>396</v>
      </c>
      <c r="D172" s="6"/>
      <c r="E172" s="46">
        <v>4.9000000000000004</v>
      </c>
      <c r="F172" s="45">
        <f>E172*$A$6</f>
        <v>627.20000000000005</v>
      </c>
      <c r="G172" s="24" t="s">
        <v>369</v>
      </c>
      <c r="H172" s="24" t="s">
        <v>324</v>
      </c>
      <c r="I172" s="44">
        <v>1</v>
      </c>
      <c r="J172" s="24">
        <v>0</v>
      </c>
      <c r="K172" s="24">
        <v>0</v>
      </c>
      <c r="L172" s="70"/>
      <c r="M172" s="42">
        <v>41671</v>
      </c>
      <c r="N172" s="42">
        <v>41699</v>
      </c>
      <c r="O172" s="42">
        <v>41699</v>
      </c>
      <c r="P172" s="24" t="s">
        <v>358</v>
      </c>
      <c r="Q172" s="47"/>
      <c r="R172" s="7"/>
      <c r="S172" s="70"/>
      <c r="T172" s="71"/>
      <c r="U172" s="70"/>
      <c r="V172" s="70"/>
    </row>
    <row r="173" spans="1:22" s="37" customFormat="1" ht="66" customHeight="1" x14ac:dyDescent="0.3">
      <c r="A173" s="3"/>
      <c r="B173" s="1" t="s">
        <v>54</v>
      </c>
      <c r="C173" s="2" t="s">
        <v>595</v>
      </c>
      <c r="D173" s="2"/>
      <c r="E173" s="46">
        <v>14</v>
      </c>
      <c r="F173" s="45">
        <v>1176</v>
      </c>
      <c r="G173" s="24" t="s">
        <v>369</v>
      </c>
      <c r="H173" s="24" t="s">
        <v>344</v>
      </c>
      <c r="I173" s="44">
        <v>1</v>
      </c>
      <c r="J173" s="24">
        <v>0</v>
      </c>
      <c r="K173" s="24">
        <v>0</v>
      </c>
      <c r="L173" s="37" t="s">
        <v>320</v>
      </c>
      <c r="M173" s="42">
        <v>42583</v>
      </c>
      <c r="N173" s="9">
        <v>42491</v>
      </c>
      <c r="O173" s="9">
        <v>42883</v>
      </c>
      <c r="P173" s="9" t="s">
        <v>459</v>
      </c>
      <c r="Q173" s="48"/>
      <c r="T173" s="38"/>
    </row>
    <row r="174" spans="1:22" s="37" customFormat="1" ht="66" customHeight="1" x14ac:dyDescent="0.3">
      <c r="A174" s="156"/>
      <c r="B174" s="1" t="s">
        <v>58</v>
      </c>
      <c r="C174" s="2" t="s">
        <v>484</v>
      </c>
      <c r="D174" s="68"/>
      <c r="E174" s="46">
        <v>25</v>
      </c>
      <c r="F174" s="45">
        <f t="shared" ref="F174" si="6">E174*$A$6</f>
        <v>3200</v>
      </c>
      <c r="G174" s="24" t="s">
        <v>369</v>
      </c>
      <c r="H174" s="24" t="s">
        <v>324</v>
      </c>
      <c r="I174" s="44">
        <v>1</v>
      </c>
      <c r="J174" s="24">
        <v>0</v>
      </c>
      <c r="K174" s="24">
        <v>0</v>
      </c>
      <c r="L174" s="37" t="s">
        <v>320</v>
      </c>
      <c r="M174" s="42">
        <v>42614</v>
      </c>
      <c r="N174" s="9">
        <v>42675</v>
      </c>
      <c r="O174" s="9">
        <v>42884</v>
      </c>
      <c r="P174" s="9" t="s">
        <v>459</v>
      </c>
      <c r="Q174" s="48"/>
      <c r="R174" s="37" t="s">
        <v>368</v>
      </c>
      <c r="T174" s="38"/>
    </row>
    <row r="175" spans="1:22" s="37" customFormat="1" ht="51.75" customHeight="1" x14ac:dyDescent="0.3">
      <c r="B175" s="1" t="s">
        <v>395</v>
      </c>
      <c r="C175" s="2" t="s">
        <v>394</v>
      </c>
      <c r="D175" s="2"/>
      <c r="E175" s="46">
        <v>45</v>
      </c>
      <c r="F175" s="45">
        <f>E175*$A$6</f>
        <v>5760</v>
      </c>
      <c r="G175" s="24" t="s">
        <v>369</v>
      </c>
      <c r="H175" s="24" t="s">
        <v>344</v>
      </c>
      <c r="I175" s="44">
        <v>1</v>
      </c>
      <c r="J175" s="24">
        <v>0</v>
      </c>
      <c r="K175" s="24">
        <v>0</v>
      </c>
      <c r="L175" s="24" t="s">
        <v>320</v>
      </c>
      <c r="M175" s="42">
        <v>41944</v>
      </c>
      <c r="N175" s="9"/>
      <c r="O175" s="9"/>
      <c r="P175" s="37" t="s">
        <v>319</v>
      </c>
      <c r="Q175" s="47"/>
      <c r="R175" s="37" t="s">
        <v>368</v>
      </c>
      <c r="T175" s="38"/>
    </row>
    <row r="176" spans="1:22" s="37" customFormat="1" ht="39.75" customHeight="1" x14ac:dyDescent="0.3">
      <c r="B176" s="1" t="s">
        <v>74</v>
      </c>
      <c r="C176" s="69" t="s">
        <v>393</v>
      </c>
      <c r="D176" s="69"/>
      <c r="E176" s="46">
        <v>15</v>
      </c>
      <c r="F176" s="45">
        <f>E176*$A$6</f>
        <v>1920</v>
      </c>
      <c r="G176" s="24" t="s">
        <v>330</v>
      </c>
      <c r="H176" s="24" t="s">
        <v>324</v>
      </c>
      <c r="I176" s="44">
        <v>1</v>
      </c>
      <c r="J176" s="24">
        <v>0</v>
      </c>
      <c r="K176" s="24">
        <v>0</v>
      </c>
      <c r="L176" s="37" t="s">
        <v>320</v>
      </c>
      <c r="M176" s="42">
        <v>41974</v>
      </c>
      <c r="N176" s="9">
        <v>42132</v>
      </c>
      <c r="O176" s="9">
        <v>42216</v>
      </c>
      <c r="P176" s="9" t="s">
        <v>319</v>
      </c>
      <c r="Q176" s="48"/>
      <c r="R176" s="37" t="s">
        <v>368</v>
      </c>
      <c r="T176" s="38"/>
    </row>
    <row r="177" spans="2:20" s="37" customFormat="1" ht="42" customHeight="1" x14ac:dyDescent="0.3">
      <c r="B177" s="1" t="s">
        <v>57</v>
      </c>
      <c r="C177" s="68" t="s">
        <v>200</v>
      </c>
      <c r="D177" s="68"/>
      <c r="E177" s="46">
        <v>18</v>
      </c>
      <c r="F177" s="45">
        <f>E177*$A$6</f>
        <v>2304</v>
      </c>
      <c r="G177" s="24" t="s">
        <v>369</v>
      </c>
      <c r="H177" s="24" t="s">
        <v>324</v>
      </c>
      <c r="I177" s="44">
        <v>1</v>
      </c>
      <c r="J177" s="24">
        <v>0</v>
      </c>
      <c r="K177" s="24">
        <v>0</v>
      </c>
      <c r="L177" s="37" t="s">
        <v>320</v>
      </c>
      <c r="M177" s="42">
        <v>42129</v>
      </c>
      <c r="N177" s="9">
        <v>42153</v>
      </c>
      <c r="O177" s="9">
        <v>42236</v>
      </c>
      <c r="P177" s="9" t="s">
        <v>319</v>
      </c>
      <c r="Q177" s="48"/>
      <c r="R177" s="37" t="s">
        <v>368</v>
      </c>
      <c r="T177" s="38"/>
    </row>
    <row r="178" spans="2:20" s="37" customFormat="1" ht="45" customHeight="1" x14ac:dyDescent="0.3">
      <c r="B178" s="1" t="s">
        <v>59</v>
      </c>
      <c r="C178" s="68" t="s">
        <v>60</v>
      </c>
      <c r="D178" s="68"/>
      <c r="E178" s="46">
        <v>12</v>
      </c>
      <c r="F178" s="45">
        <f>E178*$A$6</f>
        <v>1536</v>
      </c>
      <c r="G178" s="24" t="s">
        <v>369</v>
      </c>
      <c r="H178" s="24" t="s">
        <v>324</v>
      </c>
      <c r="I178" s="44">
        <v>1</v>
      </c>
      <c r="J178" s="24">
        <v>0</v>
      </c>
      <c r="K178" s="24">
        <v>0</v>
      </c>
      <c r="L178" s="37" t="s">
        <v>320</v>
      </c>
      <c r="M178" s="42">
        <v>42125</v>
      </c>
      <c r="N178" s="9">
        <v>42153</v>
      </c>
      <c r="O178" s="9">
        <v>42236</v>
      </c>
      <c r="P178" s="9" t="s">
        <v>319</v>
      </c>
      <c r="Q178" s="48"/>
      <c r="R178" s="37" t="s">
        <v>368</v>
      </c>
      <c r="T178" s="38"/>
    </row>
    <row r="179" spans="2:20" s="37" customFormat="1" ht="45" customHeight="1" x14ac:dyDescent="0.3">
      <c r="B179" s="1" t="s">
        <v>134</v>
      </c>
      <c r="C179" s="2" t="s">
        <v>135</v>
      </c>
      <c r="D179" s="2"/>
      <c r="E179" s="46">
        <v>40</v>
      </c>
      <c r="F179" s="45">
        <f>E179*$A$6</f>
        <v>5120</v>
      </c>
      <c r="G179" s="24" t="s">
        <v>330</v>
      </c>
      <c r="H179" s="24" t="s">
        <v>324</v>
      </c>
      <c r="I179" s="44">
        <v>1</v>
      </c>
      <c r="J179" s="24">
        <v>0</v>
      </c>
      <c r="K179" s="24">
        <v>0</v>
      </c>
      <c r="L179" s="37" t="s">
        <v>320</v>
      </c>
      <c r="M179" s="42">
        <v>41518</v>
      </c>
      <c r="N179" s="9"/>
      <c r="O179" s="9"/>
      <c r="P179" s="9" t="s">
        <v>319</v>
      </c>
      <c r="Q179" s="48"/>
      <c r="R179" s="37" t="s">
        <v>368</v>
      </c>
      <c r="T179" s="38"/>
    </row>
    <row r="180" spans="2:20" s="37" customFormat="1" ht="45" customHeight="1" x14ac:dyDescent="0.3">
      <c r="B180" s="1" t="s">
        <v>86</v>
      </c>
      <c r="C180" s="2" t="s">
        <v>87</v>
      </c>
      <c r="D180" s="2"/>
      <c r="E180" s="46">
        <v>10</v>
      </c>
      <c r="F180" s="45">
        <v>1190</v>
      </c>
      <c r="G180" s="24" t="s">
        <v>369</v>
      </c>
      <c r="H180" s="24" t="s">
        <v>321</v>
      </c>
      <c r="I180" s="44">
        <v>1</v>
      </c>
      <c r="J180" s="24">
        <v>0</v>
      </c>
      <c r="K180" s="24">
        <v>0</v>
      </c>
      <c r="L180" s="24" t="s">
        <v>320</v>
      </c>
      <c r="M180" s="42">
        <v>42292</v>
      </c>
      <c r="N180" s="9">
        <v>42324</v>
      </c>
      <c r="O180" s="9">
        <v>42338</v>
      </c>
      <c r="P180" s="24" t="s">
        <v>358</v>
      </c>
      <c r="Q180" s="47"/>
      <c r="R180" s="37" t="s">
        <v>368</v>
      </c>
      <c r="T180" s="38"/>
    </row>
    <row r="181" spans="2:20" s="37" customFormat="1" ht="45" customHeight="1" x14ac:dyDescent="0.3">
      <c r="B181" s="1" t="s">
        <v>121</v>
      </c>
      <c r="C181" s="2" t="s">
        <v>122</v>
      </c>
      <c r="D181" s="2"/>
      <c r="E181" s="46">
        <v>6</v>
      </c>
      <c r="F181" s="45">
        <f>E181*$A$6</f>
        <v>768</v>
      </c>
      <c r="G181" s="24" t="s">
        <v>369</v>
      </c>
      <c r="H181" s="24" t="s">
        <v>321</v>
      </c>
      <c r="I181" s="44">
        <v>1</v>
      </c>
      <c r="J181" s="24">
        <v>0</v>
      </c>
      <c r="K181" s="24">
        <v>0</v>
      </c>
      <c r="L181" s="37" t="s">
        <v>320</v>
      </c>
      <c r="M181" s="42">
        <v>41306</v>
      </c>
      <c r="N181" s="9"/>
      <c r="O181" s="9"/>
      <c r="P181" s="9" t="s">
        <v>358</v>
      </c>
      <c r="Q181" s="48"/>
      <c r="R181" s="37" t="s">
        <v>368</v>
      </c>
      <c r="T181" s="38"/>
    </row>
    <row r="182" spans="2:20" s="37" customFormat="1" ht="53.25" customHeight="1" x14ac:dyDescent="0.3">
      <c r="B182" s="1" t="s">
        <v>5</v>
      </c>
      <c r="C182" s="2" t="s">
        <v>123</v>
      </c>
      <c r="D182" s="2"/>
      <c r="E182" s="46">
        <v>10.89</v>
      </c>
      <c r="F182" s="45">
        <f>E182*$A$6</f>
        <v>1393.92</v>
      </c>
      <c r="G182" s="24" t="s">
        <v>369</v>
      </c>
      <c r="H182" s="24" t="s">
        <v>324</v>
      </c>
      <c r="I182" s="44">
        <v>1</v>
      </c>
      <c r="J182" s="24">
        <v>0</v>
      </c>
      <c r="K182" s="24">
        <v>0</v>
      </c>
      <c r="L182" s="37" t="s">
        <v>320</v>
      </c>
      <c r="M182" s="42">
        <v>41518</v>
      </c>
      <c r="N182" s="42"/>
      <c r="O182" s="9"/>
      <c r="P182" s="9" t="s">
        <v>358</v>
      </c>
      <c r="Q182" s="48"/>
      <c r="R182" s="37" t="s">
        <v>368</v>
      </c>
      <c r="T182" s="38"/>
    </row>
    <row r="183" spans="2:20" s="37" customFormat="1" ht="45.75" customHeight="1" x14ac:dyDescent="0.3">
      <c r="B183" s="1" t="s">
        <v>124</v>
      </c>
      <c r="C183" s="2" t="s">
        <v>125</v>
      </c>
      <c r="D183" s="2"/>
      <c r="E183" s="46">
        <v>10.89</v>
      </c>
      <c r="F183" s="45">
        <f>E183*$A$6</f>
        <v>1393.92</v>
      </c>
      <c r="G183" s="24" t="s">
        <v>369</v>
      </c>
      <c r="H183" s="24" t="s">
        <v>324</v>
      </c>
      <c r="I183" s="44">
        <v>1</v>
      </c>
      <c r="J183" s="24">
        <v>0</v>
      </c>
      <c r="K183" s="24">
        <v>0</v>
      </c>
      <c r="L183" s="37" t="s">
        <v>320</v>
      </c>
      <c r="M183" s="42">
        <v>41913</v>
      </c>
      <c r="N183" s="42">
        <v>41913</v>
      </c>
      <c r="O183" s="9"/>
      <c r="P183" s="9" t="s">
        <v>358</v>
      </c>
      <c r="Q183" s="48"/>
      <c r="R183" s="37" t="s">
        <v>368</v>
      </c>
      <c r="T183" s="38"/>
    </row>
    <row r="184" spans="2:20" s="37" customFormat="1" ht="47.25" customHeight="1" x14ac:dyDescent="0.3">
      <c r="B184" s="1" t="s">
        <v>64</v>
      </c>
      <c r="C184" s="2" t="s">
        <v>65</v>
      </c>
      <c r="D184" s="2"/>
      <c r="E184" s="46">
        <v>15</v>
      </c>
      <c r="F184" s="45">
        <f>E184*$A$6</f>
        <v>1920</v>
      </c>
      <c r="G184" s="24" t="s">
        <v>369</v>
      </c>
      <c r="H184" s="24" t="s">
        <v>339</v>
      </c>
      <c r="I184" s="44">
        <v>1</v>
      </c>
      <c r="J184" s="24">
        <v>0</v>
      </c>
      <c r="K184" s="24">
        <v>0</v>
      </c>
      <c r="L184" s="37" t="s">
        <v>320</v>
      </c>
      <c r="M184" s="42">
        <v>42248</v>
      </c>
      <c r="N184" s="67">
        <v>42277</v>
      </c>
      <c r="O184" s="9">
        <v>42330</v>
      </c>
      <c r="P184" s="9" t="s">
        <v>319</v>
      </c>
      <c r="Q184" s="48"/>
      <c r="R184" s="37" t="s">
        <v>368</v>
      </c>
      <c r="T184" s="38"/>
    </row>
    <row r="185" spans="2:20" s="37" customFormat="1" ht="42" customHeight="1" x14ac:dyDescent="0.3">
      <c r="B185" s="66" t="s">
        <v>392</v>
      </c>
      <c r="C185" s="2" t="s">
        <v>391</v>
      </c>
      <c r="D185" s="2"/>
      <c r="E185" s="65">
        <v>23</v>
      </c>
      <c r="F185" s="45">
        <f>E185*$A$6</f>
        <v>2944</v>
      </c>
      <c r="G185" s="63" t="s">
        <v>330</v>
      </c>
      <c r="H185" s="63" t="s">
        <v>344</v>
      </c>
      <c r="I185" s="44">
        <v>1</v>
      </c>
      <c r="J185" s="24">
        <v>0</v>
      </c>
      <c r="K185" s="24">
        <v>0</v>
      </c>
      <c r="L185" s="37" t="s">
        <v>320</v>
      </c>
      <c r="M185" s="62">
        <v>42125</v>
      </c>
      <c r="N185" s="9">
        <v>42156</v>
      </c>
      <c r="O185" s="9">
        <v>42237</v>
      </c>
      <c r="P185" s="9" t="s">
        <v>319</v>
      </c>
      <c r="Q185" s="38"/>
      <c r="R185" s="37" t="s">
        <v>368</v>
      </c>
      <c r="T185" s="38"/>
    </row>
    <row r="186" spans="2:20" s="37" customFormat="1" ht="43.5" customHeight="1" x14ac:dyDescent="0.3">
      <c r="B186" s="1" t="s">
        <v>188</v>
      </c>
      <c r="C186" s="2" t="s">
        <v>88</v>
      </c>
      <c r="D186" s="2"/>
      <c r="E186" s="46">
        <v>4</v>
      </c>
      <c r="F186" s="45">
        <v>476</v>
      </c>
      <c r="G186" s="24" t="s">
        <v>369</v>
      </c>
      <c r="H186" s="24" t="s">
        <v>321</v>
      </c>
      <c r="I186" s="44">
        <v>1</v>
      </c>
      <c r="J186" s="24">
        <v>0</v>
      </c>
      <c r="K186" s="24">
        <v>0</v>
      </c>
      <c r="L186" s="24" t="s">
        <v>320</v>
      </c>
      <c r="M186" s="42">
        <v>42353</v>
      </c>
      <c r="N186" s="9">
        <v>42399</v>
      </c>
      <c r="O186" s="9">
        <v>42415</v>
      </c>
      <c r="P186" s="24" t="s">
        <v>358</v>
      </c>
      <c r="Q186" s="47"/>
      <c r="R186" s="37" t="s">
        <v>368</v>
      </c>
      <c r="T186" s="38"/>
    </row>
    <row r="187" spans="2:20" s="37" customFormat="1" ht="45" customHeight="1" x14ac:dyDescent="0.3">
      <c r="B187" s="1" t="s">
        <v>390</v>
      </c>
      <c r="C187" s="22" t="s">
        <v>66</v>
      </c>
      <c r="D187" s="22"/>
      <c r="E187" s="55">
        <v>5</v>
      </c>
      <c r="F187" s="45">
        <f t="shared" ref="F187:F211" si="7">E187*$A$6</f>
        <v>640</v>
      </c>
      <c r="G187" s="37" t="s">
        <v>369</v>
      </c>
      <c r="H187" s="24" t="s">
        <v>324</v>
      </c>
      <c r="I187" s="44">
        <v>1</v>
      </c>
      <c r="J187" s="24">
        <v>0</v>
      </c>
      <c r="K187" s="24">
        <v>0</v>
      </c>
      <c r="L187" s="24" t="s">
        <v>320</v>
      </c>
      <c r="M187" s="42">
        <v>42108</v>
      </c>
      <c r="N187" s="9">
        <v>42124</v>
      </c>
      <c r="O187" s="9">
        <v>42207</v>
      </c>
      <c r="P187" s="24" t="s">
        <v>319</v>
      </c>
      <c r="Q187" s="48"/>
      <c r="R187" s="37" t="s">
        <v>368</v>
      </c>
      <c r="T187" s="38"/>
    </row>
    <row r="188" spans="2:20" s="37" customFormat="1" ht="48.75" customHeight="1" x14ac:dyDescent="0.3">
      <c r="B188" s="1" t="s">
        <v>389</v>
      </c>
      <c r="C188" s="2" t="s">
        <v>136</v>
      </c>
      <c r="D188" s="2"/>
      <c r="E188" s="46">
        <v>2</v>
      </c>
      <c r="F188" s="45">
        <f t="shared" si="7"/>
        <v>256</v>
      </c>
      <c r="G188" s="24" t="s">
        <v>369</v>
      </c>
      <c r="H188" s="24" t="s">
        <v>324</v>
      </c>
      <c r="I188" s="44">
        <v>1</v>
      </c>
      <c r="J188" s="24">
        <v>0</v>
      </c>
      <c r="K188" s="24">
        <v>0</v>
      </c>
      <c r="L188" s="37" t="s">
        <v>320</v>
      </c>
      <c r="M188" s="42">
        <v>41834</v>
      </c>
      <c r="N188" s="42">
        <v>41852</v>
      </c>
      <c r="O188" s="9"/>
      <c r="P188" s="9" t="s">
        <v>319</v>
      </c>
      <c r="Q188" s="48"/>
      <c r="R188" s="37" t="s">
        <v>368</v>
      </c>
      <c r="T188" s="38"/>
    </row>
    <row r="189" spans="2:20" s="37" customFormat="1" ht="39.75" customHeight="1" x14ac:dyDescent="0.3">
      <c r="B189" s="1" t="s">
        <v>126</v>
      </c>
      <c r="C189" s="2" t="s">
        <v>127</v>
      </c>
      <c r="D189" s="2"/>
      <c r="E189" s="46">
        <v>4</v>
      </c>
      <c r="F189" s="45">
        <f t="shared" si="7"/>
        <v>512</v>
      </c>
      <c r="G189" s="24" t="s">
        <v>330</v>
      </c>
      <c r="H189" s="24" t="s">
        <v>324</v>
      </c>
      <c r="I189" s="44">
        <v>1</v>
      </c>
      <c r="J189" s="24">
        <v>0</v>
      </c>
      <c r="K189" s="24">
        <v>0</v>
      </c>
      <c r="L189" s="37" t="s">
        <v>320</v>
      </c>
      <c r="M189" s="42">
        <v>41791</v>
      </c>
      <c r="N189" s="9"/>
      <c r="O189" s="9"/>
      <c r="P189" s="9" t="s">
        <v>358</v>
      </c>
      <c r="Q189" s="48"/>
      <c r="R189" s="37" t="s">
        <v>368</v>
      </c>
      <c r="T189" s="38"/>
    </row>
    <row r="190" spans="2:20" s="37" customFormat="1" ht="39.75" customHeight="1" x14ac:dyDescent="0.3">
      <c r="B190" s="1" t="s">
        <v>128</v>
      </c>
      <c r="C190" s="2" t="s">
        <v>129</v>
      </c>
      <c r="D190" s="2"/>
      <c r="E190" s="46">
        <v>4</v>
      </c>
      <c r="F190" s="45">
        <f t="shared" si="7"/>
        <v>512</v>
      </c>
      <c r="G190" s="24" t="s">
        <v>330</v>
      </c>
      <c r="H190" s="24" t="s">
        <v>324</v>
      </c>
      <c r="I190" s="44">
        <v>1</v>
      </c>
      <c r="J190" s="24">
        <v>0</v>
      </c>
      <c r="K190" s="24">
        <v>0</v>
      </c>
      <c r="L190" s="37" t="s">
        <v>320</v>
      </c>
      <c r="M190" s="42">
        <v>41671</v>
      </c>
      <c r="N190" s="9"/>
      <c r="O190" s="9"/>
      <c r="P190" s="9" t="s">
        <v>358</v>
      </c>
      <c r="Q190" s="48"/>
      <c r="R190" s="37" t="s">
        <v>368</v>
      </c>
      <c r="T190" s="38"/>
    </row>
    <row r="191" spans="2:20" s="37" customFormat="1" ht="39.75" customHeight="1" x14ac:dyDescent="0.3">
      <c r="B191" s="1" t="s">
        <v>130</v>
      </c>
      <c r="C191" s="2" t="s">
        <v>131</v>
      </c>
      <c r="D191" s="2"/>
      <c r="E191" s="46">
        <v>3</v>
      </c>
      <c r="F191" s="45">
        <f t="shared" si="7"/>
        <v>384</v>
      </c>
      <c r="G191" s="24" t="s">
        <v>330</v>
      </c>
      <c r="H191" s="24" t="s">
        <v>324</v>
      </c>
      <c r="I191" s="44">
        <v>1</v>
      </c>
      <c r="J191" s="24">
        <v>0</v>
      </c>
      <c r="K191" s="24">
        <v>0</v>
      </c>
      <c r="L191" s="37" t="s">
        <v>320</v>
      </c>
      <c r="M191" s="42">
        <v>41913</v>
      </c>
      <c r="N191" s="9"/>
      <c r="O191" s="9"/>
      <c r="P191" s="9" t="s">
        <v>358</v>
      </c>
      <c r="Q191" s="48"/>
      <c r="R191" s="37" t="s">
        <v>368</v>
      </c>
      <c r="T191" s="38"/>
    </row>
    <row r="192" spans="2:20" s="37" customFormat="1" ht="39.75" customHeight="1" x14ac:dyDescent="0.3">
      <c r="B192" s="1" t="s">
        <v>137</v>
      </c>
      <c r="C192" s="2" t="s">
        <v>138</v>
      </c>
      <c r="D192" s="2"/>
      <c r="E192" s="46">
        <v>28</v>
      </c>
      <c r="F192" s="45">
        <f t="shared" si="7"/>
        <v>3584</v>
      </c>
      <c r="G192" s="24" t="s">
        <v>330</v>
      </c>
      <c r="H192" s="24" t="s">
        <v>324</v>
      </c>
      <c r="I192" s="44">
        <v>1</v>
      </c>
      <c r="J192" s="24">
        <v>0</v>
      </c>
      <c r="K192" s="24">
        <v>0</v>
      </c>
      <c r="L192" s="37" t="s">
        <v>320</v>
      </c>
      <c r="M192" s="42">
        <v>41760</v>
      </c>
      <c r="N192" s="9"/>
      <c r="O192" s="9"/>
      <c r="P192" s="9" t="s">
        <v>319</v>
      </c>
      <c r="Q192" s="48"/>
      <c r="R192" s="37" t="s">
        <v>368</v>
      </c>
      <c r="T192" s="38"/>
    </row>
    <row r="193" spans="1:22" s="37" customFormat="1" ht="41.25" customHeight="1" x14ac:dyDescent="0.3">
      <c r="B193" s="1" t="s">
        <v>132</v>
      </c>
      <c r="C193" s="2" t="s">
        <v>133</v>
      </c>
      <c r="D193" s="2"/>
      <c r="E193" s="46">
        <v>4</v>
      </c>
      <c r="F193" s="45">
        <f t="shared" si="7"/>
        <v>512</v>
      </c>
      <c r="G193" s="24" t="s">
        <v>330</v>
      </c>
      <c r="H193" s="24" t="s">
        <v>324</v>
      </c>
      <c r="I193" s="44">
        <v>1</v>
      </c>
      <c r="J193" s="24">
        <v>0</v>
      </c>
      <c r="K193" s="24">
        <v>0</v>
      </c>
      <c r="L193" s="37" t="s">
        <v>320</v>
      </c>
      <c r="M193" s="42">
        <v>41913</v>
      </c>
      <c r="N193" s="9"/>
      <c r="O193" s="9"/>
      <c r="P193" s="9" t="s">
        <v>358</v>
      </c>
      <c r="Q193" s="48"/>
      <c r="R193" s="37" t="s">
        <v>368</v>
      </c>
      <c r="T193" s="38"/>
    </row>
    <row r="194" spans="1:22" s="37" customFormat="1" ht="44.25" customHeight="1" x14ac:dyDescent="0.3">
      <c r="B194" s="1" t="s">
        <v>139</v>
      </c>
      <c r="C194" s="2" t="s">
        <v>140</v>
      </c>
      <c r="D194" s="2"/>
      <c r="E194" s="46">
        <v>10</v>
      </c>
      <c r="F194" s="45">
        <f t="shared" si="7"/>
        <v>1280</v>
      </c>
      <c r="G194" s="24" t="s">
        <v>330</v>
      </c>
      <c r="H194" s="24" t="s">
        <v>359</v>
      </c>
      <c r="I194" s="44">
        <v>1</v>
      </c>
      <c r="J194" s="24">
        <v>0</v>
      </c>
      <c r="K194" s="24">
        <v>0</v>
      </c>
      <c r="L194" s="37" t="s">
        <v>320</v>
      </c>
      <c r="M194" s="42">
        <v>41913</v>
      </c>
      <c r="N194" s="9"/>
      <c r="O194" s="9"/>
      <c r="P194" s="9" t="s">
        <v>319</v>
      </c>
      <c r="Q194" s="48"/>
      <c r="R194" s="37" t="s">
        <v>368</v>
      </c>
      <c r="T194" s="38"/>
    </row>
    <row r="195" spans="1:22" s="37" customFormat="1" ht="42.75" customHeight="1" x14ac:dyDescent="0.3">
      <c r="B195" s="1" t="s">
        <v>141</v>
      </c>
      <c r="C195" s="2" t="s">
        <v>142</v>
      </c>
      <c r="D195" s="2"/>
      <c r="E195" s="46">
        <f>69+12</f>
        <v>81</v>
      </c>
      <c r="F195" s="45">
        <f t="shared" si="7"/>
        <v>10368</v>
      </c>
      <c r="G195" s="24" t="s">
        <v>330</v>
      </c>
      <c r="H195" s="24" t="s">
        <v>359</v>
      </c>
      <c r="I195" s="44">
        <v>1</v>
      </c>
      <c r="J195" s="24">
        <v>0</v>
      </c>
      <c r="K195" s="24">
        <v>0</v>
      </c>
      <c r="L195" s="37" t="s">
        <v>320</v>
      </c>
      <c r="M195" s="42">
        <v>41730</v>
      </c>
      <c r="N195" s="9"/>
      <c r="O195" s="9"/>
      <c r="P195" s="9" t="s">
        <v>319</v>
      </c>
      <c r="Q195" s="48"/>
      <c r="R195" s="37" t="s">
        <v>368</v>
      </c>
      <c r="T195" s="38"/>
    </row>
    <row r="196" spans="1:22" s="37" customFormat="1" ht="38.25" customHeight="1" x14ac:dyDescent="0.3">
      <c r="B196" s="1" t="s">
        <v>143</v>
      </c>
      <c r="C196" s="2" t="s">
        <v>144</v>
      </c>
      <c r="D196" s="2"/>
      <c r="E196" s="46">
        <v>4</v>
      </c>
      <c r="F196" s="45">
        <f t="shared" si="7"/>
        <v>512</v>
      </c>
      <c r="G196" s="24" t="s">
        <v>330</v>
      </c>
      <c r="H196" s="24" t="s">
        <v>344</v>
      </c>
      <c r="I196" s="44">
        <v>1</v>
      </c>
      <c r="J196" s="24">
        <v>0</v>
      </c>
      <c r="K196" s="24">
        <v>0</v>
      </c>
      <c r="L196" s="37" t="s">
        <v>320</v>
      </c>
      <c r="M196" s="42">
        <v>41944</v>
      </c>
      <c r="N196" s="24"/>
      <c r="O196" s="24"/>
      <c r="P196" s="9" t="s">
        <v>319</v>
      </c>
      <c r="Q196" s="47"/>
      <c r="R196" s="37" t="s">
        <v>368</v>
      </c>
      <c r="T196" s="38"/>
    </row>
    <row r="197" spans="1:22" s="37" customFormat="1" ht="36.75" customHeight="1" x14ac:dyDescent="0.3">
      <c r="B197" s="1" t="s">
        <v>180</v>
      </c>
      <c r="C197" s="2" t="s">
        <v>388</v>
      </c>
      <c r="D197" s="2"/>
      <c r="E197" s="46">
        <v>10</v>
      </c>
      <c r="F197" s="45">
        <f t="shared" si="7"/>
        <v>1280</v>
      </c>
      <c r="G197" s="24" t="s">
        <v>330</v>
      </c>
      <c r="H197" s="24" t="s">
        <v>339</v>
      </c>
      <c r="I197" s="44">
        <v>1</v>
      </c>
      <c r="J197" s="24">
        <v>0</v>
      </c>
      <c r="L197" s="37" t="s">
        <v>320</v>
      </c>
      <c r="M197" s="42">
        <v>42248</v>
      </c>
      <c r="N197" s="9">
        <v>42328</v>
      </c>
      <c r="O197" s="9">
        <v>42328</v>
      </c>
      <c r="P197" s="9" t="s">
        <v>319</v>
      </c>
      <c r="Q197" s="48"/>
      <c r="R197" s="48"/>
      <c r="T197" s="38"/>
      <c r="U197" s="61"/>
    </row>
    <row r="198" spans="1:22" s="37" customFormat="1" ht="30.75" customHeight="1" x14ac:dyDescent="0.3">
      <c r="B198" s="1" t="s">
        <v>387</v>
      </c>
      <c r="C198" s="2" t="s">
        <v>386</v>
      </c>
      <c r="D198" s="2"/>
      <c r="E198" s="46">
        <v>31</v>
      </c>
      <c r="F198" s="45">
        <f t="shared" si="7"/>
        <v>3968</v>
      </c>
      <c r="G198" s="24" t="s">
        <v>369</v>
      </c>
      <c r="H198" s="24" t="s">
        <v>339</v>
      </c>
      <c r="I198" s="44">
        <v>1</v>
      </c>
      <c r="J198" s="24">
        <v>0</v>
      </c>
      <c r="K198" s="24">
        <v>0</v>
      </c>
      <c r="L198" s="37" t="s">
        <v>320</v>
      </c>
      <c r="M198" s="42">
        <v>42095</v>
      </c>
      <c r="N198" s="9">
        <v>41915</v>
      </c>
      <c r="O198" s="9">
        <v>41866</v>
      </c>
      <c r="P198" s="9" t="s">
        <v>319</v>
      </c>
      <c r="Q198" s="48"/>
      <c r="T198" s="38"/>
    </row>
    <row r="199" spans="1:22" s="37" customFormat="1" ht="30" customHeight="1" x14ac:dyDescent="0.3">
      <c r="B199" s="1" t="s">
        <v>385</v>
      </c>
      <c r="C199" s="2" t="s">
        <v>384</v>
      </c>
      <c r="D199" s="2"/>
      <c r="E199" s="46">
        <v>4</v>
      </c>
      <c r="F199" s="45">
        <f t="shared" si="7"/>
        <v>512</v>
      </c>
      <c r="G199" s="24" t="s">
        <v>369</v>
      </c>
      <c r="H199" s="24" t="s">
        <v>339</v>
      </c>
      <c r="I199" s="44">
        <v>1</v>
      </c>
      <c r="J199" s="24">
        <v>0</v>
      </c>
      <c r="K199" s="24">
        <v>0</v>
      </c>
      <c r="L199" s="37" t="s">
        <v>320</v>
      </c>
      <c r="M199" s="42">
        <v>41883</v>
      </c>
      <c r="N199" s="9">
        <v>41913</v>
      </c>
      <c r="O199" s="9">
        <v>41958</v>
      </c>
      <c r="P199" s="9" t="s">
        <v>319</v>
      </c>
      <c r="Q199" s="48"/>
      <c r="T199" s="38"/>
    </row>
    <row r="200" spans="1:22" ht="25.5" customHeight="1" x14ac:dyDescent="0.3">
      <c r="A200" s="37"/>
      <c r="B200" s="1" t="s">
        <v>182</v>
      </c>
      <c r="C200" s="2" t="s">
        <v>383</v>
      </c>
      <c r="D200" s="2"/>
      <c r="E200" s="46">
        <v>5</v>
      </c>
      <c r="F200" s="45">
        <f t="shared" si="7"/>
        <v>640</v>
      </c>
      <c r="G200" s="24" t="s">
        <v>330</v>
      </c>
      <c r="H200" s="24" t="s">
        <v>339</v>
      </c>
      <c r="I200" s="44">
        <v>1</v>
      </c>
      <c r="J200" s="24">
        <v>0</v>
      </c>
      <c r="K200" s="24">
        <v>0</v>
      </c>
      <c r="L200" s="37" t="s">
        <v>320</v>
      </c>
      <c r="M200" s="42">
        <v>41944</v>
      </c>
      <c r="N200" s="9">
        <v>42401</v>
      </c>
      <c r="O200" s="9">
        <v>42415</v>
      </c>
      <c r="P200" s="9" t="s">
        <v>319</v>
      </c>
      <c r="Q200" s="48"/>
      <c r="R200" s="37"/>
      <c r="S200" s="37"/>
      <c r="T200" s="38"/>
      <c r="U200" s="37"/>
      <c r="V200" s="37"/>
    </row>
    <row r="201" spans="1:22" s="37" customFormat="1" ht="45.75" customHeight="1" x14ac:dyDescent="0.3">
      <c r="B201" s="1" t="s">
        <v>67</v>
      </c>
      <c r="C201" s="2" t="s">
        <v>68</v>
      </c>
      <c r="D201" s="2"/>
      <c r="E201" s="46">
        <v>19</v>
      </c>
      <c r="F201" s="45">
        <f t="shared" si="7"/>
        <v>2432</v>
      </c>
      <c r="G201" s="24" t="s">
        <v>369</v>
      </c>
      <c r="H201" s="24" t="s">
        <v>339</v>
      </c>
      <c r="I201" s="44">
        <v>1</v>
      </c>
      <c r="J201" s="24">
        <v>0</v>
      </c>
      <c r="K201" s="24">
        <v>0</v>
      </c>
      <c r="L201" s="24" t="s">
        <v>320</v>
      </c>
      <c r="M201" s="42">
        <v>42186</v>
      </c>
      <c r="N201" s="9">
        <v>42156</v>
      </c>
      <c r="O201" s="9">
        <v>42237</v>
      </c>
      <c r="P201" s="24" t="s">
        <v>319</v>
      </c>
      <c r="Q201" s="47"/>
      <c r="R201" s="37" t="s">
        <v>368</v>
      </c>
      <c r="T201" s="38"/>
    </row>
    <row r="202" spans="1:22" s="37" customFormat="1" ht="45.75" customHeight="1" x14ac:dyDescent="0.3">
      <c r="B202" s="1" t="s">
        <v>145</v>
      </c>
      <c r="C202" s="2" t="s">
        <v>146</v>
      </c>
      <c r="D202" s="2"/>
      <c r="E202" s="46">
        <v>11</v>
      </c>
      <c r="F202" s="45">
        <f t="shared" si="7"/>
        <v>1408</v>
      </c>
      <c r="G202" s="24" t="s">
        <v>330</v>
      </c>
      <c r="H202" s="24" t="s">
        <v>344</v>
      </c>
      <c r="I202" s="44">
        <v>1</v>
      </c>
      <c r="J202" s="24">
        <v>0</v>
      </c>
      <c r="K202" s="24">
        <v>0</v>
      </c>
      <c r="L202" s="37" t="s">
        <v>320</v>
      </c>
      <c r="M202" s="42">
        <v>41974</v>
      </c>
      <c r="N202" s="9"/>
      <c r="O202" s="9"/>
      <c r="P202" s="9" t="s">
        <v>319</v>
      </c>
      <c r="Q202" s="48"/>
      <c r="R202" s="37" t="s">
        <v>368</v>
      </c>
      <c r="T202" s="38"/>
    </row>
    <row r="203" spans="1:22" s="37" customFormat="1" ht="38.25" customHeight="1" x14ac:dyDescent="0.3">
      <c r="B203" s="1" t="s">
        <v>82</v>
      </c>
      <c r="C203" s="2" t="s">
        <v>203</v>
      </c>
      <c r="D203" s="2"/>
      <c r="E203" s="64">
        <v>28</v>
      </c>
      <c r="F203" s="45">
        <f t="shared" si="7"/>
        <v>3584</v>
      </c>
      <c r="G203" s="63" t="s">
        <v>330</v>
      </c>
      <c r="H203" s="63" t="s">
        <v>344</v>
      </c>
      <c r="I203" s="44">
        <v>1</v>
      </c>
      <c r="J203" s="24">
        <v>0</v>
      </c>
      <c r="K203" s="24">
        <v>0</v>
      </c>
      <c r="L203" s="37" t="s">
        <v>320</v>
      </c>
      <c r="M203" s="62">
        <v>42186</v>
      </c>
      <c r="N203" s="9">
        <v>42217</v>
      </c>
      <c r="O203" s="9">
        <v>42309</v>
      </c>
      <c r="P203" s="9" t="s">
        <v>319</v>
      </c>
      <c r="Q203" s="48"/>
      <c r="R203" s="37" t="s">
        <v>368</v>
      </c>
      <c r="T203" s="38"/>
    </row>
    <row r="204" spans="1:22" s="37" customFormat="1" ht="45.75" customHeight="1" x14ac:dyDescent="0.3">
      <c r="B204" s="1" t="s">
        <v>382</v>
      </c>
      <c r="C204" s="2" t="s">
        <v>63</v>
      </c>
      <c r="D204" s="2"/>
      <c r="E204" s="46">
        <v>20</v>
      </c>
      <c r="F204" s="45">
        <f t="shared" si="7"/>
        <v>2560</v>
      </c>
      <c r="G204" s="37" t="s">
        <v>330</v>
      </c>
      <c r="H204" s="37" t="s">
        <v>324</v>
      </c>
      <c r="I204" s="44">
        <v>1</v>
      </c>
      <c r="J204" s="24">
        <v>0</v>
      </c>
      <c r="K204" s="24">
        <v>0</v>
      </c>
      <c r="L204" s="37" t="s">
        <v>320</v>
      </c>
      <c r="M204" s="42">
        <v>42156</v>
      </c>
      <c r="N204" s="9">
        <v>42185</v>
      </c>
      <c r="O204" s="9">
        <v>42207</v>
      </c>
      <c r="P204" s="9" t="s">
        <v>319</v>
      </c>
      <c r="Q204" s="48"/>
      <c r="R204" s="37" t="s">
        <v>368</v>
      </c>
      <c r="T204" s="38"/>
    </row>
    <row r="205" spans="1:22" s="37" customFormat="1" ht="45.75" customHeight="1" x14ac:dyDescent="0.3">
      <c r="B205" s="24" t="s">
        <v>381</v>
      </c>
      <c r="C205" s="2" t="s">
        <v>380</v>
      </c>
      <c r="D205" s="2"/>
      <c r="E205" s="46">
        <v>9</v>
      </c>
      <c r="F205" s="45">
        <f t="shared" si="7"/>
        <v>1152</v>
      </c>
      <c r="G205" s="24" t="s">
        <v>330</v>
      </c>
      <c r="H205" s="24" t="s">
        <v>324</v>
      </c>
      <c r="I205" s="44">
        <v>1</v>
      </c>
      <c r="J205" s="24">
        <v>0</v>
      </c>
      <c r="K205" s="24">
        <v>0</v>
      </c>
      <c r="L205" s="37" t="s">
        <v>320</v>
      </c>
      <c r="M205" s="42">
        <v>42005</v>
      </c>
      <c r="N205" s="9"/>
      <c r="O205" s="9"/>
      <c r="P205" s="9" t="s">
        <v>319</v>
      </c>
      <c r="Q205" s="48"/>
      <c r="R205" s="37" t="s">
        <v>368</v>
      </c>
      <c r="T205" s="38"/>
    </row>
    <row r="206" spans="1:22" s="37" customFormat="1" ht="45.75" customHeight="1" x14ac:dyDescent="0.3">
      <c r="B206" s="24" t="s">
        <v>379</v>
      </c>
      <c r="C206" s="2" t="s">
        <v>378</v>
      </c>
      <c r="D206" s="2"/>
      <c r="E206" s="46">
        <v>4</v>
      </c>
      <c r="F206" s="45">
        <f t="shared" si="7"/>
        <v>512</v>
      </c>
      <c r="G206" s="24" t="s">
        <v>330</v>
      </c>
      <c r="H206" s="24" t="s">
        <v>324</v>
      </c>
      <c r="I206" s="44">
        <v>1</v>
      </c>
      <c r="J206" s="24">
        <v>0</v>
      </c>
      <c r="K206" s="24">
        <v>0</v>
      </c>
      <c r="L206" s="37" t="s">
        <v>320</v>
      </c>
      <c r="M206" s="42">
        <v>42005</v>
      </c>
      <c r="N206" s="9"/>
      <c r="O206" s="9"/>
      <c r="P206" s="9" t="s">
        <v>319</v>
      </c>
      <c r="Q206" s="48"/>
      <c r="R206" s="37" t="s">
        <v>368</v>
      </c>
      <c r="T206" s="38"/>
    </row>
    <row r="207" spans="1:22" s="37" customFormat="1" ht="35.25" customHeight="1" x14ac:dyDescent="0.3">
      <c r="B207" s="24" t="s">
        <v>377</v>
      </c>
      <c r="C207" s="2" t="s">
        <v>376</v>
      </c>
      <c r="D207" s="2"/>
      <c r="E207" s="46">
        <v>4</v>
      </c>
      <c r="F207" s="45">
        <f t="shared" si="7"/>
        <v>512</v>
      </c>
      <c r="G207" s="24" t="s">
        <v>330</v>
      </c>
      <c r="H207" s="24" t="s">
        <v>324</v>
      </c>
      <c r="I207" s="44">
        <v>1</v>
      </c>
      <c r="J207" s="24">
        <v>0</v>
      </c>
      <c r="K207" s="24">
        <v>0</v>
      </c>
      <c r="L207" s="37" t="s">
        <v>320</v>
      </c>
      <c r="M207" s="42">
        <v>42005</v>
      </c>
      <c r="N207" s="9"/>
      <c r="O207" s="9"/>
      <c r="P207" s="9" t="s">
        <v>319</v>
      </c>
      <c r="Q207" s="48"/>
      <c r="R207" s="37" t="s">
        <v>368</v>
      </c>
      <c r="T207" s="38"/>
    </row>
    <row r="208" spans="1:22" ht="30.75" customHeight="1" x14ac:dyDescent="0.3">
      <c r="A208" s="37"/>
      <c r="B208" s="24" t="s">
        <v>375</v>
      </c>
      <c r="C208" s="2" t="s">
        <v>374</v>
      </c>
      <c r="D208" s="2"/>
      <c r="E208" s="46">
        <v>8</v>
      </c>
      <c r="F208" s="45">
        <f t="shared" si="7"/>
        <v>1024</v>
      </c>
      <c r="G208" s="24" t="s">
        <v>330</v>
      </c>
      <c r="H208" s="24" t="s">
        <v>324</v>
      </c>
      <c r="I208" s="44">
        <v>1</v>
      </c>
      <c r="J208" s="24">
        <v>0</v>
      </c>
      <c r="K208" s="24">
        <v>0</v>
      </c>
      <c r="L208" s="37" t="s">
        <v>320</v>
      </c>
      <c r="M208" s="42">
        <v>42005</v>
      </c>
      <c r="N208" s="9"/>
      <c r="O208" s="9"/>
      <c r="P208" s="9" t="s">
        <v>319</v>
      </c>
      <c r="Q208" s="48"/>
      <c r="R208" s="37" t="s">
        <v>368</v>
      </c>
      <c r="S208" s="37"/>
      <c r="T208" s="38"/>
      <c r="U208" s="37"/>
      <c r="V208" s="37"/>
    </row>
    <row r="209" spans="1:22" s="37" customFormat="1" ht="56.25" customHeight="1" x14ac:dyDescent="0.3">
      <c r="B209" s="1" t="s">
        <v>373</v>
      </c>
      <c r="C209" s="2" t="s">
        <v>372</v>
      </c>
      <c r="D209" s="2"/>
      <c r="E209" s="46">
        <v>40.119999999999997</v>
      </c>
      <c r="F209" s="45">
        <f t="shared" si="7"/>
        <v>5135.3599999999997</v>
      </c>
      <c r="G209" s="24" t="s">
        <v>322</v>
      </c>
      <c r="H209" s="24" t="s">
        <v>324</v>
      </c>
      <c r="I209" s="44">
        <v>1</v>
      </c>
      <c r="J209" s="24">
        <v>0</v>
      </c>
      <c r="K209" s="24">
        <v>0</v>
      </c>
      <c r="L209" s="37" t="s">
        <v>320</v>
      </c>
      <c r="M209" s="42">
        <v>41275</v>
      </c>
      <c r="N209" s="24"/>
      <c r="O209" s="24"/>
      <c r="P209" s="24" t="s">
        <v>319</v>
      </c>
      <c r="Q209" s="47"/>
      <c r="R209" s="37" t="s">
        <v>368</v>
      </c>
      <c r="T209" s="38"/>
    </row>
    <row r="210" spans="1:22" s="37" customFormat="1" ht="52.5" customHeight="1" x14ac:dyDescent="0.3">
      <c r="B210" s="1" t="s">
        <v>371</v>
      </c>
      <c r="C210" s="2" t="s">
        <v>370</v>
      </c>
      <c r="D210" s="2"/>
      <c r="E210" s="46">
        <v>4.5</v>
      </c>
      <c r="F210" s="45">
        <f t="shared" si="7"/>
        <v>576</v>
      </c>
      <c r="G210" s="24" t="s">
        <v>369</v>
      </c>
      <c r="H210" s="24" t="s">
        <v>324</v>
      </c>
      <c r="I210" s="44">
        <v>1</v>
      </c>
      <c r="J210" s="24">
        <v>0</v>
      </c>
      <c r="K210" s="24">
        <v>0</v>
      </c>
      <c r="L210" s="24" t="s">
        <v>320</v>
      </c>
      <c r="M210" s="42">
        <v>41944</v>
      </c>
      <c r="N210" s="9"/>
      <c r="O210" s="9"/>
      <c r="P210" s="24" t="s">
        <v>319</v>
      </c>
      <c r="Q210" s="47"/>
      <c r="R210" s="37" t="s">
        <v>368</v>
      </c>
      <c r="T210" s="38"/>
    </row>
    <row r="211" spans="1:22" s="37" customFormat="1" ht="32.25" customHeight="1" x14ac:dyDescent="0.3">
      <c r="B211" s="1" t="s">
        <v>69</v>
      </c>
      <c r="C211" s="2" t="s">
        <v>70</v>
      </c>
      <c r="D211" s="2"/>
      <c r="E211" s="46">
        <v>6</v>
      </c>
      <c r="F211" s="45">
        <f t="shared" si="7"/>
        <v>768</v>
      </c>
      <c r="G211" s="24" t="s">
        <v>369</v>
      </c>
      <c r="H211" s="24" t="s">
        <v>324</v>
      </c>
      <c r="I211" s="44">
        <v>1</v>
      </c>
      <c r="J211" s="24">
        <v>0</v>
      </c>
      <c r="K211" s="24">
        <v>0</v>
      </c>
      <c r="L211" s="24" t="s">
        <v>320</v>
      </c>
      <c r="M211" s="42">
        <v>42278</v>
      </c>
      <c r="N211" s="9">
        <v>42326</v>
      </c>
      <c r="O211" s="9">
        <v>42328</v>
      </c>
      <c r="P211" s="24" t="s">
        <v>319</v>
      </c>
      <c r="Q211" s="47"/>
      <c r="R211" s="37" t="s">
        <v>368</v>
      </c>
      <c r="T211" s="38"/>
    </row>
    <row r="212" spans="1:22" s="37" customFormat="1" ht="32.25" customHeight="1" x14ac:dyDescent="0.3">
      <c r="B212" s="1" t="s">
        <v>2</v>
      </c>
      <c r="C212" s="2" t="s">
        <v>72</v>
      </c>
      <c r="D212" s="2"/>
      <c r="E212" s="46">
        <v>45</v>
      </c>
      <c r="F212" s="45">
        <v>5445</v>
      </c>
      <c r="G212" s="24" t="s">
        <v>330</v>
      </c>
      <c r="H212" s="24" t="s">
        <v>324</v>
      </c>
      <c r="I212" s="44">
        <v>1</v>
      </c>
      <c r="J212" s="24">
        <v>0</v>
      </c>
      <c r="K212" s="24">
        <v>0</v>
      </c>
      <c r="L212" s="37" t="s">
        <v>320</v>
      </c>
      <c r="M212" s="42">
        <v>42005</v>
      </c>
      <c r="N212" s="9">
        <v>42055</v>
      </c>
      <c r="O212" s="9">
        <v>42704</v>
      </c>
      <c r="P212" s="78" t="s">
        <v>358</v>
      </c>
      <c r="Q212" s="47"/>
      <c r="R212" s="37" t="s">
        <v>368</v>
      </c>
      <c r="T212" s="38"/>
    </row>
    <row r="213" spans="1:22" s="37" customFormat="1" ht="37.5" customHeight="1" x14ac:dyDescent="0.3">
      <c r="B213" s="1" t="s">
        <v>62</v>
      </c>
      <c r="C213" s="2" t="s">
        <v>201</v>
      </c>
      <c r="D213" s="2"/>
      <c r="E213" s="46">
        <v>15</v>
      </c>
      <c r="F213" s="45">
        <v>1815</v>
      </c>
      <c r="G213" s="24" t="s">
        <v>369</v>
      </c>
      <c r="H213" s="24" t="s">
        <v>324</v>
      </c>
      <c r="I213" s="44">
        <v>1</v>
      </c>
      <c r="J213" s="24">
        <v>0</v>
      </c>
      <c r="K213" s="24">
        <v>0</v>
      </c>
      <c r="L213" s="37" t="s">
        <v>320</v>
      </c>
      <c r="M213" s="42">
        <v>42186</v>
      </c>
      <c r="N213" s="9">
        <v>42226</v>
      </c>
      <c r="O213" s="9">
        <v>42635</v>
      </c>
      <c r="P213" s="78" t="s">
        <v>319</v>
      </c>
      <c r="Q213" s="48"/>
      <c r="R213" s="37" t="s">
        <v>368</v>
      </c>
      <c r="T213" s="38"/>
    </row>
    <row r="214" spans="1:22" s="37" customFormat="1" ht="39.75" customHeight="1" x14ac:dyDescent="0.3">
      <c r="B214" s="1" t="s">
        <v>76</v>
      </c>
      <c r="C214" s="2" t="s">
        <v>481</v>
      </c>
      <c r="D214" s="2"/>
      <c r="E214" s="46">
        <v>40</v>
      </c>
      <c r="F214" s="45">
        <v>4840</v>
      </c>
      <c r="G214" s="24" t="s">
        <v>369</v>
      </c>
      <c r="H214" s="24" t="s">
        <v>324</v>
      </c>
      <c r="I214" s="44">
        <v>1</v>
      </c>
      <c r="J214" s="24">
        <v>0</v>
      </c>
      <c r="K214" s="24">
        <v>0</v>
      </c>
      <c r="L214" s="24" t="s">
        <v>320</v>
      </c>
      <c r="M214" s="42">
        <v>41974</v>
      </c>
      <c r="N214" s="9">
        <v>42408</v>
      </c>
      <c r="O214" s="9">
        <v>42549</v>
      </c>
      <c r="P214" s="79" t="s">
        <v>358</v>
      </c>
      <c r="Q214" s="47"/>
      <c r="R214" s="37" t="s">
        <v>368</v>
      </c>
      <c r="T214" s="38"/>
    </row>
    <row r="215" spans="1:22" s="37" customFormat="1" ht="57" customHeight="1" x14ac:dyDescent="0.3">
      <c r="B215" s="1" t="s">
        <v>10</v>
      </c>
      <c r="C215" s="2" t="s">
        <v>84</v>
      </c>
      <c r="D215" s="2"/>
      <c r="E215" s="46">
        <v>15</v>
      </c>
      <c r="F215" s="45">
        <v>1815</v>
      </c>
      <c r="G215" s="24" t="s">
        <v>369</v>
      </c>
      <c r="H215" s="24" t="s">
        <v>324</v>
      </c>
      <c r="I215" s="44">
        <v>1</v>
      </c>
      <c r="J215" s="24">
        <v>0</v>
      </c>
      <c r="K215" s="24">
        <v>0</v>
      </c>
      <c r="L215" s="24" t="s">
        <v>320</v>
      </c>
      <c r="M215" s="42">
        <v>42461</v>
      </c>
      <c r="N215" s="9">
        <v>42491</v>
      </c>
      <c r="O215" s="9">
        <v>42673</v>
      </c>
      <c r="P215" s="79" t="s">
        <v>358</v>
      </c>
      <c r="Q215" s="56"/>
      <c r="R215" s="37" t="s">
        <v>368</v>
      </c>
      <c r="T215" s="38"/>
    </row>
    <row r="216" spans="1:22" s="37" customFormat="1" ht="57" customHeight="1" x14ac:dyDescent="0.3">
      <c r="B216" s="1" t="s">
        <v>11</v>
      </c>
      <c r="C216" s="2" t="s">
        <v>474</v>
      </c>
      <c r="D216" s="2"/>
      <c r="E216" s="46">
        <v>6</v>
      </c>
      <c r="F216" s="45">
        <v>726</v>
      </c>
      <c r="G216" s="24" t="s">
        <v>369</v>
      </c>
      <c r="H216" s="24" t="s">
        <v>333</v>
      </c>
      <c r="I216" s="44">
        <v>1</v>
      </c>
      <c r="J216" s="24">
        <v>0</v>
      </c>
      <c r="K216" s="24">
        <v>0</v>
      </c>
      <c r="L216" s="37" t="s">
        <v>320</v>
      </c>
      <c r="M216" s="42">
        <v>42110</v>
      </c>
      <c r="N216" s="9">
        <v>42542</v>
      </c>
      <c r="O216" s="9">
        <v>42734</v>
      </c>
      <c r="P216" s="78" t="s">
        <v>319</v>
      </c>
      <c r="Q216" s="48"/>
      <c r="R216" s="37" t="s">
        <v>368</v>
      </c>
      <c r="T216" s="38"/>
    </row>
    <row r="217" spans="1:22" s="37" customFormat="1" ht="40.5" customHeight="1" x14ac:dyDescent="0.3">
      <c r="B217" s="1" t="s">
        <v>473</v>
      </c>
      <c r="C217" s="2" t="s">
        <v>472</v>
      </c>
      <c r="D217" s="2"/>
      <c r="E217" s="46">
        <v>15</v>
      </c>
      <c r="F217" s="45">
        <v>1815</v>
      </c>
      <c r="G217" s="24" t="s">
        <v>369</v>
      </c>
      <c r="H217" s="24" t="s">
        <v>321</v>
      </c>
      <c r="I217" s="44">
        <v>1</v>
      </c>
      <c r="J217" s="24">
        <v>0</v>
      </c>
      <c r="K217" s="24">
        <v>0</v>
      </c>
      <c r="L217" s="37" t="s">
        <v>320</v>
      </c>
      <c r="M217" s="42">
        <v>42354</v>
      </c>
      <c r="N217" s="9">
        <v>42387</v>
      </c>
      <c r="O217" s="9">
        <v>42452</v>
      </c>
      <c r="P217" s="79" t="s">
        <v>319</v>
      </c>
      <c r="Q217" s="47"/>
      <c r="T217" s="38"/>
    </row>
    <row r="218" spans="1:22" s="37" customFormat="1" ht="66" customHeight="1" x14ac:dyDescent="0.3">
      <c r="B218" s="1" t="s">
        <v>73</v>
      </c>
      <c r="C218" s="2" t="s">
        <v>485</v>
      </c>
      <c r="D218" s="2"/>
      <c r="E218" s="46">
        <v>30</v>
      </c>
      <c r="F218" s="45">
        <f>E218*$A$6</f>
        <v>3840</v>
      </c>
      <c r="G218" s="24" t="s">
        <v>369</v>
      </c>
      <c r="H218" s="24" t="s">
        <v>324</v>
      </c>
      <c r="I218" s="44">
        <v>1</v>
      </c>
      <c r="J218" s="24">
        <v>0</v>
      </c>
      <c r="K218" s="24">
        <v>0</v>
      </c>
      <c r="L218" s="37" t="s">
        <v>320</v>
      </c>
      <c r="M218" s="42">
        <v>42522</v>
      </c>
      <c r="N218" s="9">
        <v>42552</v>
      </c>
      <c r="O218" s="9">
        <v>42581</v>
      </c>
      <c r="P218" s="9" t="s">
        <v>358</v>
      </c>
      <c r="Q218" s="48"/>
      <c r="R218" s="37" t="s">
        <v>368</v>
      </c>
      <c r="T218" s="38"/>
    </row>
    <row r="219" spans="1:22" s="37" customFormat="1" ht="48.75" customHeight="1" x14ac:dyDescent="0.3">
      <c r="B219" s="1" t="s">
        <v>55</v>
      </c>
      <c r="C219" s="2" t="s">
        <v>56</v>
      </c>
      <c r="D219" s="2"/>
      <c r="E219" s="46">
        <v>6</v>
      </c>
      <c r="F219" s="45">
        <f>E219*$A$6</f>
        <v>768</v>
      </c>
      <c r="G219" s="24" t="s">
        <v>369</v>
      </c>
      <c r="H219" s="24" t="s">
        <v>324</v>
      </c>
      <c r="I219" s="44">
        <v>1</v>
      </c>
      <c r="J219" s="24">
        <v>0</v>
      </c>
      <c r="K219" s="24">
        <v>0</v>
      </c>
      <c r="L219" s="37" t="s">
        <v>320</v>
      </c>
      <c r="M219" s="42">
        <v>41852</v>
      </c>
      <c r="N219" s="9">
        <v>42612</v>
      </c>
      <c r="O219" s="9">
        <v>42757</v>
      </c>
      <c r="P219" s="9" t="s">
        <v>358</v>
      </c>
      <c r="Q219" s="48"/>
      <c r="R219" s="37" t="s">
        <v>368</v>
      </c>
      <c r="T219" s="38"/>
    </row>
    <row r="220" spans="1:22" s="150" customFormat="1" ht="45" customHeight="1" x14ac:dyDescent="0.3">
      <c r="A220" s="140"/>
      <c r="B220" s="141" t="s">
        <v>189</v>
      </c>
      <c r="C220" s="142" t="s">
        <v>480</v>
      </c>
      <c r="D220" s="142"/>
      <c r="E220" s="143">
        <v>5.5</v>
      </c>
      <c r="F220" s="144">
        <f>E220*$A$6</f>
        <v>704</v>
      </c>
      <c r="G220" s="145" t="s">
        <v>369</v>
      </c>
      <c r="H220" s="145" t="s">
        <v>339</v>
      </c>
      <c r="I220" s="146">
        <v>1</v>
      </c>
      <c r="J220" s="145">
        <v>0</v>
      </c>
      <c r="K220" s="145">
        <v>0</v>
      </c>
      <c r="L220" s="145" t="s">
        <v>320</v>
      </c>
      <c r="M220" s="147">
        <v>42491</v>
      </c>
      <c r="N220" s="147">
        <v>42531</v>
      </c>
      <c r="O220" s="147">
        <v>42885</v>
      </c>
      <c r="P220" s="145" t="s">
        <v>358</v>
      </c>
      <c r="Q220" s="148"/>
      <c r="R220" s="140"/>
      <c r="S220" s="140"/>
      <c r="T220" s="149"/>
      <c r="U220" s="140"/>
      <c r="V220" s="140"/>
    </row>
    <row r="221" spans="1:22" s="3" customFormat="1" ht="42.75" customHeight="1" x14ac:dyDescent="0.3">
      <c r="B221" s="1"/>
      <c r="C221" s="60" t="s">
        <v>367</v>
      </c>
      <c r="D221" s="60"/>
      <c r="E221" s="59">
        <f>SUM(E171:E209)</f>
        <v>640.4</v>
      </c>
      <c r="F221" s="58">
        <f>SUM(F171:F209)</f>
        <v>81229.2</v>
      </c>
      <c r="G221" s="1"/>
      <c r="H221" s="1"/>
      <c r="I221" s="57"/>
      <c r="J221" s="1"/>
      <c r="K221" s="1"/>
      <c r="L221" s="1"/>
      <c r="M221" s="4"/>
      <c r="N221" s="10"/>
      <c r="O221" s="10"/>
      <c r="P221" s="1"/>
      <c r="Q221" s="56"/>
      <c r="T221" s="115"/>
    </row>
    <row r="222" spans="1:22" s="37" customFormat="1" ht="43.5" customHeight="1" x14ac:dyDescent="0.3">
      <c r="A222" s="235" t="s">
        <v>366</v>
      </c>
      <c r="B222" s="236"/>
      <c r="C222" s="236"/>
      <c r="D222" s="236"/>
      <c r="E222" s="236"/>
      <c r="F222" s="236"/>
      <c r="G222" s="236"/>
      <c r="H222" s="236"/>
      <c r="I222" s="236"/>
      <c r="J222" s="236"/>
      <c r="K222" s="236"/>
      <c r="L222" s="236"/>
      <c r="M222" s="236"/>
      <c r="N222" s="236"/>
      <c r="O222" s="236"/>
      <c r="P222" s="236"/>
      <c r="Q222" s="237"/>
      <c r="T222" s="38"/>
    </row>
    <row r="223" spans="1:22" s="37" customFormat="1" ht="43.5" customHeight="1" x14ac:dyDescent="0.3">
      <c r="A223" s="41"/>
      <c r="B223" s="1" t="s">
        <v>365</v>
      </c>
      <c r="C223" s="6" t="s">
        <v>364</v>
      </c>
      <c r="D223" s="6"/>
      <c r="E223" s="46">
        <v>7.5</v>
      </c>
      <c r="F223" s="45">
        <f t="shared" ref="F223:F254" si="8">E223*$A$6</f>
        <v>960</v>
      </c>
      <c r="G223" s="41" t="s">
        <v>357</v>
      </c>
      <c r="H223" s="41" t="s">
        <v>359</v>
      </c>
      <c r="I223" s="50">
        <v>100</v>
      </c>
      <c r="J223" s="50">
        <v>0</v>
      </c>
      <c r="K223" s="50">
        <v>0</v>
      </c>
      <c r="L223" s="37" t="s">
        <v>320</v>
      </c>
      <c r="M223" s="42">
        <v>41306</v>
      </c>
      <c r="N223" s="42"/>
      <c r="O223" s="9"/>
      <c r="P223" s="9" t="s">
        <v>358</v>
      </c>
      <c r="Q223" s="48"/>
      <c r="R223" s="24" t="s">
        <v>318</v>
      </c>
      <c r="S223" s="41"/>
      <c r="T223" s="49"/>
      <c r="U223" s="41"/>
      <c r="V223" s="41"/>
    </row>
    <row r="224" spans="1:22" s="37" customFormat="1" ht="43.5" customHeight="1" x14ac:dyDescent="0.3">
      <c r="A224" s="41"/>
      <c r="B224" s="1" t="s">
        <v>363</v>
      </c>
      <c r="C224" s="6" t="s">
        <v>362</v>
      </c>
      <c r="D224" s="6"/>
      <c r="E224" s="46">
        <v>25</v>
      </c>
      <c r="F224" s="45">
        <f t="shared" si="8"/>
        <v>3200</v>
      </c>
      <c r="G224" s="37" t="s">
        <v>330</v>
      </c>
      <c r="H224" s="41" t="s">
        <v>359</v>
      </c>
      <c r="I224" s="50">
        <v>100</v>
      </c>
      <c r="J224" s="50">
        <v>0</v>
      </c>
      <c r="K224" s="50">
        <v>0</v>
      </c>
      <c r="L224" s="37" t="s">
        <v>320</v>
      </c>
      <c r="M224" s="42">
        <v>41671</v>
      </c>
      <c r="N224" s="9"/>
      <c r="O224" s="9"/>
      <c r="P224" s="9" t="s">
        <v>319</v>
      </c>
      <c r="Q224" s="48"/>
      <c r="R224" s="1" t="s">
        <v>318</v>
      </c>
      <c r="S224" s="41"/>
      <c r="T224" s="49"/>
      <c r="U224" s="41"/>
      <c r="V224" s="41"/>
    </row>
    <row r="225" spans="1:22" s="37" customFormat="1" ht="43.5" customHeight="1" x14ac:dyDescent="0.3">
      <c r="A225" s="41"/>
      <c r="B225" s="1" t="s">
        <v>361</v>
      </c>
      <c r="C225" s="6" t="s">
        <v>360</v>
      </c>
      <c r="D225" s="6"/>
      <c r="E225" s="46">
        <v>1.5</v>
      </c>
      <c r="F225" s="45">
        <f t="shared" si="8"/>
        <v>192</v>
      </c>
      <c r="G225" s="37" t="s">
        <v>330</v>
      </c>
      <c r="H225" s="41" t="s">
        <v>359</v>
      </c>
      <c r="I225" s="50">
        <v>100</v>
      </c>
      <c r="J225" s="50">
        <v>0</v>
      </c>
      <c r="K225" s="50">
        <v>0</v>
      </c>
      <c r="L225" s="37" t="s">
        <v>320</v>
      </c>
      <c r="M225" s="42">
        <v>41579</v>
      </c>
      <c r="N225" s="9"/>
      <c r="O225" s="9"/>
      <c r="P225" s="9" t="s">
        <v>358</v>
      </c>
      <c r="Q225" s="48"/>
      <c r="R225" s="24" t="s">
        <v>318</v>
      </c>
      <c r="S225" s="41"/>
      <c r="T225" s="49"/>
      <c r="U225" s="41"/>
      <c r="V225" s="41"/>
    </row>
    <row r="226" spans="1:22" s="37" customFormat="1" ht="43.5" customHeight="1" x14ac:dyDescent="0.3">
      <c r="A226" s="41"/>
      <c r="B226" s="1" t="s">
        <v>4</v>
      </c>
      <c r="C226" s="6" t="s">
        <v>147</v>
      </c>
      <c r="D226" s="6"/>
      <c r="E226" s="46">
        <v>50</v>
      </c>
      <c r="F226" s="45">
        <f t="shared" si="8"/>
        <v>6400</v>
      </c>
      <c r="G226" s="24" t="s">
        <v>357</v>
      </c>
      <c r="H226" s="24" t="s">
        <v>324</v>
      </c>
      <c r="I226" s="50">
        <v>100</v>
      </c>
      <c r="J226" s="50">
        <v>0</v>
      </c>
      <c r="K226" s="50">
        <v>0</v>
      </c>
      <c r="L226" s="37" t="s">
        <v>320</v>
      </c>
      <c r="M226" s="42">
        <v>41091</v>
      </c>
      <c r="N226" s="9"/>
      <c r="O226" s="9"/>
      <c r="P226" s="9" t="s">
        <v>319</v>
      </c>
      <c r="Q226" s="48"/>
      <c r="R226" s="24" t="s">
        <v>318</v>
      </c>
      <c r="S226" s="41"/>
      <c r="T226" s="49"/>
      <c r="U226" s="41"/>
      <c r="V226" s="41"/>
    </row>
    <row r="227" spans="1:22" s="37" customFormat="1" ht="43.5" customHeight="1" x14ac:dyDescent="0.3">
      <c r="A227" s="41"/>
      <c r="B227" s="1" t="s">
        <v>148</v>
      </c>
      <c r="C227" s="6" t="s">
        <v>356</v>
      </c>
      <c r="D227" s="6"/>
      <c r="E227" s="46">
        <v>20.8</v>
      </c>
      <c r="F227" s="45">
        <f t="shared" si="8"/>
        <v>2662.4</v>
      </c>
      <c r="G227" s="24" t="s">
        <v>322</v>
      </c>
      <c r="H227" s="24" t="s">
        <v>344</v>
      </c>
      <c r="I227" s="50">
        <v>100</v>
      </c>
      <c r="J227" s="50">
        <v>0</v>
      </c>
      <c r="K227" s="50">
        <v>0</v>
      </c>
      <c r="L227" s="37" t="s">
        <v>320</v>
      </c>
      <c r="M227" s="42">
        <v>41426</v>
      </c>
      <c r="N227" s="9"/>
      <c r="O227" s="9"/>
      <c r="P227" s="9" t="s">
        <v>319</v>
      </c>
      <c r="Q227" s="48"/>
      <c r="R227" s="24" t="s">
        <v>318</v>
      </c>
      <c r="S227" s="41"/>
      <c r="T227" s="49"/>
      <c r="U227" s="41"/>
      <c r="V227" s="41"/>
    </row>
    <row r="228" spans="1:22" s="37" customFormat="1" ht="43.5" customHeight="1" x14ac:dyDescent="0.3">
      <c r="A228" s="41"/>
      <c r="B228" s="1" t="s">
        <v>149</v>
      </c>
      <c r="C228" s="6" t="s">
        <v>150</v>
      </c>
      <c r="D228" s="6"/>
      <c r="E228" s="46">
        <v>1.6</v>
      </c>
      <c r="F228" s="45">
        <f t="shared" si="8"/>
        <v>204.8</v>
      </c>
      <c r="G228" s="24" t="s">
        <v>330</v>
      </c>
      <c r="H228" s="24" t="s">
        <v>347</v>
      </c>
      <c r="I228" s="50">
        <v>100</v>
      </c>
      <c r="J228" s="50">
        <v>0</v>
      </c>
      <c r="K228" s="50">
        <v>0</v>
      </c>
      <c r="L228" s="37" t="s">
        <v>320</v>
      </c>
      <c r="M228" s="24" t="s">
        <v>355</v>
      </c>
      <c r="N228" s="9"/>
      <c r="O228" s="9"/>
      <c r="P228" s="9" t="s">
        <v>319</v>
      </c>
      <c r="Q228" s="48"/>
      <c r="R228" s="24" t="s">
        <v>318</v>
      </c>
      <c r="S228" s="41"/>
      <c r="T228" s="49"/>
      <c r="U228" s="41"/>
      <c r="V228" s="41"/>
    </row>
    <row r="229" spans="1:22" s="41" customFormat="1" ht="46.5" customHeight="1" x14ac:dyDescent="0.3">
      <c r="A229" s="37"/>
      <c r="B229" s="1" t="s">
        <v>116</v>
      </c>
      <c r="C229" s="2" t="s">
        <v>354</v>
      </c>
      <c r="D229" s="2"/>
      <c r="E229" s="46">
        <v>13</v>
      </c>
      <c r="F229" s="45">
        <f t="shared" si="8"/>
        <v>1664</v>
      </c>
      <c r="G229" s="24" t="s">
        <v>353</v>
      </c>
      <c r="H229" s="24" t="s">
        <v>324</v>
      </c>
      <c r="I229" s="44">
        <v>1</v>
      </c>
      <c r="J229" s="24">
        <v>0</v>
      </c>
      <c r="K229" s="24">
        <v>0</v>
      </c>
      <c r="L229" s="24" t="s">
        <v>320</v>
      </c>
      <c r="M229" s="42">
        <v>42336</v>
      </c>
      <c r="N229" s="9">
        <v>42366</v>
      </c>
      <c r="O229" s="9">
        <v>42579</v>
      </c>
      <c r="P229" s="24" t="s">
        <v>319</v>
      </c>
      <c r="Q229" s="47"/>
      <c r="R229" s="37"/>
      <c r="S229" s="37"/>
      <c r="T229" s="38"/>
      <c r="U229" s="37"/>
      <c r="V229" s="37"/>
    </row>
    <row r="230" spans="1:22" s="37" customFormat="1" ht="43.5" customHeight="1" x14ac:dyDescent="0.3">
      <c r="A230" s="41"/>
      <c r="B230" s="1" t="s">
        <v>7</v>
      </c>
      <c r="C230" s="6" t="s">
        <v>151</v>
      </c>
      <c r="D230" s="6"/>
      <c r="E230" s="46">
        <v>18</v>
      </c>
      <c r="F230" s="45">
        <f t="shared" si="8"/>
        <v>2304</v>
      </c>
      <c r="G230" s="24" t="s">
        <v>330</v>
      </c>
      <c r="H230" s="24" t="s">
        <v>324</v>
      </c>
      <c r="I230" s="50">
        <v>100</v>
      </c>
      <c r="J230" s="50">
        <v>0</v>
      </c>
      <c r="K230" s="50">
        <v>0</v>
      </c>
      <c r="L230" s="37" t="s">
        <v>320</v>
      </c>
      <c r="M230" s="42">
        <v>41640</v>
      </c>
      <c r="N230" s="9"/>
      <c r="O230" s="9"/>
      <c r="P230" s="9" t="s">
        <v>319</v>
      </c>
      <c r="Q230" s="48"/>
      <c r="R230" s="24" t="s">
        <v>318</v>
      </c>
      <c r="S230" s="41"/>
      <c r="T230" s="49"/>
      <c r="U230" s="41"/>
      <c r="V230" s="41"/>
    </row>
    <row r="231" spans="1:22" s="37" customFormat="1" ht="43.5" customHeight="1" x14ac:dyDescent="0.3">
      <c r="A231" s="41"/>
      <c r="B231" s="1" t="s">
        <v>152</v>
      </c>
      <c r="C231" s="6" t="s">
        <v>153</v>
      </c>
      <c r="D231" s="6"/>
      <c r="E231" s="46">
        <v>165</v>
      </c>
      <c r="F231" s="45">
        <f t="shared" si="8"/>
        <v>21120</v>
      </c>
      <c r="G231" s="24" t="s">
        <v>330</v>
      </c>
      <c r="H231" s="24" t="s">
        <v>324</v>
      </c>
      <c r="I231" s="50">
        <v>100</v>
      </c>
      <c r="J231" s="50">
        <v>0</v>
      </c>
      <c r="K231" s="50">
        <v>0</v>
      </c>
      <c r="L231" s="37" t="s">
        <v>320</v>
      </c>
      <c r="M231" s="42">
        <v>41153</v>
      </c>
      <c r="N231" s="9"/>
      <c r="O231" s="9"/>
      <c r="P231" s="9" t="s">
        <v>319</v>
      </c>
      <c r="Q231" s="48"/>
      <c r="R231" s="24" t="s">
        <v>318</v>
      </c>
      <c r="S231" s="41"/>
      <c r="T231" s="49"/>
      <c r="U231" s="41"/>
      <c r="V231" s="41"/>
    </row>
    <row r="232" spans="1:22" s="37" customFormat="1" ht="43.5" customHeight="1" x14ac:dyDescent="0.3">
      <c r="A232" s="41"/>
      <c r="B232" s="1" t="s">
        <v>103</v>
      </c>
      <c r="C232" s="6" t="s">
        <v>104</v>
      </c>
      <c r="D232" s="6"/>
      <c r="E232" s="46">
        <v>100</v>
      </c>
      <c r="F232" s="45">
        <f t="shared" si="8"/>
        <v>12800</v>
      </c>
      <c r="G232" s="24" t="s">
        <v>352</v>
      </c>
      <c r="H232" s="24" t="s">
        <v>351</v>
      </c>
      <c r="I232" s="44">
        <v>1</v>
      </c>
      <c r="J232" s="24">
        <v>0</v>
      </c>
      <c r="K232" s="24">
        <v>0</v>
      </c>
      <c r="L232" s="37" t="s">
        <v>320</v>
      </c>
      <c r="M232" s="42">
        <v>41883</v>
      </c>
      <c r="N232" s="9">
        <v>42328</v>
      </c>
      <c r="O232" s="9">
        <v>42459</v>
      </c>
      <c r="P232" s="9" t="s">
        <v>319</v>
      </c>
      <c r="Q232" s="48"/>
      <c r="R232" s="24" t="s">
        <v>318</v>
      </c>
      <c r="S232" s="41"/>
      <c r="T232" s="49"/>
      <c r="U232" s="41"/>
      <c r="V232" s="41"/>
    </row>
    <row r="233" spans="1:22" s="37" customFormat="1" ht="43.5" customHeight="1" x14ac:dyDescent="0.3">
      <c r="A233" s="41"/>
      <c r="B233" s="1" t="s">
        <v>9</v>
      </c>
      <c r="C233" s="6" t="s">
        <v>350</v>
      </c>
      <c r="D233" s="6"/>
      <c r="E233" s="46">
        <v>45</v>
      </c>
      <c r="F233" s="45">
        <f t="shared" si="8"/>
        <v>5760</v>
      </c>
      <c r="G233" s="24" t="s">
        <v>330</v>
      </c>
      <c r="H233" s="2" t="s">
        <v>324</v>
      </c>
      <c r="I233" s="50">
        <v>100</v>
      </c>
      <c r="J233" s="50">
        <v>0</v>
      </c>
      <c r="K233" s="50">
        <v>0</v>
      </c>
      <c r="L233" s="37" t="s">
        <v>320</v>
      </c>
      <c r="M233" s="42">
        <v>41640</v>
      </c>
      <c r="N233" s="9"/>
      <c r="O233" s="9"/>
      <c r="P233" s="9" t="s">
        <v>319</v>
      </c>
      <c r="Q233" s="48"/>
      <c r="R233" s="24" t="s">
        <v>318</v>
      </c>
      <c r="S233" s="41"/>
      <c r="T233" s="49"/>
      <c r="U233" s="41"/>
      <c r="V233" s="41"/>
    </row>
    <row r="234" spans="1:22" s="37" customFormat="1" ht="43.5" customHeight="1" x14ac:dyDescent="0.3">
      <c r="A234" s="41"/>
      <c r="B234" s="1" t="s">
        <v>154</v>
      </c>
      <c r="C234" s="6" t="s">
        <v>155</v>
      </c>
      <c r="D234" s="6"/>
      <c r="E234" s="46">
        <f>30.074*3</f>
        <v>90.222000000000008</v>
      </c>
      <c r="F234" s="45">
        <f t="shared" si="8"/>
        <v>11548.416000000001</v>
      </c>
      <c r="G234" s="24" t="s">
        <v>322</v>
      </c>
      <c r="H234" s="24" t="s">
        <v>321</v>
      </c>
      <c r="I234" s="50">
        <v>100</v>
      </c>
      <c r="J234" s="50">
        <v>0</v>
      </c>
      <c r="K234" s="50">
        <v>0</v>
      </c>
      <c r="L234" s="37" t="s">
        <v>320</v>
      </c>
      <c r="M234" s="42">
        <v>41030</v>
      </c>
      <c r="N234" s="9"/>
      <c r="O234" s="9"/>
      <c r="P234" s="9" t="s">
        <v>319</v>
      </c>
      <c r="Q234" s="48"/>
      <c r="R234" s="24" t="s">
        <v>318</v>
      </c>
      <c r="S234" s="41"/>
      <c r="T234" s="49"/>
      <c r="U234" s="41"/>
      <c r="V234" s="41"/>
    </row>
    <row r="235" spans="1:22" s="37" customFormat="1" ht="43.5" customHeight="1" x14ac:dyDescent="0.3">
      <c r="B235" s="1" t="s">
        <v>105</v>
      </c>
      <c r="C235" s="2" t="s">
        <v>349</v>
      </c>
      <c r="D235" s="2"/>
      <c r="E235" s="46">
        <v>5</v>
      </c>
      <c r="F235" s="45">
        <f t="shared" si="8"/>
        <v>640</v>
      </c>
      <c r="G235" s="24" t="s">
        <v>322</v>
      </c>
      <c r="H235" s="24" t="s">
        <v>324</v>
      </c>
      <c r="I235" s="44">
        <v>1</v>
      </c>
      <c r="J235" s="24">
        <v>0</v>
      </c>
      <c r="K235" s="24">
        <v>0</v>
      </c>
      <c r="L235" s="37" t="s">
        <v>320</v>
      </c>
      <c r="M235" s="42">
        <v>41944</v>
      </c>
      <c r="N235" s="9">
        <v>42107</v>
      </c>
      <c r="O235" s="9">
        <v>42226</v>
      </c>
      <c r="P235" s="9" t="s">
        <v>319</v>
      </c>
      <c r="Q235" s="48"/>
      <c r="R235" s="37" t="s">
        <v>318</v>
      </c>
      <c r="T235" s="38"/>
    </row>
    <row r="236" spans="1:22" s="37" customFormat="1" ht="43.5" customHeight="1" x14ac:dyDescent="0.3">
      <c r="B236" s="1" t="s">
        <v>156</v>
      </c>
      <c r="C236" s="2" t="s">
        <v>348</v>
      </c>
      <c r="D236" s="2"/>
      <c r="E236" s="46">
        <v>280</v>
      </c>
      <c r="F236" s="45">
        <f t="shared" si="8"/>
        <v>35840</v>
      </c>
      <c r="G236" s="24" t="s">
        <v>322</v>
      </c>
      <c r="H236" s="24" t="s">
        <v>347</v>
      </c>
      <c r="I236" s="50">
        <v>100</v>
      </c>
      <c r="J236" s="50">
        <v>0</v>
      </c>
      <c r="K236" s="50">
        <v>0</v>
      </c>
      <c r="L236" s="37" t="s">
        <v>320</v>
      </c>
      <c r="M236" s="42">
        <v>41640</v>
      </c>
      <c r="N236" s="9"/>
      <c r="O236" s="9"/>
      <c r="P236" s="9" t="s">
        <v>319</v>
      </c>
      <c r="Q236" s="48"/>
      <c r="R236" s="37" t="s">
        <v>318</v>
      </c>
      <c r="T236" s="38"/>
    </row>
    <row r="237" spans="1:22" s="37" customFormat="1" ht="43.5" customHeight="1" x14ac:dyDescent="0.3">
      <c r="B237" s="1" t="s">
        <v>346</v>
      </c>
      <c r="C237" s="2" t="s">
        <v>345</v>
      </c>
      <c r="D237" s="2"/>
      <c r="E237" s="46">
        <v>22.12</v>
      </c>
      <c r="F237" s="45">
        <f t="shared" si="8"/>
        <v>2831.36</v>
      </c>
      <c r="G237" s="24" t="s">
        <v>326</v>
      </c>
      <c r="H237" s="24" t="s">
        <v>344</v>
      </c>
      <c r="I237" s="50">
        <v>100</v>
      </c>
      <c r="J237" s="50">
        <v>0</v>
      </c>
      <c r="K237" s="50">
        <v>0</v>
      </c>
      <c r="L237" s="37" t="s">
        <v>320</v>
      </c>
      <c r="M237" s="42">
        <v>41913</v>
      </c>
      <c r="N237" s="9"/>
      <c r="O237" s="9"/>
      <c r="P237" s="9" t="s">
        <v>319</v>
      </c>
      <c r="Q237" s="48"/>
      <c r="R237" s="37" t="s">
        <v>318</v>
      </c>
      <c r="T237" s="38"/>
    </row>
    <row r="238" spans="1:22" s="37" customFormat="1" ht="43.5" customHeight="1" x14ac:dyDescent="0.3">
      <c r="B238" s="1" t="s">
        <v>343</v>
      </c>
      <c r="C238" s="2" t="s">
        <v>342</v>
      </c>
      <c r="D238" s="2"/>
      <c r="E238" s="46">
        <v>22.5</v>
      </c>
      <c r="F238" s="45">
        <f t="shared" si="8"/>
        <v>2880</v>
      </c>
      <c r="G238" s="24" t="s">
        <v>341</v>
      </c>
      <c r="H238" s="24" t="s">
        <v>324</v>
      </c>
      <c r="I238" s="50">
        <v>100</v>
      </c>
      <c r="J238" s="50">
        <v>0</v>
      </c>
      <c r="K238" s="50">
        <v>0</v>
      </c>
      <c r="L238" s="37" t="s">
        <v>320</v>
      </c>
      <c r="M238" s="42">
        <v>41275</v>
      </c>
      <c r="N238" s="9"/>
      <c r="O238" s="9"/>
      <c r="P238" s="9" t="s">
        <v>319</v>
      </c>
      <c r="Q238" s="48"/>
      <c r="R238" s="37" t="s">
        <v>318</v>
      </c>
      <c r="T238" s="38"/>
    </row>
    <row r="239" spans="1:22" s="37" customFormat="1" ht="43.5" customHeight="1" x14ac:dyDescent="0.3">
      <c r="B239" s="1" t="s">
        <v>12</v>
      </c>
      <c r="C239" s="2" t="s">
        <v>340</v>
      </c>
      <c r="D239" s="2"/>
      <c r="E239" s="46">
        <v>35</v>
      </c>
      <c r="F239" s="45">
        <f t="shared" si="8"/>
        <v>4480</v>
      </c>
      <c r="G239" s="24" t="s">
        <v>322</v>
      </c>
      <c r="H239" s="24" t="s">
        <v>339</v>
      </c>
      <c r="I239" s="50">
        <v>100</v>
      </c>
      <c r="J239" s="50">
        <v>0</v>
      </c>
      <c r="K239" s="50">
        <v>0</v>
      </c>
      <c r="L239" s="37" t="s">
        <v>320</v>
      </c>
      <c r="M239" s="42">
        <v>41122</v>
      </c>
      <c r="N239" s="9"/>
      <c r="O239" s="9"/>
      <c r="P239" s="9" t="s">
        <v>338</v>
      </c>
      <c r="Q239" s="48"/>
      <c r="R239" s="37" t="s">
        <v>318</v>
      </c>
      <c r="T239" s="38"/>
    </row>
    <row r="240" spans="1:22" s="37" customFormat="1" ht="43.5" customHeight="1" x14ac:dyDescent="0.3">
      <c r="B240" s="1" t="s">
        <v>157</v>
      </c>
      <c r="C240" s="2" t="s">
        <v>158</v>
      </c>
      <c r="D240" s="2"/>
      <c r="E240" s="46">
        <v>48</v>
      </c>
      <c r="F240" s="45">
        <f t="shared" si="8"/>
        <v>6144</v>
      </c>
      <c r="G240" s="24" t="s">
        <v>330</v>
      </c>
      <c r="H240" s="24" t="s">
        <v>337</v>
      </c>
      <c r="I240" s="50">
        <v>100</v>
      </c>
      <c r="J240" s="50">
        <v>0</v>
      </c>
      <c r="K240" s="50">
        <v>0</v>
      </c>
      <c r="L240" s="37" t="s">
        <v>320</v>
      </c>
      <c r="M240" s="42">
        <v>41743</v>
      </c>
      <c r="N240" s="9"/>
      <c r="O240" s="9"/>
      <c r="P240" s="9" t="s">
        <v>319</v>
      </c>
      <c r="Q240" s="48"/>
      <c r="R240" s="37" t="s">
        <v>318</v>
      </c>
      <c r="T240" s="38"/>
    </row>
    <row r="241" spans="1:22" s="37" customFormat="1" ht="43.5" customHeight="1" x14ac:dyDescent="0.3">
      <c r="B241" s="1" t="s">
        <v>106</v>
      </c>
      <c r="C241" s="2" t="s">
        <v>336</v>
      </c>
      <c r="D241" s="2"/>
      <c r="E241" s="46">
        <v>36.32</v>
      </c>
      <c r="F241" s="45">
        <f t="shared" si="8"/>
        <v>4648.96</v>
      </c>
      <c r="G241" s="24" t="s">
        <v>322</v>
      </c>
      <c r="H241" s="24" t="s">
        <v>324</v>
      </c>
      <c r="I241" s="44">
        <v>1</v>
      </c>
      <c r="J241" s="24">
        <v>0</v>
      </c>
      <c r="K241" s="24">
        <v>0</v>
      </c>
      <c r="L241" s="37" t="s">
        <v>320</v>
      </c>
      <c r="M241" s="42">
        <v>42036</v>
      </c>
      <c r="N241" s="43">
        <v>42149</v>
      </c>
      <c r="O241" s="42">
        <v>42541</v>
      </c>
      <c r="P241" s="9" t="s">
        <v>319</v>
      </c>
      <c r="Q241" s="171"/>
      <c r="R241" s="37" t="s">
        <v>318</v>
      </c>
      <c r="T241" s="38"/>
    </row>
    <row r="242" spans="1:22" s="37" customFormat="1" ht="36.75" customHeight="1" x14ac:dyDescent="0.3">
      <c r="B242" s="1" t="s">
        <v>159</v>
      </c>
      <c r="C242" s="2" t="s">
        <v>160</v>
      </c>
      <c r="D242" s="2"/>
      <c r="E242" s="46">
        <v>149.46</v>
      </c>
      <c r="F242" s="45">
        <f t="shared" si="8"/>
        <v>19130.88</v>
      </c>
      <c r="G242" s="24" t="s">
        <v>322</v>
      </c>
      <c r="H242" s="24" t="s">
        <v>324</v>
      </c>
      <c r="I242" s="50">
        <v>100</v>
      </c>
      <c r="J242" s="50">
        <v>0</v>
      </c>
      <c r="K242" s="50">
        <v>0</v>
      </c>
      <c r="L242" s="37" t="s">
        <v>320</v>
      </c>
      <c r="M242" s="42">
        <v>41275</v>
      </c>
      <c r="N242" s="42">
        <v>41518</v>
      </c>
      <c r="O242" s="42">
        <v>42064</v>
      </c>
      <c r="P242" s="9" t="s">
        <v>319</v>
      </c>
      <c r="Q242" s="48"/>
      <c r="R242" s="37" t="s">
        <v>318</v>
      </c>
      <c r="T242" s="38"/>
    </row>
    <row r="243" spans="1:22" s="37" customFormat="1" ht="36.75" customHeight="1" x14ac:dyDescent="0.3">
      <c r="B243" s="1" t="s">
        <v>161</v>
      </c>
      <c r="C243" s="2" t="s">
        <v>162</v>
      </c>
      <c r="D243" s="2"/>
      <c r="E243" s="46">
        <v>46.52</v>
      </c>
      <c r="F243" s="45">
        <f t="shared" si="8"/>
        <v>5954.56</v>
      </c>
      <c r="G243" s="24" t="s">
        <v>322</v>
      </c>
      <c r="H243" s="24" t="s">
        <v>324</v>
      </c>
      <c r="I243" s="50">
        <v>100</v>
      </c>
      <c r="J243" s="50">
        <v>0</v>
      </c>
      <c r="K243" s="50">
        <v>0</v>
      </c>
      <c r="L243" s="37" t="s">
        <v>320</v>
      </c>
      <c r="M243" s="42">
        <v>41456</v>
      </c>
      <c r="N243" s="42">
        <v>41365</v>
      </c>
      <c r="O243" s="42">
        <v>42095</v>
      </c>
      <c r="P243" s="9" t="s">
        <v>319</v>
      </c>
      <c r="Q243" s="48"/>
      <c r="R243" s="37" t="s">
        <v>318</v>
      </c>
      <c r="T243" s="38"/>
    </row>
    <row r="244" spans="1:22" s="37" customFormat="1" ht="36.75" customHeight="1" x14ac:dyDescent="0.3">
      <c r="B244" s="1" t="s">
        <v>163</v>
      </c>
      <c r="C244" s="2" t="s">
        <v>335</v>
      </c>
      <c r="D244" s="2"/>
      <c r="E244" s="46">
        <v>112.1</v>
      </c>
      <c r="F244" s="45">
        <f t="shared" si="8"/>
        <v>14348.8</v>
      </c>
      <c r="G244" s="24" t="s">
        <v>322</v>
      </c>
      <c r="H244" s="24" t="s">
        <v>324</v>
      </c>
      <c r="I244" s="50">
        <v>100</v>
      </c>
      <c r="J244" s="50">
        <v>0</v>
      </c>
      <c r="K244" s="50">
        <v>0</v>
      </c>
      <c r="L244" s="37" t="s">
        <v>320</v>
      </c>
      <c r="M244" s="42">
        <v>41306</v>
      </c>
      <c r="N244" s="42">
        <v>41548</v>
      </c>
      <c r="O244" s="42">
        <v>42309</v>
      </c>
      <c r="P244" s="9" t="s">
        <v>319</v>
      </c>
      <c r="Q244" s="48"/>
      <c r="R244" s="37" t="s">
        <v>318</v>
      </c>
      <c r="T244" s="38"/>
    </row>
    <row r="245" spans="1:22" s="37" customFormat="1" ht="36.75" customHeight="1" x14ac:dyDescent="0.3">
      <c r="B245" s="1" t="s">
        <v>164</v>
      </c>
      <c r="C245" s="6" t="s">
        <v>165</v>
      </c>
      <c r="D245" s="6"/>
      <c r="E245" s="46">
        <v>35.35</v>
      </c>
      <c r="F245" s="45">
        <f t="shared" si="8"/>
        <v>4524.8</v>
      </c>
      <c r="G245" s="24" t="s">
        <v>330</v>
      </c>
      <c r="H245" s="24" t="s">
        <v>333</v>
      </c>
      <c r="I245" s="24"/>
      <c r="J245" s="24"/>
      <c r="M245" s="42">
        <v>41091</v>
      </c>
      <c r="N245" s="42">
        <v>41609</v>
      </c>
      <c r="O245" s="42"/>
      <c r="P245" s="24" t="s">
        <v>319</v>
      </c>
      <c r="Q245" s="48"/>
      <c r="R245" s="37" t="s">
        <v>318</v>
      </c>
      <c r="T245" s="38"/>
    </row>
    <row r="246" spans="1:22" s="37" customFormat="1" ht="43.5" customHeight="1" x14ac:dyDescent="0.3">
      <c r="B246" s="1" t="s">
        <v>164</v>
      </c>
      <c r="C246" s="2" t="s">
        <v>166</v>
      </c>
      <c r="D246" s="2"/>
      <c r="E246" s="46">
        <v>47.63</v>
      </c>
      <c r="F246" s="45">
        <f t="shared" si="8"/>
        <v>6096.64</v>
      </c>
      <c r="G246" s="24" t="s">
        <v>322</v>
      </c>
      <c r="H246" s="24" t="s">
        <v>333</v>
      </c>
      <c r="I246" s="50">
        <v>100</v>
      </c>
      <c r="J246" s="50">
        <v>0</v>
      </c>
      <c r="K246" s="50">
        <v>0</v>
      </c>
      <c r="L246" s="37" t="s">
        <v>320</v>
      </c>
      <c r="M246" s="42">
        <v>41640</v>
      </c>
      <c r="N246" s="42">
        <v>41791</v>
      </c>
      <c r="O246" s="42">
        <v>42156</v>
      </c>
      <c r="P246" s="9" t="s">
        <v>319</v>
      </c>
      <c r="Q246" s="48"/>
      <c r="R246" s="37" t="s">
        <v>318</v>
      </c>
      <c r="T246" s="38"/>
    </row>
    <row r="247" spans="1:22" s="37" customFormat="1" ht="60.75" customHeight="1" x14ac:dyDescent="0.3">
      <c r="B247" s="37" t="s">
        <v>167</v>
      </c>
      <c r="C247" s="2" t="s">
        <v>168</v>
      </c>
      <c r="D247" s="2"/>
      <c r="E247" s="46">
        <v>43.01</v>
      </c>
      <c r="F247" s="45">
        <f t="shared" si="8"/>
        <v>5505.28</v>
      </c>
      <c r="G247" s="24" t="s">
        <v>322</v>
      </c>
      <c r="H247" s="24" t="s">
        <v>333</v>
      </c>
      <c r="I247" s="50">
        <v>100</v>
      </c>
      <c r="J247" s="50">
        <v>0</v>
      </c>
      <c r="K247" s="50">
        <v>0</v>
      </c>
      <c r="L247" s="37" t="s">
        <v>320</v>
      </c>
      <c r="M247" s="42">
        <v>41730</v>
      </c>
      <c r="N247" s="42">
        <v>41883</v>
      </c>
      <c r="O247" s="42">
        <v>42186</v>
      </c>
      <c r="P247" s="9" t="s">
        <v>319</v>
      </c>
      <c r="Q247" s="48"/>
      <c r="R247" s="37" t="s">
        <v>318</v>
      </c>
      <c r="T247" s="38"/>
    </row>
    <row r="248" spans="1:22" s="37" customFormat="1" ht="42.75" customHeight="1" x14ac:dyDescent="0.3">
      <c r="B248" s="1" t="s">
        <v>169</v>
      </c>
      <c r="C248" s="2" t="s">
        <v>170</v>
      </c>
      <c r="D248" s="2"/>
      <c r="E248" s="46">
        <v>38.770000000000003</v>
      </c>
      <c r="F248" s="45">
        <f t="shared" si="8"/>
        <v>4962.5600000000004</v>
      </c>
      <c r="G248" s="24" t="s">
        <v>322</v>
      </c>
      <c r="H248" s="24" t="s">
        <v>333</v>
      </c>
      <c r="I248" s="50">
        <v>100</v>
      </c>
      <c r="J248" s="50">
        <v>0</v>
      </c>
      <c r="K248" s="50">
        <v>0</v>
      </c>
      <c r="L248" s="37" t="s">
        <v>320</v>
      </c>
      <c r="M248" s="42">
        <v>41671</v>
      </c>
      <c r="N248" s="9"/>
      <c r="O248" s="9"/>
      <c r="P248" s="9" t="s">
        <v>319</v>
      </c>
      <c r="Q248" s="48"/>
      <c r="R248" s="37" t="s">
        <v>318</v>
      </c>
      <c r="T248" s="38"/>
    </row>
    <row r="249" spans="1:22" s="41" customFormat="1" ht="43.5" customHeight="1" x14ac:dyDescent="0.3">
      <c r="A249" s="37"/>
      <c r="B249" s="1" t="s">
        <v>334</v>
      </c>
      <c r="C249" s="2" t="s">
        <v>171</v>
      </c>
      <c r="D249" s="2"/>
      <c r="E249" s="55">
        <v>33.6</v>
      </c>
      <c r="F249" s="45">
        <f t="shared" si="8"/>
        <v>4300.8</v>
      </c>
      <c r="G249" s="24" t="s">
        <v>322</v>
      </c>
      <c r="H249" s="24" t="s">
        <v>333</v>
      </c>
      <c r="I249" s="50">
        <v>100</v>
      </c>
      <c r="J249" s="50">
        <v>0</v>
      </c>
      <c r="K249" s="50">
        <v>0</v>
      </c>
      <c r="L249" s="37" t="s">
        <v>320</v>
      </c>
      <c r="M249" s="42">
        <v>41883</v>
      </c>
      <c r="N249" s="9"/>
      <c r="O249" s="9"/>
      <c r="P249" s="9" t="s">
        <v>319</v>
      </c>
      <c r="Q249" s="48"/>
      <c r="R249" s="37" t="s">
        <v>318</v>
      </c>
      <c r="S249" s="37"/>
      <c r="T249" s="38"/>
      <c r="U249" s="37"/>
      <c r="V249" s="37"/>
    </row>
    <row r="250" spans="1:22" ht="35.25" customHeight="1" x14ac:dyDescent="0.3">
      <c r="A250" s="37"/>
      <c r="B250" s="1" t="s">
        <v>111</v>
      </c>
      <c r="C250" s="2" t="s">
        <v>112</v>
      </c>
      <c r="D250" s="2"/>
      <c r="E250" s="46">
        <v>26</v>
      </c>
      <c r="F250" s="45">
        <f t="shared" si="8"/>
        <v>3328</v>
      </c>
      <c r="G250" s="24" t="s">
        <v>322</v>
      </c>
      <c r="H250" s="24" t="s">
        <v>324</v>
      </c>
      <c r="I250" s="44">
        <v>1</v>
      </c>
      <c r="J250" s="24">
        <v>0</v>
      </c>
      <c r="K250" s="24">
        <v>0</v>
      </c>
      <c r="L250" s="24" t="s">
        <v>320</v>
      </c>
      <c r="M250" s="42">
        <v>42077</v>
      </c>
      <c r="N250" s="9">
        <v>42135</v>
      </c>
      <c r="O250" s="9">
        <v>42251</v>
      </c>
      <c r="P250" s="24" t="s">
        <v>319</v>
      </c>
      <c r="Q250" s="47"/>
      <c r="R250" s="37" t="s">
        <v>318</v>
      </c>
      <c r="S250" s="37"/>
      <c r="T250" s="38"/>
      <c r="U250" s="37"/>
      <c r="V250" s="37"/>
    </row>
    <row r="251" spans="1:22" ht="35.25" customHeight="1" x14ac:dyDescent="0.3">
      <c r="A251" s="37"/>
      <c r="B251" s="1" t="s">
        <v>590</v>
      </c>
      <c r="C251" s="2" t="s">
        <v>591</v>
      </c>
      <c r="D251" s="2"/>
      <c r="E251" s="46">
        <f>67.25+46.046+37.674</f>
        <v>150.97</v>
      </c>
      <c r="F251" s="45">
        <f t="shared" si="8"/>
        <v>19324.16</v>
      </c>
      <c r="G251" s="24" t="s">
        <v>322</v>
      </c>
      <c r="H251" s="24"/>
      <c r="I251" s="44"/>
      <c r="J251" s="24"/>
      <c r="K251" s="24"/>
      <c r="L251" s="24"/>
      <c r="M251" s="42"/>
      <c r="N251" s="9"/>
      <c r="O251" s="9"/>
      <c r="P251" s="24"/>
      <c r="Q251" s="47"/>
      <c r="R251" s="37"/>
      <c r="S251" s="37"/>
      <c r="T251" s="38"/>
      <c r="U251" s="37"/>
      <c r="V251" s="37"/>
    </row>
    <row r="252" spans="1:22" s="37" customFormat="1" ht="50.25" customHeight="1" x14ac:dyDescent="0.3">
      <c r="B252" s="1" t="s">
        <v>332</v>
      </c>
      <c r="C252" s="2" t="s">
        <v>331</v>
      </c>
      <c r="D252" s="2"/>
      <c r="E252" s="46">
        <v>16</v>
      </c>
      <c r="F252" s="45">
        <f t="shared" si="8"/>
        <v>2048</v>
      </c>
      <c r="G252" s="24" t="s">
        <v>330</v>
      </c>
      <c r="H252" s="24" t="s">
        <v>324</v>
      </c>
      <c r="I252" s="50">
        <v>100</v>
      </c>
      <c r="J252" s="50">
        <v>0</v>
      </c>
      <c r="K252" s="50">
        <v>0</v>
      </c>
      <c r="L252" s="37" t="s">
        <v>320</v>
      </c>
      <c r="M252" s="42">
        <v>41122</v>
      </c>
      <c r="N252" s="42">
        <v>41183</v>
      </c>
      <c r="O252" s="9"/>
      <c r="P252" s="9" t="s">
        <v>319</v>
      </c>
      <c r="Q252" s="48"/>
      <c r="R252" s="37" t="s">
        <v>318</v>
      </c>
      <c r="T252" s="38"/>
    </row>
    <row r="253" spans="1:22" s="37" customFormat="1" ht="42.75" customHeight="1" x14ac:dyDescent="0.3">
      <c r="A253" s="39"/>
      <c r="B253" s="54" t="s">
        <v>187</v>
      </c>
      <c r="C253" s="53" t="s">
        <v>94</v>
      </c>
      <c r="D253" s="53"/>
      <c r="E253" s="46">
        <v>5.5</v>
      </c>
      <c r="F253" s="45">
        <f t="shared" si="8"/>
        <v>704</v>
      </c>
      <c r="G253" s="52" t="s">
        <v>330</v>
      </c>
      <c r="H253" s="52" t="s">
        <v>324</v>
      </c>
      <c r="I253" s="44">
        <v>1</v>
      </c>
      <c r="J253" s="24">
        <v>0</v>
      </c>
      <c r="K253" s="24">
        <v>0</v>
      </c>
      <c r="L253" s="39" t="s">
        <v>320</v>
      </c>
      <c r="M253" s="39">
        <v>42370</v>
      </c>
      <c r="N253" s="43">
        <v>42438</v>
      </c>
      <c r="O253" s="39">
        <v>42536</v>
      </c>
      <c r="P253" s="39" t="s">
        <v>319</v>
      </c>
      <c r="Q253" s="51"/>
      <c r="R253" s="39" t="s">
        <v>318</v>
      </c>
      <c r="T253" s="38"/>
    </row>
    <row r="254" spans="1:22" s="41" customFormat="1" ht="45" customHeight="1" x14ac:dyDescent="0.3">
      <c r="A254" s="37"/>
      <c r="B254" s="1" t="s">
        <v>95</v>
      </c>
      <c r="C254" s="2" t="s">
        <v>329</v>
      </c>
      <c r="D254" s="2"/>
      <c r="E254" s="46">
        <v>25</v>
      </c>
      <c r="F254" s="45">
        <f t="shared" si="8"/>
        <v>3200</v>
      </c>
      <c r="G254" s="24" t="s">
        <v>328</v>
      </c>
      <c r="H254" s="24" t="s">
        <v>321</v>
      </c>
      <c r="I254" s="50">
        <v>100</v>
      </c>
      <c r="J254" s="50">
        <v>0</v>
      </c>
      <c r="K254" s="50">
        <v>0</v>
      </c>
      <c r="L254" s="37" t="s">
        <v>320</v>
      </c>
      <c r="M254" s="42">
        <v>41456</v>
      </c>
      <c r="N254" s="42">
        <v>41456</v>
      </c>
      <c r="O254" s="9"/>
      <c r="P254" s="9" t="s">
        <v>319</v>
      </c>
      <c r="Q254" s="48"/>
      <c r="R254" s="37" t="s">
        <v>318</v>
      </c>
      <c r="S254" s="37"/>
      <c r="T254" s="38"/>
      <c r="U254" s="37"/>
      <c r="V254" s="37"/>
    </row>
    <row r="256" spans="1:22" s="41" customFormat="1" ht="43.5" customHeight="1" x14ac:dyDescent="0.3">
      <c r="B256" s="1" t="s">
        <v>3</v>
      </c>
      <c r="C256" s="6" t="s">
        <v>327</v>
      </c>
      <c r="D256" s="6"/>
      <c r="E256" s="46">
        <v>101.322</v>
      </c>
      <c r="F256" s="45">
        <v>12259.962</v>
      </c>
      <c r="G256" s="24" t="s">
        <v>326</v>
      </c>
      <c r="H256" s="24" t="s">
        <v>324</v>
      </c>
      <c r="I256" s="44">
        <v>1</v>
      </c>
      <c r="J256" s="24">
        <v>0</v>
      </c>
      <c r="K256" s="24">
        <v>0</v>
      </c>
      <c r="L256" s="24" t="s">
        <v>320</v>
      </c>
      <c r="M256" s="42">
        <v>41957</v>
      </c>
      <c r="N256" s="9">
        <v>42404</v>
      </c>
      <c r="O256" s="9">
        <v>42794</v>
      </c>
      <c r="P256" s="24" t="s">
        <v>319</v>
      </c>
      <c r="Q256" s="47"/>
      <c r="R256" s="37" t="s">
        <v>318</v>
      </c>
      <c r="T256" s="49"/>
    </row>
    <row r="257" spans="1:22" s="41" customFormat="1" ht="50.25" customHeight="1" x14ac:dyDescent="0.3">
      <c r="A257" s="37"/>
      <c r="B257" s="1" t="s">
        <v>186</v>
      </c>
      <c r="C257" s="2" t="s">
        <v>325</v>
      </c>
      <c r="D257" s="2"/>
      <c r="E257" s="46">
        <v>13</v>
      </c>
      <c r="F257" s="45">
        <v>1573</v>
      </c>
      <c r="G257" s="24" t="s">
        <v>322</v>
      </c>
      <c r="H257" s="24" t="s">
        <v>324</v>
      </c>
      <c r="I257" s="44">
        <v>1</v>
      </c>
      <c r="J257" s="24">
        <v>0</v>
      </c>
      <c r="K257" s="24">
        <v>0</v>
      </c>
      <c r="L257" s="37" t="s">
        <v>320</v>
      </c>
      <c r="M257" s="42">
        <v>42278</v>
      </c>
      <c r="N257" s="42">
        <v>42339</v>
      </c>
      <c r="O257" s="42">
        <v>42399</v>
      </c>
      <c r="P257" s="24" t="s">
        <v>323</v>
      </c>
      <c r="Q257" s="48"/>
      <c r="R257" s="37" t="s">
        <v>318</v>
      </c>
      <c r="S257" s="37"/>
      <c r="T257" s="38"/>
      <c r="U257" s="37"/>
      <c r="V257" s="37"/>
    </row>
    <row r="258" spans="1:22" s="41" customFormat="1" ht="43.5" customHeight="1" x14ac:dyDescent="0.3">
      <c r="A258" s="37"/>
      <c r="B258" s="1" t="s">
        <v>108</v>
      </c>
      <c r="C258" s="2" t="s">
        <v>109</v>
      </c>
      <c r="D258" s="2"/>
      <c r="E258" s="46">
        <v>43</v>
      </c>
      <c r="F258" s="45">
        <v>5203</v>
      </c>
      <c r="G258" s="24" t="s">
        <v>322</v>
      </c>
      <c r="H258" s="24" t="s">
        <v>321</v>
      </c>
      <c r="I258" s="44">
        <v>1</v>
      </c>
      <c r="J258" s="24">
        <v>0</v>
      </c>
      <c r="K258" s="24">
        <v>0</v>
      </c>
      <c r="L258" s="24" t="s">
        <v>320</v>
      </c>
      <c r="M258" s="42">
        <v>41957</v>
      </c>
      <c r="N258" s="9">
        <v>42353</v>
      </c>
      <c r="O258" s="9">
        <v>42736</v>
      </c>
      <c r="P258" s="24" t="s">
        <v>319</v>
      </c>
      <c r="Q258" s="47"/>
      <c r="R258" s="37" t="s">
        <v>318</v>
      </c>
      <c r="S258" s="37"/>
      <c r="T258" s="38"/>
      <c r="U258" s="37"/>
      <c r="V258" s="37"/>
    </row>
    <row r="259" spans="1:22" s="37" customFormat="1" ht="50.25" customHeight="1" x14ac:dyDescent="0.3">
      <c r="B259" s="1" t="s">
        <v>194</v>
      </c>
      <c r="C259" s="2" t="s">
        <v>465</v>
      </c>
      <c r="D259" s="2"/>
      <c r="E259" s="46">
        <v>113.3</v>
      </c>
      <c r="F259" s="45">
        <v>13709.3</v>
      </c>
      <c r="G259" s="24" t="s">
        <v>460</v>
      </c>
      <c r="H259" s="24" t="s">
        <v>344</v>
      </c>
      <c r="I259" s="44">
        <v>1</v>
      </c>
      <c r="J259" s="24"/>
      <c r="K259" s="24"/>
      <c r="M259" s="42">
        <v>42491</v>
      </c>
      <c r="N259" s="9">
        <v>42522</v>
      </c>
      <c r="O259" s="9">
        <v>42581</v>
      </c>
      <c r="P259" s="78" t="s">
        <v>319</v>
      </c>
      <c r="Q259" s="121"/>
      <c r="T259" s="38"/>
    </row>
    <row r="260" spans="1:22" s="37" customFormat="1" ht="62.25" customHeight="1" x14ac:dyDescent="0.3">
      <c r="B260" s="1" t="s">
        <v>261</v>
      </c>
      <c r="C260" s="2" t="s">
        <v>461</v>
      </c>
      <c r="D260" s="2"/>
      <c r="E260" s="46">
        <v>1.6533</v>
      </c>
      <c r="F260" s="45"/>
      <c r="G260" s="24" t="s">
        <v>460</v>
      </c>
      <c r="H260" s="24" t="s">
        <v>324</v>
      </c>
      <c r="I260" s="44">
        <v>1</v>
      </c>
      <c r="J260" s="24">
        <v>0</v>
      </c>
      <c r="K260" s="24">
        <v>0</v>
      </c>
      <c r="L260" s="37" t="s">
        <v>320</v>
      </c>
      <c r="M260" s="42">
        <v>42418</v>
      </c>
      <c r="N260" s="42">
        <v>42468</v>
      </c>
      <c r="O260" s="42">
        <v>42488</v>
      </c>
      <c r="P260" s="79" t="s">
        <v>319</v>
      </c>
      <c r="Q260" s="48"/>
      <c r="R260" s="37" t="s">
        <v>318</v>
      </c>
      <c r="T260" s="38"/>
    </row>
    <row r="261" spans="1:22" ht="44.25" customHeight="1" x14ac:dyDescent="0.3">
      <c r="A261" s="37"/>
      <c r="B261" s="1" t="s">
        <v>195</v>
      </c>
      <c r="C261" s="2" t="s">
        <v>592</v>
      </c>
      <c r="D261" s="2"/>
      <c r="E261" s="46">
        <v>143</v>
      </c>
      <c r="F261" s="45">
        <f>E261*$A$6</f>
        <v>18304</v>
      </c>
      <c r="G261" s="24" t="s">
        <v>322</v>
      </c>
      <c r="H261" s="24" t="s">
        <v>321</v>
      </c>
      <c r="I261" s="44">
        <v>1</v>
      </c>
      <c r="J261" s="24">
        <v>0</v>
      </c>
      <c r="K261" s="24">
        <v>0</v>
      </c>
      <c r="L261" s="37" t="s">
        <v>320</v>
      </c>
      <c r="M261" s="42">
        <v>42278</v>
      </c>
      <c r="N261" s="9">
        <v>42370</v>
      </c>
      <c r="O261" s="9">
        <v>42825</v>
      </c>
      <c r="P261" s="9" t="s">
        <v>464</v>
      </c>
      <c r="Q261" s="48" t="s">
        <v>319</v>
      </c>
      <c r="R261" s="37"/>
      <c r="S261" s="37"/>
      <c r="T261" s="22" t="s">
        <v>463</v>
      </c>
      <c r="U261" s="37"/>
      <c r="V261" s="37"/>
    </row>
    <row r="262" spans="1:22" s="3" customFormat="1" ht="36" customHeight="1" x14ac:dyDescent="0.3">
      <c r="A262" s="5"/>
      <c r="B262" s="33"/>
      <c r="C262" s="36" t="s">
        <v>317</v>
      </c>
      <c r="D262" s="36"/>
      <c r="E262" s="35">
        <f>SUM(E223:E250)</f>
        <v>1519.0019999999997</v>
      </c>
      <c r="F262" s="34">
        <f>SUM(F223:F250)</f>
        <v>194432.25599999996</v>
      </c>
      <c r="G262" s="5"/>
      <c r="H262" s="5"/>
      <c r="I262" s="5"/>
      <c r="J262" s="5"/>
      <c r="K262" s="5"/>
      <c r="L262" s="5"/>
      <c r="M262" s="5"/>
      <c r="N262" s="5"/>
      <c r="O262" s="5"/>
      <c r="P262" s="33"/>
      <c r="Q262" s="122"/>
      <c r="R262" s="5"/>
      <c r="T262" s="115"/>
    </row>
    <row r="263" spans="1:22" s="37" customFormat="1" ht="39.75" customHeight="1" x14ac:dyDescent="0.3">
      <c r="A263" s="39"/>
      <c r="B263" s="33"/>
      <c r="C263" s="36" t="s">
        <v>316</v>
      </c>
      <c r="D263" s="36"/>
      <c r="E263" s="35">
        <f>E152+E169+E221+E262</f>
        <v>8862.3620599999995</v>
      </c>
      <c r="F263" s="34">
        <f>F152+F169+F221+F262</f>
        <v>1133640.3436799999</v>
      </c>
      <c r="G263" s="39"/>
      <c r="H263" s="39"/>
      <c r="I263" s="39"/>
      <c r="J263" s="39"/>
      <c r="K263" s="39"/>
      <c r="L263" s="39"/>
      <c r="M263" s="39"/>
      <c r="N263" s="39"/>
      <c r="O263" s="39"/>
      <c r="P263" s="40"/>
      <c r="Q263" s="123"/>
      <c r="R263" s="39"/>
      <c r="T263" s="38"/>
    </row>
    <row r="264" spans="1:22" s="3" customFormat="1" ht="45" customHeight="1" x14ac:dyDescent="0.3">
      <c r="A264" s="5"/>
      <c r="B264" s="33"/>
      <c r="C264" s="36" t="s">
        <v>315</v>
      </c>
      <c r="D264" s="36"/>
      <c r="E264" s="35">
        <f>E109+E263</f>
        <v>13144.054495843022</v>
      </c>
      <c r="F264" s="34">
        <f>F109+F263</f>
        <v>154502511.98899999</v>
      </c>
      <c r="G264" s="5"/>
      <c r="H264" s="5"/>
      <c r="I264" s="5"/>
      <c r="J264" s="5"/>
      <c r="K264" s="5"/>
      <c r="L264" s="5"/>
      <c r="M264" s="5"/>
      <c r="N264" s="5"/>
      <c r="O264" s="5"/>
      <c r="P264" s="33"/>
      <c r="Q264" s="122"/>
      <c r="R264" s="5"/>
      <c r="T264" s="115"/>
    </row>
    <row r="265" spans="1:22" ht="20.25" customHeight="1" x14ac:dyDescent="0.3">
      <c r="A265" s="136"/>
      <c r="B265" s="137" t="s">
        <v>314</v>
      </c>
      <c r="C265" s="136"/>
      <c r="D265" s="136"/>
      <c r="G265" s="136"/>
      <c r="H265" s="136"/>
      <c r="I265" s="85"/>
      <c r="J265" s="136"/>
      <c r="K265" s="136"/>
      <c r="L265" s="136"/>
      <c r="M265" s="136"/>
      <c r="N265" s="84"/>
      <c r="O265" s="84"/>
      <c r="P265" s="84"/>
      <c r="Q265" s="124"/>
      <c r="R265" s="85"/>
    </row>
    <row r="266" spans="1:22" ht="74.25" customHeight="1" x14ac:dyDescent="0.3">
      <c r="A266" s="238" t="s">
        <v>313</v>
      </c>
      <c r="B266" s="239"/>
      <c r="C266" s="239"/>
      <c r="D266" s="239"/>
      <c r="E266" s="239"/>
      <c r="F266" s="239"/>
      <c r="G266" s="239"/>
      <c r="H266" s="239"/>
      <c r="I266" s="239"/>
      <c r="J266" s="239"/>
      <c r="K266" s="239"/>
      <c r="L266" s="239"/>
      <c r="M266" s="239"/>
      <c r="N266" s="239"/>
      <c r="O266" s="239"/>
      <c r="P266" s="239"/>
      <c r="Q266" s="240"/>
      <c r="R266" s="86"/>
    </row>
    <row r="267" spans="1:22" ht="16.2" x14ac:dyDescent="0.3">
      <c r="A267" s="226" t="s">
        <v>312</v>
      </c>
      <c r="B267" s="227"/>
      <c r="C267" s="227"/>
      <c r="D267" s="227"/>
      <c r="E267" s="227"/>
      <c r="F267" s="227"/>
      <c r="G267" s="227"/>
      <c r="H267" s="227"/>
      <c r="I267" s="227"/>
      <c r="J267" s="227"/>
      <c r="K267" s="227"/>
      <c r="L267" s="227"/>
      <c r="M267" s="227"/>
      <c r="N267" s="227"/>
      <c r="O267" s="228"/>
      <c r="P267" s="84"/>
      <c r="Q267" s="124"/>
      <c r="R267" s="85"/>
    </row>
    <row r="268" spans="1:22" ht="16.2" x14ac:dyDescent="0.3">
      <c r="A268" s="226" t="s">
        <v>311</v>
      </c>
      <c r="B268" s="227"/>
      <c r="C268" s="227"/>
      <c r="D268" s="227"/>
      <c r="E268" s="227"/>
      <c r="F268" s="227"/>
      <c r="G268" s="227"/>
      <c r="H268" s="227"/>
      <c r="I268" s="227"/>
      <c r="J268" s="227"/>
      <c r="K268" s="227"/>
      <c r="L268" s="227"/>
      <c r="M268" s="227"/>
      <c r="N268" s="227"/>
      <c r="O268" s="228"/>
      <c r="P268" s="84"/>
      <c r="Q268" s="124"/>
      <c r="R268" s="85"/>
    </row>
    <row r="269" spans="1:22" ht="16.2" x14ac:dyDescent="0.3">
      <c r="A269" s="87"/>
      <c r="B269" s="32"/>
      <c r="C269" s="32"/>
      <c r="D269" s="32"/>
      <c r="E269" s="88"/>
      <c r="F269" s="89"/>
      <c r="G269" s="32"/>
      <c r="H269" s="32"/>
      <c r="I269" s="91"/>
      <c r="J269" s="32"/>
      <c r="K269" s="32"/>
      <c r="L269" s="32"/>
      <c r="M269" s="32"/>
      <c r="N269" s="39"/>
      <c r="O269" s="39"/>
      <c r="P269" s="84"/>
      <c r="Q269" s="124"/>
      <c r="R269" s="85"/>
    </row>
    <row r="270" spans="1:22" x14ac:dyDescent="0.3">
      <c r="A270" s="90"/>
      <c r="B270" s="31"/>
      <c r="C270" s="91"/>
      <c r="D270" s="91"/>
      <c r="E270" s="92"/>
      <c r="F270" s="93"/>
      <c r="G270" s="91"/>
      <c r="H270" s="91"/>
      <c r="I270" s="91"/>
      <c r="J270" s="91"/>
      <c r="K270" s="91"/>
      <c r="L270" s="91"/>
      <c r="M270" s="91"/>
      <c r="N270" s="39"/>
      <c r="O270" s="40"/>
      <c r="P270" s="84"/>
      <c r="Q270" s="124"/>
      <c r="R270" s="85"/>
    </row>
    <row r="271" spans="1:22" ht="33" customHeight="1" x14ac:dyDescent="0.3">
      <c r="A271" s="245" t="s">
        <v>310</v>
      </c>
      <c r="B271" s="246"/>
      <c r="C271" s="246"/>
      <c r="D271" s="246"/>
      <c r="E271" s="246"/>
      <c r="F271" s="246"/>
      <c r="G271" s="246"/>
      <c r="H271" s="246"/>
      <c r="I271" s="246"/>
      <c r="J271" s="246"/>
      <c r="K271" s="246"/>
      <c r="L271" s="246"/>
      <c r="M271" s="246"/>
      <c r="N271" s="246"/>
      <c r="O271" s="246"/>
      <c r="P271" s="246"/>
      <c r="Q271" s="246"/>
      <c r="R271" s="247"/>
    </row>
    <row r="272" spans="1:22" ht="42" customHeight="1" x14ac:dyDescent="0.3">
      <c r="A272" s="248"/>
      <c r="B272" s="249"/>
      <c r="C272" s="249"/>
      <c r="D272" s="249"/>
      <c r="E272" s="249"/>
      <c r="F272" s="249"/>
      <c r="G272" s="249"/>
      <c r="H272" s="249"/>
      <c r="I272" s="249"/>
      <c r="J272" s="249"/>
      <c r="K272" s="249"/>
      <c r="L272" s="249"/>
      <c r="M272" s="249"/>
      <c r="N272" s="249"/>
      <c r="O272" s="249"/>
      <c r="P272" s="249"/>
      <c r="Q272" s="250"/>
      <c r="R272" s="30"/>
    </row>
    <row r="273" spans="1:18" ht="80.25" customHeight="1" x14ac:dyDescent="0.3">
      <c r="A273" s="251" t="s">
        <v>309</v>
      </c>
      <c r="B273" s="252"/>
      <c r="C273" s="252"/>
      <c r="D273" s="252"/>
      <c r="E273" s="252"/>
      <c r="F273" s="252"/>
      <c r="G273" s="252"/>
      <c r="H273" s="252"/>
      <c r="I273" s="252"/>
      <c r="J273" s="252"/>
      <c r="K273" s="252"/>
      <c r="L273" s="252"/>
      <c r="M273" s="252"/>
      <c r="N273" s="252"/>
      <c r="O273" s="252"/>
      <c r="P273" s="252"/>
      <c r="Q273" s="253"/>
      <c r="R273" s="24"/>
    </row>
    <row r="274" spans="1:18" ht="26.25" customHeight="1" x14ac:dyDescent="0.3">
      <c r="A274" s="254" t="s">
        <v>308</v>
      </c>
      <c r="B274" s="255"/>
      <c r="C274" s="255"/>
      <c r="D274" s="255"/>
      <c r="E274" s="255"/>
      <c r="F274" s="255"/>
      <c r="G274" s="255"/>
      <c r="H274" s="255"/>
      <c r="I274" s="255"/>
      <c r="J274" s="255"/>
      <c r="K274" s="255"/>
      <c r="L274" s="255"/>
      <c r="M274" s="255"/>
      <c r="N274" s="255"/>
      <c r="O274" s="255"/>
      <c r="P274" s="255"/>
      <c r="Q274" s="256"/>
      <c r="R274" s="24"/>
    </row>
    <row r="275" spans="1:18" ht="27" customHeight="1" x14ac:dyDescent="0.3">
      <c r="A275" s="257"/>
      <c r="B275" s="258"/>
      <c r="C275" s="258"/>
      <c r="D275" s="258"/>
      <c r="E275" s="258"/>
      <c r="F275" s="258"/>
      <c r="G275" s="258"/>
      <c r="H275" s="258"/>
      <c r="I275" s="258"/>
      <c r="J275" s="258"/>
      <c r="K275" s="258"/>
      <c r="L275" s="258"/>
      <c r="M275" s="258"/>
      <c r="N275" s="258"/>
      <c r="O275" s="258"/>
      <c r="P275" s="258"/>
      <c r="Q275" s="258"/>
      <c r="R275" s="259"/>
    </row>
    <row r="276" spans="1:18" ht="66" customHeight="1" x14ac:dyDescent="0.3">
      <c r="A276" s="254" t="s">
        <v>307</v>
      </c>
      <c r="B276" s="255"/>
      <c r="C276" s="255"/>
      <c r="D276" s="255"/>
      <c r="E276" s="255"/>
      <c r="F276" s="255"/>
      <c r="G276" s="255"/>
      <c r="H276" s="255"/>
      <c r="I276" s="255"/>
      <c r="J276" s="255"/>
      <c r="K276" s="255"/>
      <c r="L276" s="255"/>
      <c r="M276" s="255"/>
      <c r="N276" s="255"/>
      <c r="O276" s="255"/>
      <c r="P276" s="255"/>
      <c r="Q276" s="256"/>
      <c r="R276" s="24"/>
    </row>
    <row r="277" spans="1:18" ht="21.75" customHeight="1" x14ac:dyDescent="0.3">
      <c r="A277" s="257"/>
      <c r="B277" s="258"/>
      <c r="C277" s="258"/>
      <c r="D277" s="258"/>
      <c r="E277" s="258"/>
      <c r="F277" s="258"/>
      <c r="G277" s="258"/>
      <c r="H277" s="258"/>
      <c r="I277" s="258"/>
      <c r="J277" s="258"/>
      <c r="K277" s="258"/>
      <c r="L277" s="258"/>
      <c r="M277" s="258"/>
      <c r="N277" s="258"/>
      <c r="O277" s="258"/>
      <c r="P277" s="258"/>
      <c r="Q277" s="258"/>
      <c r="R277" s="259"/>
    </row>
    <row r="278" spans="1:18" ht="76.5" customHeight="1" x14ac:dyDescent="0.3">
      <c r="A278" s="254" t="s">
        <v>306</v>
      </c>
      <c r="B278" s="255"/>
      <c r="C278" s="255"/>
      <c r="D278" s="255"/>
      <c r="E278" s="255"/>
      <c r="F278" s="255"/>
      <c r="G278" s="255"/>
      <c r="H278" s="255"/>
      <c r="I278" s="255"/>
      <c r="J278" s="255"/>
      <c r="K278" s="255"/>
      <c r="L278" s="255"/>
      <c r="M278" s="255"/>
      <c r="N278" s="255"/>
      <c r="O278" s="255"/>
      <c r="P278" s="255"/>
      <c r="Q278" s="256"/>
      <c r="R278" s="24"/>
    </row>
    <row r="279" spans="1:18" ht="26.25" customHeight="1" x14ac:dyDescent="0.3">
      <c r="A279" s="257"/>
      <c r="B279" s="258"/>
      <c r="C279" s="258"/>
      <c r="D279" s="258"/>
      <c r="E279" s="258"/>
      <c r="F279" s="258"/>
      <c r="G279" s="258"/>
      <c r="H279" s="258"/>
      <c r="I279" s="258"/>
      <c r="J279" s="258"/>
      <c r="K279" s="258"/>
      <c r="L279" s="258"/>
      <c r="M279" s="258"/>
      <c r="N279" s="258"/>
      <c r="O279" s="258"/>
      <c r="P279" s="258"/>
      <c r="Q279" s="258"/>
      <c r="R279" s="259"/>
    </row>
    <row r="280" spans="1:18" ht="51" customHeight="1" x14ac:dyDescent="0.3">
      <c r="A280" s="260" t="s">
        <v>305</v>
      </c>
      <c r="B280" s="261"/>
      <c r="C280" s="261"/>
      <c r="D280" s="261"/>
      <c r="E280" s="261"/>
      <c r="F280" s="261"/>
      <c r="G280" s="261"/>
      <c r="H280" s="261"/>
      <c r="I280" s="261"/>
      <c r="J280" s="261"/>
      <c r="K280" s="261"/>
      <c r="L280" s="261"/>
      <c r="M280" s="261"/>
      <c r="N280" s="261"/>
      <c r="O280" s="261"/>
      <c r="P280" s="261"/>
      <c r="Q280" s="262"/>
      <c r="R280" s="29"/>
    </row>
    <row r="281" spans="1:18" ht="24.75" customHeight="1" x14ac:dyDescent="0.3">
      <c r="A281" s="242"/>
      <c r="B281" s="243"/>
      <c r="C281" s="243"/>
      <c r="D281" s="243"/>
      <c r="E281" s="243"/>
      <c r="F281" s="243"/>
      <c r="G281" s="243"/>
      <c r="H281" s="243"/>
      <c r="I281" s="243"/>
      <c r="J281" s="243"/>
      <c r="K281" s="243"/>
      <c r="L281" s="243"/>
      <c r="M281" s="243"/>
      <c r="N281" s="243"/>
      <c r="O281" s="243"/>
      <c r="P281" s="243"/>
      <c r="Q281" s="243"/>
      <c r="R281" s="244"/>
    </row>
    <row r="282" spans="1:18" ht="89.25" customHeight="1" x14ac:dyDescent="0.3">
      <c r="A282" s="254" t="s">
        <v>304</v>
      </c>
      <c r="B282" s="255"/>
      <c r="C282" s="255"/>
      <c r="D282" s="255"/>
      <c r="E282" s="255"/>
      <c r="F282" s="255"/>
      <c r="G282" s="255"/>
      <c r="H282" s="255"/>
      <c r="I282" s="255"/>
      <c r="J282" s="255"/>
      <c r="K282" s="255"/>
      <c r="L282" s="255"/>
      <c r="M282" s="255"/>
      <c r="N282" s="255"/>
      <c r="O282" s="255"/>
      <c r="P282" s="255"/>
      <c r="Q282" s="256"/>
      <c r="R282" s="24"/>
    </row>
    <row r="283" spans="1:18" ht="22.5" customHeight="1" x14ac:dyDescent="0.3">
      <c r="A283" s="257" t="s">
        <v>303</v>
      </c>
      <c r="B283" s="258"/>
      <c r="C283" s="258"/>
      <c r="D283" s="258"/>
      <c r="E283" s="258"/>
      <c r="F283" s="258"/>
      <c r="G283" s="258"/>
      <c r="H283" s="258"/>
      <c r="I283" s="258"/>
      <c r="J283" s="258"/>
      <c r="K283" s="258"/>
      <c r="L283" s="258"/>
      <c r="M283" s="258"/>
      <c r="N283" s="258"/>
      <c r="O283" s="258"/>
      <c r="P283" s="258"/>
      <c r="Q283" s="258"/>
      <c r="R283" s="259"/>
    </row>
    <row r="284" spans="1:18" ht="22.5" customHeight="1" x14ac:dyDescent="0.3">
      <c r="A284" s="257" t="s">
        <v>302</v>
      </c>
      <c r="B284" s="258"/>
      <c r="C284" s="258"/>
      <c r="D284" s="258"/>
      <c r="E284" s="258"/>
      <c r="F284" s="258"/>
      <c r="G284" s="258"/>
      <c r="H284" s="258"/>
      <c r="I284" s="258"/>
      <c r="J284" s="258"/>
      <c r="K284" s="258"/>
      <c r="L284" s="258"/>
      <c r="M284" s="258"/>
      <c r="N284" s="258"/>
      <c r="O284" s="258"/>
      <c r="P284" s="258"/>
      <c r="Q284" s="258"/>
      <c r="R284" s="259"/>
    </row>
    <row r="285" spans="1:18" ht="48" customHeight="1" x14ac:dyDescent="0.3">
      <c r="A285" s="254" t="s">
        <v>301</v>
      </c>
      <c r="B285" s="255"/>
      <c r="C285" s="255"/>
      <c r="D285" s="255"/>
      <c r="E285" s="255"/>
      <c r="F285" s="255"/>
      <c r="G285" s="255"/>
      <c r="H285" s="255"/>
      <c r="I285" s="255"/>
      <c r="J285" s="255"/>
      <c r="K285" s="255"/>
      <c r="L285" s="255"/>
      <c r="M285" s="255"/>
      <c r="N285" s="255"/>
      <c r="O285" s="255"/>
      <c r="P285" s="255"/>
      <c r="Q285" s="256"/>
      <c r="R285" s="24"/>
    </row>
    <row r="286" spans="1:18" ht="23.25" customHeight="1" x14ac:dyDescent="0.3">
      <c r="A286" s="257" t="s">
        <v>300</v>
      </c>
      <c r="B286" s="258"/>
      <c r="C286" s="258"/>
      <c r="D286" s="258"/>
      <c r="E286" s="258"/>
      <c r="F286" s="258"/>
      <c r="G286" s="258"/>
      <c r="H286" s="258"/>
      <c r="I286" s="258"/>
      <c r="J286" s="258"/>
      <c r="K286" s="258"/>
      <c r="L286" s="258"/>
      <c r="M286" s="258"/>
      <c r="N286" s="258"/>
      <c r="O286" s="258"/>
      <c r="P286" s="258"/>
      <c r="Q286" s="258"/>
      <c r="R286" s="259"/>
    </row>
    <row r="287" spans="1:18" ht="51" customHeight="1" x14ac:dyDescent="0.3">
      <c r="A287" s="254" t="s">
        <v>299</v>
      </c>
      <c r="B287" s="255"/>
      <c r="C287" s="255"/>
      <c r="D287" s="255"/>
      <c r="E287" s="255"/>
      <c r="F287" s="255"/>
      <c r="G287" s="255"/>
      <c r="H287" s="255"/>
      <c r="I287" s="255"/>
      <c r="J287" s="255"/>
      <c r="K287" s="255"/>
      <c r="L287" s="255"/>
      <c r="M287" s="255"/>
      <c r="N287" s="255"/>
      <c r="O287" s="255"/>
      <c r="P287" s="255"/>
      <c r="Q287" s="256"/>
      <c r="R287" s="28"/>
    </row>
    <row r="288" spans="1:18" ht="81" customHeight="1" x14ac:dyDescent="0.3">
      <c r="A288" s="254" t="s">
        <v>298</v>
      </c>
      <c r="B288" s="255"/>
      <c r="C288" s="255"/>
      <c r="D288" s="255"/>
      <c r="E288" s="255"/>
      <c r="F288" s="255"/>
      <c r="G288" s="255"/>
      <c r="H288" s="255"/>
      <c r="I288" s="255"/>
      <c r="J288" s="255"/>
      <c r="K288" s="255"/>
      <c r="L288" s="255"/>
      <c r="M288" s="255"/>
      <c r="N288" s="255"/>
      <c r="O288" s="255"/>
      <c r="P288" s="255"/>
      <c r="Q288" s="256"/>
      <c r="R288" s="28"/>
    </row>
    <row r="289" spans="1:18" ht="38.25" customHeight="1" x14ac:dyDescent="0.3">
      <c r="A289" s="254" t="s">
        <v>297</v>
      </c>
      <c r="B289" s="255"/>
      <c r="C289" s="255"/>
      <c r="D289" s="255"/>
      <c r="E289" s="255"/>
      <c r="F289" s="255"/>
      <c r="G289" s="255"/>
      <c r="H289" s="255"/>
      <c r="I289" s="255"/>
      <c r="J289" s="255"/>
      <c r="K289" s="255"/>
      <c r="L289" s="255"/>
      <c r="M289" s="255"/>
      <c r="N289" s="255"/>
      <c r="O289" s="255"/>
      <c r="P289" s="255"/>
      <c r="Q289" s="256"/>
      <c r="R289" s="24"/>
    </row>
    <row r="290" spans="1:18" ht="15.75" customHeight="1" x14ac:dyDescent="0.3">
      <c r="A290" s="254" t="s">
        <v>296</v>
      </c>
      <c r="B290" s="255"/>
      <c r="C290" s="255"/>
      <c r="D290" s="255"/>
      <c r="E290" s="255"/>
      <c r="F290" s="255"/>
      <c r="G290" s="255"/>
      <c r="H290" s="255"/>
      <c r="I290" s="255"/>
      <c r="J290" s="255"/>
      <c r="K290" s="255"/>
      <c r="L290" s="255"/>
      <c r="M290" s="255"/>
      <c r="N290" s="255"/>
      <c r="O290" s="255"/>
      <c r="P290" s="255"/>
      <c r="Q290" s="255"/>
      <c r="R290" s="256"/>
    </row>
    <row r="291" spans="1:18" ht="15.75" customHeight="1" x14ac:dyDescent="0.3">
      <c r="A291" s="254" t="s">
        <v>295</v>
      </c>
      <c r="B291" s="255"/>
      <c r="C291" s="255"/>
      <c r="D291" s="255"/>
      <c r="E291" s="255"/>
      <c r="F291" s="255"/>
      <c r="G291" s="255"/>
      <c r="H291" s="255"/>
      <c r="I291" s="255"/>
      <c r="J291" s="255"/>
      <c r="K291" s="255"/>
      <c r="L291" s="255"/>
      <c r="M291" s="255"/>
      <c r="N291" s="255"/>
      <c r="O291" s="255"/>
      <c r="P291" s="255"/>
      <c r="Q291" s="255"/>
      <c r="R291" s="256"/>
    </row>
    <row r="292" spans="1:18" ht="15.75" customHeight="1" x14ac:dyDescent="0.3">
      <c r="A292" s="254" t="s">
        <v>294</v>
      </c>
      <c r="B292" s="255"/>
      <c r="C292" s="255"/>
      <c r="D292" s="255"/>
      <c r="E292" s="255"/>
      <c r="F292" s="255"/>
      <c r="G292" s="255"/>
      <c r="H292" s="255"/>
      <c r="I292" s="255"/>
      <c r="J292" s="255"/>
      <c r="K292" s="255"/>
      <c r="L292" s="255"/>
      <c r="M292" s="255"/>
      <c r="N292" s="255"/>
      <c r="O292" s="255"/>
      <c r="P292" s="255"/>
      <c r="Q292" s="255"/>
      <c r="R292" s="256"/>
    </row>
    <row r="293" spans="1:18" ht="15.75" customHeight="1" x14ac:dyDescent="0.3">
      <c r="A293" s="254" t="s">
        <v>293</v>
      </c>
      <c r="B293" s="255"/>
      <c r="C293" s="255"/>
      <c r="D293" s="255"/>
      <c r="E293" s="255"/>
      <c r="F293" s="255"/>
      <c r="G293" s="255"/>
      <c r="H293" s="255"/>
      <c r="I293" s="255"/>
      <c r="J293" s="255"/>
      <c r="K293" s="255"/>
      <c r="L293" s="255"/>
      <c r="M293" s="255"/>
      <c r="N293" s="255"/>
      <c r="O293" s="255"/>
      <c r="P293" s="255"/>
      <c r="Q293" s="255"/>
      <c r="R293" s="256"/>
    </row>
    <row r="294" spans="1:18" ht="23.25" customHeight="1" x14ac:dyDescent="0.3">
      <c r="A294" s="254" t="s">
        <v>292</v>
      </c>
      <c r="B294" s="255"/>
      <c r="C294" s="255"/>
      <c r="D294" s="255"/>
      <c r="E294" s="255"/>
      <c r="F294" s="255"/>
      <c r="G294" s="255"/>
      <c r="H294" s="255"/>
      <c r="I294" s="255"/>
      <c r="J294" s="255"/>
      <c r="K294" s="255"/>
      <c r="L294" s="255"/>
      <c r="M294" s="255"/>
      <c r="N294" s="255"/>
      <c r="O294" s="255"/>
      <c r="P294" s="255"/>
      <c r="Q294" s="255"/>
      <c r="R294" s="256"/>
    </row>
    <row r="295" spans="1:18" ht="15.75" customHeight="1" x14ac:dyDescent="0.3">
      <c r="A295" s="254" t="s">
        <v>291</v>
      </c>
      <c r="B295" s="255"/>
      <c r="C295" s="255"/>
      <c r="D295" s="255"/>
      <c r="E295" s="255"/>
      <c r="F295" s="255"/>
      <c r="G295" s="255"/>
      <c r="H295" s="255"/>
      <c r="I295" s="255"/>
      <c r="J295" s="255"/>
      <c r="K295" s="255"/>
      <c r="L295" s="255"/>
      <c r="M295" s="255"/>
      <c r="N295" s="255"/>
      <c r="O295" s="255"/>
      <c r="P295" s="255"/>
      <c r="Q295" s="255"/>
      <c r="R295" s="256"/>
    </row>
    <row r="296" spans="1:18" ht="27" customHeight="1" x14ac:dyDescent="0.3">
      <c r="A296" s="257" t="s">
        <v>290</v>
      </c>
      <c r="B296" s="258"/>
      <c r="C296" s="258"/>
      <c r="D296" s="258"/>
      <c r="E296" s="258"/>
      <c r="F296" s="258"/>
      <c r="G296" s="258"/>
      <c r="H296" s="258"/>
      <c r="I296" s="258"/>
      <c r="J296" s="258"/>
      <c r="K296" s="258"/>
      <c r="L296" s="258"/>
      <c r="M296" s="258"/>
      <c r="N296" s="258"/>
      <c r="O296" s="258"/>
      <c r="P296" s="258"/>
      <c r="Q296" s="258"/>
      <c r="R296" s="259"/>
    </row>
    <row r="297" spans="1:18" ht="38.25" customHeight="1" x14ac:dyDescent="0.3">
      <c r="A297" s="254" t="s">
        <v>289</v>
      </c>
      <c r="B297" s="255"/>
      <c r="C297" s="255"/>
      <c r="D297" s="255"/>
      <c r="E297" s="255"/>
      <c r="F297" s="255"/>
      <c r="G297" s="255"/>
      <c r="H297" s="255"/>
      <c r="I297" s="255"/>
      <c r="J297" s="255"/>
      <c r="K297" s="255"/>
      <c r="L297" s="255"/>
      <c r="M297" s="255"/>
      <c r="N297" s="255"/>
      <c r="O297" s="255"/>
      <c r="P297" s="255"/>
      <c r="Q297" s="255"/>
      <c r="R297" s="26"/>
    </row>
    <row r="298" spans="1:18" ht="38.25" customHeight="1" x14ac:dyDescent="0.3">
      <c r="A298" s="257" t="s">
        <v>288</v>
      </c>
      <c r="B298" s="258"/>
      <c r="C298" s="258"/>
      <c r="D298" s="258"/>
      <c r="E298" s="258"/>
      <c r="F298" s="258"/>
      <c r="G298" s="258"/>
      <c r="H298" s="258"/>
      <c r="I298" s="258"/>
      <c r="J298" s="258"/>
      <c r="K298" s="258"/>
      <c r="L298" s="258"/>
      <c r="M298" s="258"/>
      <c r="N298" s="258"/>
      <c r="O298" s="258"/>
      <c r="P298" s="258"/>
      <c r="Q298" s="259"/>
      <c r="R298" s="24"/>
    </row>
    <row r="299" spans="1:18" ht="15.75" customHeight="1" x14ac:dyDescent="0.3">
      <c r="A299" s="254" t="s">
        <v>284</v>
      </c>
      <c r="B299" s="255"/>
      <c r="C299" s="255"/>
      <c r="D299" s="255"/>
      <c r="E299" s="255"/>
      <c r="F299" s="255"/>
      <c r="G299" s="255"/>
      <c r="H299" s="255"/>
      <c r="I299" s="255"/>
      <c r="J299" s="255"/>
      <c r="K299" s="255"/>
      <c r="L299" s="255"/>
      <c r="M299" s="255"/>
      <c r="N299" s="255"/>
      <c r="O299" s="255"/>
      <c r="P299" s="255"/>
      <c r="Q299" s="256"/>
      <c r="R299" s="24" t="s">
        <v>270</v>
      </c>
    </row>
    <row r="300" spans="1:18" ht="15.75" customHeight="1" x14ac:dyDescent="0.3">
      <c r="A300" s="119"/>
      <c r="B300" s="255" t="s">
        <v>287</v>
      </c>
      <c r="C300" s="255"/>
      <c r="D300" s="255"/>
      <c r="E300" s="255"/>
      <c r="F300" s="255"/>
      <c r="G300" s="255"/>
      <c r="H300" s="255"/>
      <c r="I300" s="255"/>
      <c r="J300" s="255"/>
      <c r="K300" s="255"/>
      <c r="L300" s="255"/>
      <c r="M300" s="255"/>
      <c r="N300" s="255"/>
      <c r="O300" s="255"/>
      <c r="P300" s="255"/>
      <c r="Q300" s="255"/>
      <c r="R300" s="26"/>
    </row>
    <row r="301" spans="1:18" ht="15.75" customHeight="1" x14ac:dyDescent="0.3">
      <c r="A301" s="119"/>
      <c r="B301" s="255" t="s">
        <v>286</v>
      </c>
      <c r="C301" s="255"/>
      <c r="D301" s="255"/>
      <c r="E301" s="255"/>
      <c r="F301" s="255"/>
      <c r="G301" s="255"/>
      <c r="H301" s="255"/>
      <c r="I301" s="255"/>
      <c r="J301" s="255"/>
      <c r="K301" s="255"/>
      <c r="L301" s="255"/>
      <c r="M301" s="255"/>
      <c r="N301" s="255"/>
      <c r="O301" s="255"/>
      <c r="P301" s="255"/>
      <c r="Q301" s="255"/>
      <c r="R301" s="26"/>
    </row>
    <row r="302" spans="1:18" ht="25.5" customHeight="1" x14ac:dyDescent="0.3">
      <c r="A302" s="257" t="s">
        <v>285</v>
      </c>
      <c r="B302" s="258"/>
      <c r="C302" s="258"/>
      <c r="D302" s="258"/>
      <c r="E302" s="258"/>
      <c r="F302" s="258"/>
      <c r="G302" s="258"/>
      <c r="H302" s="258"/>
      <c r="I302" s="258"/>
      <c r="J302" s="258"/>
      <c r="K302" s="258"/>
      <c r="L302" s="258"/>
      <c r="M302" s="258"/>
      <c r="N302" s="258"/>
      <c r="O302" s="258"/>
      <c r="P302" s="258"/>
      <c r="Q302" s="258"/>
      <c r="R302" s="26"/>
    </row>
    <row r="303" spans="1:18" ht="26.25" customHeight="1" x14ac:dyDescent="0.3">
      <c r="A303" s="254" t="s">
        <v>284</v>
      </c>
      <c r="B303" s="255"/>
      <c r="C303" s="255"/>
      <c r="D303" s="255"/>
      <c r="E303" s="255"/>
      <c r="F303" s="255"/>
      <c r="G303" s="255"/>
      <c r="H303" s="255"/>
      <c r="I303" s="255"/>
      <c r="J303" s="255"/>
      <c r="K303" s="255"/>
      <c r="L303" s="255"/>
      <c r="M303" s="255"/>
      <c r="N303" s="255"/>
      <c r="O303" s="255"/>
      <c r="P303" s="255"/>
      <c r="Q303" s="255"/>
      <c r="R303" s="26"/>
    </row>
    <row r="304" spans="1:18" ht="25.5" customHeight="1" x14ac:dyDescent="0.3">
      <c r="A304" s="257" t="s">
        <v>283</v>
      </c>
      <c r="B304" s="258"/>
      <c r="C304" s="258"/>
      <c r="D304" s="258"/>
      <c r="E304" s="258"/>
      <c r="F304" s="258"/>
      <c r="G304" s="258"/>
      <c r="H304" s="258"/>
      <c r="I304" s="258"/>
      <c r="J304" s="258"/>
      <c r="K304" s="258"/>
      <c r="L304" s="258"/>
      <c r="M304" s="258"/>
      <c r="N304" s="258"/>
      <c r="O304" s="258"/>
      <c r="P304" s="258"/>
      <c r="Q304" s="258"/>
      <c r="R304" s="27"/>
    </row>
    <row r="305" spans="1:18" ht="53.25" customHeight="1" x14ac:dyDescent="0.3">
      <c r="A305" s="254" t="s">
        <v>282</v>
      </c>
      <c r="B305" s="255"/>
      <c r="C305" s="255"/>
      <c r="D305" s="255"/>
      <c r="E305" s="255"/>
      <c r="F305" s="255"/>
      <c r="G305" s="255"/>
      <c r="H305" s="255"/>
      <c r="I305" s="255"/>
      <c r="J305" s="255"/>
      <c r="K305" s="255"/>
      <c r="L305" s="255"/>
      <c r="M305" s="255"/>
      <c r="N305" s="255"/>
      <c r="O305" s="255"/>
      <c r="P305" s="255"/>
      <c r="Q305" s="255"/>
      <c r="R305" s="26"/>
    </row>
    <row r="306" spans="1:18" ht="71.25" customHeight="1" x14ac:dyDescent="0.3">
      <c r="A306" s="254" t="s">
        <v>281</v>
      </c>
      <c r="B306" s="255"/>
      <c r="C306" s="255"/>
      <c r="D306" s="255"/>
      <c r="E306" s="255"/>
      <c r="F306" s="255"/>
      <c r="G306" s="255"/>
      <c r="H306" s="255"/>
      <c r="I306" s="255"/>
      <c r="J306" s="255"/>
      <c r="K306" s="255"/>
      <c r="L306" s="255"/>
      <c r="M306" s="255"/>
      <c r="N306" s="255"/>
      <c r="O306" s="255"/>
      <c r="P306" s="255"/>
      <c r="Q306" s="256"/>
      <c r="R306" s="24"/>
    </row>
    <row r="307" spans="1:18" ht="12.75" customHeight="1" x14ac:dyDescent="0.3">
      <c r="A307" s="257" t="s">
        <v>280</v>
      </c>
      <c r="B307" s="258"/>
      <c r="C307" s="258"/>
      <c r="D307" s="258"/>
      <c r="E307" s="258"/>
      <c r="F307" s="258"/>
      <c r="G307" s="258"/>
      <c r="H307" s="258"/>
      <c r="I307" s="258"/>
      <c r="J307" s="258"/>
      <c r="K307" s="258"/>
      <c r="L307" s="258"/>
      <c r="M307" s="258"/>
      <c r="N307" s="258"/>
      <c r="O307" s="258"/>
      <c r="P307" s="258"/>
      <c r="Q307" s="259"/>
      <c r="R307" s="24"/>
    </row>
    <row r="308" spans="1:18" ht="21.75" customHeight="1" x14ac:dyDescent="0.3">
      <c r="A308" s="263" t="s">
        <v>270</v>
      </c>
      <c r="B308" s="264"/>
      <c r="C308" s="264"/>
      <c r="D308" s="264"/>
      <c r="E308" s="264"/>
      <c r="F308" s="264"/>
      <c r="G308" s="264"/>
      <c r="H308" s="264"/>
      <c r="I308" s="264"/>
      <c r="J308" s="264"/>
      <c r="K308" s="264"/>
      <c r="L308" s="264"/>
      <c r="M308" s="264"/>
      <c r="N308" s="264"/>
      <c r="O308" s="264"/>
      <c r="P308" s="264"/>
      <c r="Q308" s="265"/>
      <c r="R308" s="24"/>
    </row>
    <row r="309" spans="1:18" ht="12.75" customHeight="1" x14ac:dyDescent="0.3">
      <c r="A309" s="257" t="s">
        <v>279</v>
      </c>
      <c r="B309" s="258"/>
      <c r="C309" s="258"/>
      <c r="D309" s="258"/>
      <c r="E309" s="258"/>
      <c r="F309" s="258"/>
      <c r="G309" s="258"/>
      <c r="H309" s="258"/>
      <c r="I309" s="258"/>
      <c r="J309" s="258"/>
      <c r="K309" s="258"/>
      <c r="L309" s="258"/>
      <c r="M309" s="258"/>
      <c r="N309" s="258"/>
      <c r="O309" s="258"/>
      <c r="P309" s="258"/>
      <c r="Q309" s="259"/>
      <c r="R309" s="24"/>
    </row>
    <row r="310" spans="1:18" ht="20.25" customHeight="1" x14ac:dyDescent="0.3">
      <c r="A310" s="254" t="s">
        <v>278</v>
      </c>
      <c r="B310" s="255"/>
      <c r="C310" s="255"/>
      <c r="D310" s="255"/>
      <c r="E310" s="255"/>
      <c r="F310" s="255"/>
      <c r="G310" s="255"/>
      <c r="H310" s="255"/>
      <c r="I310" s="255"/>
      <c r="J310" s="255"/>
      <c r="K310" s="255"/>
      <c r="L310" s="255"/>
      <c r="M310" s="255"/>
      <c r="N310" s="255"/>
      <c r="O310" s="255"/>
      <c r="P310" s="255"/>
      <c r="Q310" s="256"/>
      <c r="R310" s="24"/>
    </row>
    <row r="311" spans="1:18" ht="20.25" customHeight="1" x14ac:dyDescent="0.3">
      <c r="A311" s="119"/>
      <c r="B311" s="257" t="s">
        <v>277</v>
      </c>
      <c r="C311" s="258"/>
      <c r="D311" s="258"/>
      <c r="E311" s="258"/>
      <c r="F311" s="258"/>
      <c r="G311" s="258"/>
      <c r="H311" s="258"/>
      <c r="I311" s="258"/>
      <c r="J311" s="258"/>
      <c r="K311" s="258"/>
      <c r="L311" s="258"/>
      <c r="M311" s="258"/>
      <c r="N311" s="258"/>
      <c r="O311" s="258"/>
      <c r="P311" s="258"/>
      <c r="Q311" s="258"/>
      <c r="R311" s="259"/>
    </row>
    <row r="312" spans="1:18" ht="20.25" customHeight="1" x14ac:dyDescent="0.3">
      <c r="A312" s="119"/>
      <c r="B312" s="254" t="s">
        <v>275</v>
      </c>
      <c r="C312" s="255"/>
      <c r="D312" s="255"/>
      <c r="E312" s="255"/>
      <c r="F312" s="255"/>
      <c r="G312" s="255"/>
      <c r="H312" s="255"/>
      <c r="I312" s="255"/>
      <c r="J312" s="255"/>
      <c r="K312" s="255"/>
      <c r="L312" s="255"/>
      <c r="M312" s="255"/>
      <c r="N312" s="255"/>
      <c r="O312" s="255"/>
      <c r="P312" s="255"/>
      <c r="Q312" s="255"/>
      <c r="R312" s="256"/>
    </row>
    <row r="313" spans="1:18" x14ac:dyDescent="0.3">
      <c r="A313" s="257" t="s">
        <v>276</v>
      </c>
      <c r="B313" s="258"/>
      <c r="C313" s="258"/>
      <c r="D313" s="258"/>
      <c r="E313" s="258"/>
      <c r="F313" s="258"/>
      <c r="G313" s="258"/>
      <c r="H313" s="258"/>
      <c r="I313" s="258"/>
      <c r="J313" s="258"/>
      <c r="K313" s="258"/>
      <c r="L313" s="258"/>
      <c r="M313" s="258"/>
      <c r="N313" s="258"/>
      <c r="O313" s="258"/>
      <c r="P313" s="258"/>
      <c r="Q313" s="259"/>
      <c r="R313" s="24"/>
    </row>
    <row r="314" spans="1:18" x14ac:dyDescent="0.3">
      <c r="A314" s="254" t="s">
        <v>275</v>
      </c>
      <c r="B314" s="255"/>
      <c r="C314" s="255"/>
      <c r="D314" s="255"/>
      <c r="E314" s="255"/>
      <c r="F314" s="255"/>
      <c r="G314" s="255"/>
      <c r="H314" s="255"/>
      <c r="I314" s="255"/>
      <c r="J314" s="255"/>
      <c r="K314" s="255"/>
      <c r="L314" s="255"/>
      <c r="M314" s="255"/>
      <c r="N314" s="255"/>
      <c r="O314" s="255"/>
      <c r="P314" s="255"/>
      <c r="Q314" s="256"/>
      <c r="R314" s="24"/>
    </row>
    <row r="315" spans="1:18" ht="15.75" customHeight="1" x14ac:dyDescent="0.3">
      <c r="A315" s="257" t="s">
        <v>274</v>
      </c>
      <c r="B315" s="258"/>
      <c r="C315" s="258"/>
      <c r="D315" s="258"/>
      <c r="E315" s="258"/>
      <c r="F315" s="258"/>
      <c r="G315" s="258"/>
      <c r="H315" s="258"/>
      <c r="I315" s="258"/>
      <c r="J315" s="258"/>
      <c r="K315" s="258"/>
      <c r="L315" s="258"/>
      <c r="M315" s="258"/>
      <c r="N315" s="258"/>
      <c r="O315" s="258"/>
      <c r="P315" s="258"/>
      <c r="Q315" s="259"/>
      <c r="R315" s="24"/>
    </row>
    <row r="316" spans="1:18" ht="15" customHeight="1" x14ac:dyDescent="0.3">
      <c r="A316" s="257" t="s">
        <v>273</v>
      </c>
      <c r="B316" s="258"/>
      <c r="C316" s="258"/>
      <c r="D316" s="258"/>
      <c r="E316" s="258"/>
      <c r="F316" s="258"/>
      <c r="G316" s="258"/>
      <c r="H316" s="258"/>
      <c r="I316" s="258"/>
      <c r="J316" s="258"/>
      <c r="K316" s="258"/>
      <c r="L316" s="258"/>
      <c r="M316" s="258"/>
      <c r="N316" s="258"/>
      <c r="O316" s="258"/>
      <c r="P316" s="258"/>
      <c r="Q316" s="259"/>
      <c r="R316" s="24"/>
    </row>
    <row r="317" spans="1:18" ht="21" customHeight="1" x14ac:dyDescent="0.3">
      <c r="A317" s="254" t="s">
        <v>272</v>
      </c>
      <c r="B317" s="255"/>
      <c r="C317" s="255"/>
      <c r="D317" s="255"/>
      <c r="E317" s="255"/>
      <c r="F317" s="255"/>
      <c r="G317" s="255"/>
      <c r="H317" s="255"/>
      <c r="I317" s="255"/>
      <c r="J317" s="255"/>
      <c r="K317" s="255"/>
      <c r="L317" s="255"/>
      <c r="M317" s="255"/>
      <c r="N317" s="255"/>
      <c r="O317" s="255"/>
      <c r="P317" s="255"/>
      <c r="Q317" s="256"/>
      <c r="R317" s="24"/>
    </row>
    <row r="318" spans="1:18" ht="21" customHeight="1" x14ac:dyDescent="0.3">
      <c r="A318" s="119"/>
      <c r="B318" s="258" t="s">
        <v>271</v>
      </c>
      <c r="C318" s="258"/>
      <c r="D318" s="258"/>
      <c r="E318" s="258"/>
      <c r="F318" s="258"/>
      <c r="G318" s="258"/>
      <c r="H318" s="258"/>
      <c r="I318" s="258"/>
      <c r="J318" s="258"/>
      <c r="K318" s="258"/>
      <c r="L318" s="258"/>
      <c r="M318" s="258"/>
      <c r="N318" s="258"/>
      <c r="O318" s="258"/>
      <c r="P318" s="258"/>
      <c r="Q318" s="259"/>
      <c r="R318" s="24"/>
    </row>
    <row r="319" spans="1:18" x14ac:dyDescent="0.3">
      <c r="A319" s="254" t="s">
        <v>270</v>
      </c>
      <c r="B319" s="255"/>
      <c r="C319" s="255"/>
      <c r="D319" s="255"/>
      <c r="E319" s="255"/>
      <c r="F319" s="255"/>
      <c r="G319" s="255"/>
      <c r="H319" s="255"/>
      <c r="I319" s="255"/>
      <c r="J319" s="255"/>
      <c r="K319" s="255"/>
      <c r="L319" s="255"/>
      <c r="M319" s="255"/>
      <c r="N319" s="255"/>
      <c r="O319" s="255"/>
      <c r="P319" s="255"/>
      <c r="Q319" s="256"/>
      <c r="R319" s="24"/>
    </row>
    <row r="320" spans="1:18" ht="65.25" customHeight="1" x14ac:dyDescent="0.3">
      <c r="A320" s="257" t="s">
        <v>269</v>
      </c>
      <c r="B320" s="258"/>
      <c r="C320" s="258"/>
      <c r="D320" s="258"/>
      <c r="E320" s="258"/>
      <c r="F320" s="258"/>
      <c r="G320" s="258"/>
      <c r="H320" s="258"/>
      <c r="I320" s="258"/>
      <c r="J320" s="258"/>
      <c r="K320" s="258"/>
      <c r="L320" s="258"/>
      <c r="M320" s="258"/>
      <c r="N320" s="258"/>
      <c r="O320" s="258"/>
      <c r="P320" s="258"/>
      <c r="Q320" s="259"/>
      <c r="R320" s="1"/>
    </row>
    <row r="321" spans="1:20" ht="18" customHeight="1" x14ac:dyDescent="0.3">
      <c r="A321" s="257" t="s">
        <v>268</v>
      </c>
      <c r="B321" s="258"/>
      <c r="C321" s="258"/>
      <c r="D321" s="258"/>
      <c r="E321" s="258"/>
      <c r="F321" s="258"/>
      <c r="G321" s="258"/>
      <c r="H321" s="258"/>
      <c r="I321" s="258"/>
      <c r="J321" s="258"/>
      <c r="K321" s="258"/>
      <c r="L321" s="258"/>
      <c r="M321" s="258"/>
      <c r="N321" s="258"/>
      <c r="O321" s="258"/>
      <c r="P321" s="258"/>
      <c r="Q321" s="258"/>
      <c r="R321" s="259"/>
    </row>
    <row r="322" spans="1:20" ht="74.25" customHeight="1" x14ac:dyDescent="0.3">
      <c r="A322" s="254" t="s">
        <v>267</v>
      </c>
      <c r="B322" s="255"/>
      <c r="C322" s="255"/>
      <c r="D322" s="255"/>
      <c r="E322" s="255"/>
      <c r="F322" s="255"/>
      <c r="G322" s="255"/>
      <c r="H322" s="255"/>
      <c r="I322" s="255"/>
      <c r="J322" s="255"/>
      <c r="K322" s="255"/>
      <c r="L322" s="255"/>
      <c r="M322" s="255"/>
      <c r="N322" s="255"/>
      <c r="O322" s="255"/>
      <c r="P322" s="255"/>
      <c r="Q322" s="256"/>
      <c r="R322" s="24"/>
    </row>
    <row r="323" spans="1:20" ht="39.75" customHeight="1" x14ac:dyDescent="0.3">
      <c r="A323" s="257" t="s">
        <v>266</v>
      </c>
      <c r="B323" s="258"/>
      <c r="C323" s="258"/>
      <c r="D323" s="258"/>
      <c r="E323" s="258"/>
      <c r="F323" s="258"/>
      <c r="G323" s="258"/>
      <c r="H323" s="258"/>
      <c r="I323" s="258"/>
      <c r="J323" s="258"/>
      <c r="K323" s="258"/>
      <c r="L323" s="258"/>
      <c r="M323" s="258"/>
      <c r="N323" s="258"/>
      <c r="O323" s="258"/>
      <c r="P323" s="258"/>
      <c r="Q323" s="259"/>
      <c r="R323" s="1"/>
    </row>
    <row r="324" spans="1:20" ht="20.25" customHeight="1" x14ac:dyDescent="0.3">
      <c r="A324" s="266" t="s">
        <v>265</v>
      </c>
      <c r="B324" s="267"/>
      <c r="C324" s="267"/>
      <c r="D324" s="267"/>
      <c r="E324" s="267"/>
      <c r="F324" s="267"/>
      <c r="G324" s="267"/>
      <c r="H324" s="267"/>
      <c r="I324" s="267"/>
      <c r="J324" s="267"/>
      <c r="K324" s="267"/>
      <c r="L324" s="267"/>
      <c r="M324" s="267"/>
      <c r="N324" s="267"/>
      <c r="O324" s="267"/>
      <c r="P324" s="267"/>
      <c r="Q324" s="268"/>
    </row>
    <row r="325" spans="1:20" ht="20.25" customHeight="1" x14ac:dyDescent="0.3">
      <c r="A325" s="269" t="s">
        <v>264</v>
      </c>
      <c r="B325" s="270"/>
      <c r="C325" s="270"/>
      <c r="D325" s="270"/>
      <c r="E325" s="270"/>
      <c r="F325" s="270"/>
      <c r="G325" s="270"/>
      <c r="H325" s="270"/>
      <c r="I325" s="270"/>
      <c r="J325" s="270"/>
      <c r="K325" s="270"/>
      <c r="L325" s="270"/>
      <c r="M325" s="270"/>
      <c r="N325" s="270"/>
      <c r="O325" s="270"/>
      <c r="P325" s="270"/>
      <c r="Q325" s="271"/>
    </row>
    <row r="326" spans="1:20" ht="25.5" customHeight="1" x14ac:dyDescent="0.3">
      <c r="A326" s="257" t="s">
        <v>263</v>
      </c>
      <c r="B326" s="258"/>
      <c r="C326" s="258"/>
      <c r="D326" s="258"/>
      <c r="E326" s="258"/>
      <c r="F326" s="258"/>
      <c r="G326" s="258"/>
      <c r="H326" s="258"/>
      <c r="I326" s="258"/>
      <c r="J326" s="258"/>
      <c r="K326" s="258"/>
      <c r="L326" s="258"/>
      <c r="M326" s="258"/>
      <c r="N326" s="258"/>
      <c r="O326" s="258"/>
      <c r="P326" s="258"/>
      <c r="Q326" s="259"/>
    </row>
    <row r="327" spans="1:20" ht="20.25" customHeight="1" x14ac:dyDescent="0.3">
      <c r="A327" s="272" t="s">
        <v>262</v>
      </c>
      <c r="B327" s="273"/>
      <c r="C327" s="273"/>
      <c r="D327" s="273"/>
      <c r="E327" s="273"/>
      <c r="F327" s="273"/>
      <c r="G327" s="273"/>
      <c r="H327" s="273"/>
      <c r="I327" s="273"/>
      <c r="J327" s="273"/>
      <c r="K327" s="273"/>
      <c r="L327" s="273"/>
      <c r="M327" s="273"/>
      <c r="N327" s="273"/>
      <c r="O327" s="273"/>
      <c r="P327" s="273"/>
      <c r="Q327" s="274"/>
      <c r="R327" s="23"/>
      <c r="T327" s="23"/>
    </row>
  </sheetData>
  <mergeCells count="81">
    <mergeCell ref="A324:Q324"/>
    <mergeCell ref="A325:Q325"/>
    <mergeCell ref="A326:Q326"/>
    <mergeCell ref="A327:Q327"/>
    <mergeCell ref="B318:Q318"/>
    <mergeCell ref="A319:Q319"/>
    <mergeCell ref="A320:Q320"/>
    <mergeCell ref="A321:R321"/>
    <mergeCell ref="A322:Q322"/>
    <mergeCell ref="A323:Q323"/>
    <mergeCell ref="A317:Q317"/>
    <mergeCell ref="A306:Q306"/>
    <mergeCell ref="A307:Q307"/>
    <mergeCell ref="A308:Q308"/>
    <mergeCell ref="A309:Q309"/>
    <mergeCell ref="A310:Q310"/>
    <mergeCell ref="B311:R311"/>
    <mergeCell ref="B312:R312"/>
    <mergeCell ref="A313:Q313"/>
    <mergeCell ref="A314:Q314"/>
    <mergeCell ref="A315:Q315"/>
    <mergeCell ref="A316:Q316"/>
    <mergeCell ref="A305:Q305"/>
    <mergeCell ref="A294:R294"/>
    <mergeCell ref="A295:R295"/>
    <mergeCell ref="A296:R296"/>
    <mergeCell ref="A297:Q297"/>
    <mergeCell ref="A298:Q298"/>
    <mergeCell ref="A299:Q299"/>
    <mergeCell ref="B300:Q300"/>
    <mergeCell ref="B301:Q301"/>
    <mergeCell ref="A302:Q302"/>
    <mergeCell ref="A303:Q303"/>
    <mergeCell ref="A304:Q304"/>
    <mergeCell ref="A293:R293"/>
    <mergeCell ref="A282:Q282"/>
    <mergeCell ref="A283:R283"/>
    <mergeCell ref="A284:R284"/>
    <mergeCell ref="A285:Q285"/>
    <mergeCell ref="A286:R286"/>
    <mergeCell ref="A287:Q287"/>
    <mergeCell ref="A288:Q288"/>
    <mergeCell ref="A289:Q289"/>
    <mergeCell ref="A290:R290"/>
    <mergeCell ref="A291:R291"/>
    <mergeCell ref="A292:R292"/>
    <mergeCell ref="A281:R281"/>
    <mergeCell ref="A268:O268"/>
    <mergeCell ref="A271:R271"/>
    <mergeCell ref="A272:Q272"/>
    <mergeCell ref="A273:Q273"/>
    <mergeCell ref="A274:Q274"/>
    <mergeCell ref="A275:R275"/>
    <mergeCell ref="A276:Q276"/>
    <mergeCell ref="A277:R277"/>
    <mergeCell ref="A278:Q278"/>
    <mergeCell ref="A279:R279"/>
    <mergeCell ref="A280:Q280"/>
    <mergeCell ref="A267:O267"/>
    <mergeCell ref="I5:K5"/>
    <mergeCell ref="L5:L6"/>
    <mergeCell ref="M5:O5"/>
    <mergeCell ref="P5:P6"/>
    <mergeCell ref="A111:Q111"/>
    <mergeCell ref="A153:Q153"/>
    <mergeCell ref="A170:Q170"/>
    <mergeCell ref="A222:Q222"/>
    <mergeCell ref="A266:Q266"/>
    <mergeCell ref="Q5:Q6"/>
    <mergeCell ref="A110:Q110"/>
    <mergeCell ref="A1:Q1"/>
    <mergeCell ref="A2:Q2"/>
    <mergeCell ref="A3:Q3"/>
    <mergeCell ref="A4:Q4"/>
    <mergeCell ref="B5:B6"/>
    <mergeCell ref="C5:C6"/>
    <mergeCell ref="E5:E6"/>
    <mergeCell ref="F5:F6"/>
    <mergeCell ref="G5:G6"/>
    <mergeCell ref="H5:H6"/>
    <mergeCell ref="D5:D6"/>
  </mergeCells>
  <printOptions horizontalCentered="1"/>
  <pageMargins left="0.25" right="0.25" top="0.75" bottom="0.75" header="0.3" footer="0.3"/>
  <pageSetup paperSize="5" scale="53" orientation="landscape" r:id="rId1"/>
  <headerFooter>
    <oddFooter>&amp;LPrepared by ACP Procurement &amp;D&amp;CPage &amp;P of 18</oddFooter>
  </headerFooter>
  <rowBreaks count="16" manualBreakCount="16">
    <brk id="10" max="16383" man="1"/>
    <brk id="72" min="1" max="15" man="1"/>
    <brk id="219" min="1" max="15" man="1"/>
    <brk id="85" max="16383" man="1"/>
    <brk id="98" min="1" max="15" man="1"/>
    <brk id="109" min="1" max="15" man="1"/>
    <brk id="135" min="1" max="15" man="1"/>
    <brk id="152" max="16383" man="1"/>
    <brk id="169" max="16383" man="1"/>
    <brk id="185" min="1" max="15" man="1"/>
    <brk id="201" min="1" max="15" man="1"/>
    <brk id="221" min="1" max="15" man="1"/>
    <brk id="249" max="16383" man="1"/>
    <brk id="270" min="1" max="15" man="1"/>
    <brk id="285" min="1" max="15" man="1"/>
    <brk id="306" min="1" max="15"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workbookViewId="0">
      <selection activeCell="G14" sqref="G14"/>
    </sheetView>
  </sheetViews>
  <sheetFormatPr defaultRowHeight="14.4" x14ac:dyDescent="0.3"/>
  <cols>
    <col min="1" max="1" width="14.109375" style="8" customWidth="1"/>
    <col min="2" max="2" width="17.6640625" customWidth="1"/>
    <col min="3" max="3" width="20.109375" customWidth="1"/>
    <col min="4" max="4" width="17.88671875" customWidth="1"/>
    <col min="5" max="5" width="18.33203125" customWidth="1"/>
    <col min="6" max="6" width="18.33203125" style="8" customWidth="1"/>
  </cols>
  <sheetData>
    <row r="1" spans="2:9" x14ac:dyDescent="0.3">
      <c r="B1" t="s">
        <v>512</v>
      </c>
    </row>
    <row r="2" spans="2:9" ht="15" thickBot="1" x14ac:dyDescent="0.35">
      <c r="B2" t="s">
        <v>513</v>
      </c>
    </row>
    <row r="3" spans="2:9" x14ac:dyDescent="0.3">
      <c r="B3" s="95"/>
      <c r="C3" s="96"/>
      <c r="D3" s="96"/>
      <c r="E3" s="96"/>
      <c r="F3" s="96"/>
      <c r="G3" s="96"/>
      <c r="H3" s="106"/>
      <c r="I3" s="111"/>
    </row>
    <row r="4" spans="2:9" s="94" customFormat="1" ht="28.8" x14ac:dyDescent="0.3">
      <c r="B4" s="97" t="s">
        <v>514</v>
      </c>
      <c r="C4" s="98" t="s">
        <v>515</v>
      </c>
      <c r="D4" s="98" t="s">
        <v>516</v>
      </c>
      <c r="E4" s="98" t="s">
        <v>517</v>
      </c>
      <c r="F4" s="98" t="s">
        <v>518</v>
      </c>
      <c r="G4" s="98" t="s">
        <v>520</v>
      </c>
      <c r="H4" s="107" t="s">
        <v>521</v>
      </c>
      <c r="I4" s="99" t="s">
        <v>522</v>
      </c>
    </row>
    <row r="5" spans="2:9" x14ac:dyDescent="0.3">
      <c r="B5" s="100">
        <v>4</v>
      </c>
      <c r="C5" s="101">
        <v>2</v>
      </c>
      <c r="D5" s="101">
        <v>8</v>
      </c>
      <c r="E5" s="101">
        <v>7</v>
      </c>
      <c r="F5" s="101" t="s">
        <v>459</v>
      </c>
      <c r="G5" s="101">
        <f t="shared" ref="G5:G7" si="0">SUM(B5:E5)</f>
        <v>21</v>
      </c>
      <c r="H5" s="108">
        <f>G5/$G$8</f>
        <v>0.36206896551724138</v>
      </c>
      <c r="I5" s="112"/>
    </row>
    <row r="6" spans="2:9" x14ac:dyDescent="0.3">
      <c r="B6" s="100">
        <v>4</v>
      </c>
      <c r="C6" s="101">
        <v>4</v>
      </c>
      <c r="D6" s="101">
        <v>7</v>
      </c>
      <c r="E6" s="101">
        <v>12</v>
      </c>
      <c r="F6" s="101" t="s">
        <v>464</v>
      </c>
      <c r="G6" s="101">
        <f t="shared" si="0"/>
        <v>27</v>
      </c>
      <c r="H6" s="108">
        <f t="shared" ref="H6:H7" si="1">G6/$G$8</f>
        <v>0.46551724137931033</v>
      </c>
      <c r="I6" s="112"/>
    </row>
    <row r="7" spans="2:9" ht="15" thickBot="1" x14ac:dyDescent="0.35">
      <c r="B7" s="102"/>
      <c r="C7" s="103">
        <v>1</v>
      </c>
      <c r="D7" s="103">
        <v>8</v>
      </c>
      <c r="E7" s="103">
        <v>1</v>
      </c>
      <c r="F7" s="103" t="s">
        <v>319</v>
      </c>
      <c r="G7" s="103">
        <f t="shared" si="0"/>
        <v>10</v>
      </c>
      <c r="H7" s="109">
        <f t="shared" si="1"/>
        <v>0.17241379310344829</v>
      </c>
      <c r="I7" s="113">
        <f>SUM(H6:H7)</f>
        <v>0.63793103448275867</v>
      </c>
    </row>
    <row r="8" spans="2:9" ht="15" thickBot="1" x14ac:dyDescent="0.35">
      <c r="B8" s="104">
        <f>SUM(B5:B7)</f>
        <v>8</v>
      </c>
      <c r="C8" s="105">
        <f t="shared" ref="C8:E8" si="2">SUM(C5:C7)</f>
        <v>7</v>
      </c>
      <c r="D8" s="105">
        <f t="shared" si="2"/>
        <v>23</v>
      </c>
      <c r="E8" s="105">
        <f t="shared" si="2"/>
        <v>20</v>
      </c>
      <c r="F8" s="105" t="s">
        <v>519</v>
      </c>
      <c r="G8" s="105">
        <f>SUM(B8:E8)</f>
        <v>58</v>
      </c>
      <c r="H8" s="110"/>
      <c r="I8" s="114"/>
    </row>
  </sheetData>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Table of Contents</vt:lpstr>
      <vt:lpstr>Project Overview</vt:lpstr>
      <vt:lpstr>Procurement Plan April 2017</vt:lpstr>
      <vt:lpstr>Sheet1</vt:lpstr>
      <vt:lpstr>'Procurement Plan April 2017'!Print_Area</vt:lpstr>
      <vt:lpstr>'Project Overview'!Print_Area</vt:lpstr>
      <vt:lpstr>'Procurement Plan April 2017'!Print_Titles</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priyar</dc:creator>
  <cp:lastModifiedBy>Ruddock Simpson,Sheries</cp:lastModifiedBy>
  <cp:lastPrinted>2017-04-18T14:51:49Z</cp:lastPrinted>
  <dcterms:created xsi:type="dcterms:W3CDTF">2012-08-06T12:16:39Z</dcterms:created>
  <dcterms:modified xsi:type="dcterms:W3CDTF">2017-06-05T15:44:27Z</dcterms:modified>
</cp:coreProperties>
</file>