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ORG\Documents\HIGOR - BID\BR-L1256 - Prodetur SE\"/>
    </mc:Choice>
  </mc:AlternateContent>
  <bookViews>
    <workbookView xWindow="0" yWindow="0" windowWidth="23040" windowHeight="10116" xr2:uid="{06E2793B-4812-4805-85A1-840747885DE0}"/>
  </bookViews>
  <sheets>
    <sheet name="Plano Aquisicoes" sheetId="1" r:id="rId1"/>
  </sheets>
  <externalReferences>
    <externalReference r:id="rId2"/>
  </externalReferences>
  <definedNames>
    <definedName name="_xlnm.Print_Area" localSheetId="0">'Plano Aquisicoes'!$A$1:$O$90</definedName>
    <definedName name="FPstatus">'[1]Financial plan (Disbursements)'!$AX$7:$AX$8</definedName>
    <definedName name="_xlnm.Print_Titles" localSheetId="0">'Plano Aquisicoes'!$1:$9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G86" i="1"/>
  <c r="M85" i="1"/>
  <c r="G76" i="1"/>
  <c r="G75" i="1"/>
  <c r="M71" i="1"/>
  <c r="M63" i="1"/>
  <c r="M62" i="1"/>
  <c r="G61" i="1"/>
  <c r="G60" i="1"/>
  <c r="G64" i="1" s="1"/>
  <c r="M59" i="1"/>
  <c r="G52" i="1"/>
  <c r="M43" i="1"/>
  <c r="G37" i="1"/>
  <c r="G36" i="1"/>
  <c r="M35" i="1"/>
  <c r="M34" i="1"/>
  <c r="M33" i="1"/>
  <c r="M32" i="1"/>
  <c r="G22" i="1"/>
  <c r="M20" i="1"/>
  <c r="M19" i="1"/>
  <c r="G19" i="1"/>
  <c r="G26" i="1" s="1"/>
  <c r="M18" i="1"/>
  <c r="G18" i="1"/>
  <c r="G27" i="1" l="1"/>
  <c r="G89" i="1"/>
  <c r="I76" i="1"/>
  <c r="G65" i="1"/>
  <c r="G90" i="1" l="1"/>
</calcChain>
</file>

<file path=xl/sharedStrings.xml><?xml version="1.0" encoding="utf-8"?>
<sst xmlns="http://schemas.openxmlformats.org/spreadsheetml/2006/main" count="502" uniqueCount="235">
  <si>
    <t>BRASIL</t>
  </si>
  <si>
    <t>PROGRAMA NACIONAL DE DESENVOLVIMENTO DO TURISMO EM SERGIPE - PRODETUR/SERGIPE</t>
  </si>
  <si>
    <t>PLANO DE AQUISIÇÕES (PA) 2017 / 2018</t>
  </si>
  <si>
    <r>
      <t>Atualizado em:</t>
    </r>
    <r>
      <rPr>
        <b/>
        <sz val="12"/>
        <color rgb="FFFF0000"/>
        <rFont val="Calibri"/>
        <family val="2"/>
        <scheme val="minor"/>
      </rPr>
      <t xml:space="preserve"> 08/08/2017</t>
    </r>
  </si>
  <si>
    <r>
      <t>Atualização Nº:</t>
    </r>
    <r>
      <rPr>
        <b/>
        <sz val="12"/>
        <color rgb="FFFF0000"/>
        <rFont val="Calibri"/>
        <family val="2"/>
        <scheme val="minor"/>
      </rPr>
      <t xml:space="preserve"> 18</t>
    </r>
  </si>
  <si>
    <r>
      <t>Atualizado por:</t>
    </r>
    <r>
      <rPr>
        <b/>
        <sz val="12"/>
        <color rgb="FFFF0000"/>
        <rFont val="Calibri"/>
        <family val="2"/>
        <scheme val="minor"/>
      </rPr>
      <t xml:space="preserve"> Eduardo Paiva</t>
    </r>
  </si>
  <si>
    <t>OBRAS</t>
  </si>
  <si>
    <t>Unidade Executora</t>
  </si>
  <si>
    <t>ID PMR</t>
  </si>
  <si>
    <t>Objeto</t>
  </si>
  <si>
    <r>
      <t xml:space="preserve">Método de Aquisição
</t>
    </r>
    <r>
      <rPr>
        <i/>
        <sz val="9"/>
        <color indexed="9"/>
        <rFont val="Calibri"/>
        <family val="2"/>
      </rPr>
      <t>(Selecionar uma das Opções)</t>
    </r>
  </si>
  <si>
    <t>Quantidade de Lotes</t>
  </si>
  <si>
    <t>Número do Processo</t>
  </si>
  <si>
    <t xml:space="preserve">Montante Estimado </t>
  </si>
  <si>
    <t>Categoria de Investimento</t>
  </si>
  <si>
    <r>
      <t xml:space="preserve">Método de Revisão </t>
    </r>
    <r>
      <rPr>
        <i/>
        <sz val="9"/>
        <color indexed="9"/>
        <rFont val="Calibri"/>
        <family val="2"/>
        <scheme val="minor"/>
      </rPr>
      <t>(Selecionar uma das opções)</t>
    </r>
  </si>
  <si>
    <t>Datas</t>
  </si>
  <si>
    <t>Numero PRISM</t>
  </si>
  <si>
    <t>Status</t>
  </si>
  <si>
    <t>Total                                   (em US$ x 1.000)</t>
  </si>
  <si>
    <t>% BID</t>
  </si>
  <si>
    <t>% Contrapartida</t>
  </si>
  <si>
    <t>Publicação do Anúncio</t>
  </si>
  <si>
    <t>Assinatura do Contrato</t>
  </si>
  <si>
    <t>UCP/SETUR</t>
  </si>
  <si>
    <t>1.2.2.2</t>
  </si>
  <si>
    <r>
      <t>Execução de projetos de modernização e museológicos museus</t>
    </r>
    <r>
      <rPr>
        <sz val="10"/>
        <color rgb="FFFF0000"/>
        <rFont val="Calibri"/>
        <family val="2"/>
        <scheme val="minor"/>
      </rPr>
      <t xml:space="preserve"> [Museu Afro-Brasileiro]</t>
    </r>
  </si>
  <si>
    <t>Licitação Pública Nacional </t>
  </si>
  <si>
    <t>Ex-Ante</t>
  </si>
  <si>
    <t>Previsto</t>
  </si>
  <si>
    <t>1.2.3</t>
  </si>
  <si>
    <t>Execução de adequação da trilha do cangaço e de trilhas na MONA da Grota do Angico (abertura de trilha, sinalização, melhoria)</t>
  </si>
  <si>
    <t>1.2.6</t>
  </si>
  <si>
    <t>Revitalização do Complexo Turístico SE - Reforma do Centro de Turismo de Aracaju</t>
  </si>
  <si>
    <t>Comparação de Preços </t>
  </si>
  <si>
    <t>033.000.00390/2015-6</t>
  </si>
  <si>
    <t>BRB3626</t>
  </si>
  <si>
    <t>Contrato em Execução</t>
  </si>
  <si>
    <t>1.3.2</t>
  </si>
  <si>
    <t>Execução dos projetos de adequação turística das praias do litoral sul - Aracaju</t>
  </si>
  <si>
    <t>1.4.2.3 - 1.4.2.7 - 5.2.8.3</t>
  </si>
  <si>
    <t>Construção de orla e atracadouro e implantação do Sistema de Esgotamento Sanitário – Prainha de Canindé do São Francisco (trecho 3)</t>
  </si>
  <si>
    <t>033.000.00054/2014-3</t>
  </si>
  <si>
    <t>1 e 5</t>
  </si>
  <si>
    <t>BRB3051</t>
  </si>
  <si>
    <t>1.4.2.4</t>
  </si>
  <si>
    <t>Construção de atracadouro da Ilha Mem de Sá e do povoado Caibrós em Itaporanga d' Ajuda</t>
  </si>
  <si>
    <t>033.000.00074/2016-7</t>
  </si>
  <si>
    <t>1.4.2.5</t>
  </si>
  <si>
    <t>Reforma da orla Pôr do Sol em Aracaju</t>
  </si>
  <si>
    <t xml:space="preserve">1.4.2.6 </t>
  </si>
  <si>
    <r>
      <t xml:space="preserve">Execução de outras orlas </t>
    </r>
    <r>
      <rPr>
        <sz val="10"/>
        <color rgb="FFFF0000"/>
        <rFont val="Calibri"/>
        <family val="2"/>
        <scheme val="minor"/>
      </rPr>
      <t>[OBRAS A DETALHAR]</t>
    </r>
  </si>
  <si>
    <t>1.4.2.9</t>
  </si>
  <si>
    <r>
      <t>Execução atracadouros</t>
    </r>
    <r>
      <rPr>
        <sz val="10"/>
        <color rgb="FFFF0000"/>
        <rFont val="Calibri"/>
        <family val="2"/>
        <scheme val="minor"/>
      </rPr>
      <t xml:space="preserve"> [OBRAS A DETALHAR]</t>
    </r>
  </si>
  <si>
    <t>CEHOP</t>
  </si>
  <si>
    <t>4.1.1</t>
  </si>
  <si>
    <t>Serviços técnicos especializados de elaboração dos projetos de engenharia nas etapas de serviços e estudos preliminares, projetos básicos, projetos executivos e serviços complementares, para novo terminal do aeroporto de Aracaju/SE</t>
  </si>
  <si>
    <t>Sistema Nacional</t>
  </si>
  <si>
    <t>[ver]</t>
  </si>
  <si>
    <t>2010</t>
  </si>
  <si>
    <t>Contrato 00123/2010</t>
  </si>
  <si>
    <t>Contrato Terminado</t>
  </si>
  <si>
    <t>SEINFRA</t>
  </si>
  <si>
    <t>4.1.2</t>
  </si>
  <si>
    <t>Obra de desmonte do Morro de Piçarreira, no bairro de Santa Maria, para ampliação do Aeroporto de Aracaju</t>
  </si>
  <si>
    <t>026.301.00740/2012-1</t>
  </si>
  <si>
    <t>2013</t>
  </si>
  <si>
    <t>Contrato 022/2013</t>
  </si>
  <si>
    <t>[VER]</t>
  </si>
  <si>
    <t>4.2</t>
  </si>
  <si>
    <r>
      <t xml:space="preserve">Outras obras de adequação e melhoria de infraestrutura de acesso a atrativos turísticos </t>
    </r>
    <r>
      <rPr>
        <sz val="10"/>
        <color rgb="FFFF0000"/>
        <rFont val="Calibri"/>
        <family val="2"/>
        <scheme val="minor"/>
      </rPr>
      <t>[CONTRAPARTIDA A DETALHAR]</t>
    </r>
  </si>
  <si>
    <t>5.2.8.2</t>
  </si>
  <si>
    <t>Construção do sistema de esgotamento sanitário do povoado Crasto em Santa Luiza do Itanhy</t>
  </si>
  <si>
    <t>033.000.00015/2016-1</t>
  </si>
  <si>
    <t>BRB3407</t>
  </si>
  <si>
    <t>Subtotal Obras</t>
  </si>
  <si>
    <t>Subtotal Obras a contratar</t>
  </si>
  <si>
    <t>BENS E SERVIÇOS (QUE NÃO CONSULTORIA)</t>
  </si>
  <si>
    <t>ID do PEP</t>
  </si>
  <si>
    <t>2.2.1</t>
  </si>
  <si>
    <t>Organização e execução logística das ações de eventos promocionais</t>
  </si>
  <si>
    <t>2.2.2</t>
  </si>
  <si>
    <t>Serviços especializados de publicidade, produção de material promocional e veiculação de campanhas promocionais</t>
  </si>
  <si>
    <t>3.2.5.1</t>
  </si>
  <si>
    <t>Implementação do plano de fortalecimento de gestão municipal e estadual - bens (equipamentos informática para SETUR)</t>
  </si>
  <si>
    <t>Ex-Post</t>
  </si>
  <si>
    <t>[apenas p/ contratos ex-ante]</t>
  </si>
  <si>
    <t>6.4</t>
  </si>
  <si>
    <t>Publicação de aquisições</t>
  </si>
  <si>
    <t>Contratação Direta </t>
  </si>
  <si>
    <t>Subtotal Bens e Serviços</t>
  </si>
  <si>
    <t>Subtotal Bens e Serviços a contratar</t>
  </si>
  <si>
    <t>CONSULTORIAS FIRMAS</t>
  </si>
  <si>
    <r>
      <t xml:space="preserve">Método de Seleção
</t>
    </r>
    <r>
      <rPr>
        <i/>
        <sz val="9"/>
        <color indexed="9"/>
        <rFont val="Calibri"/>
        <family val="2"/>
      </rPr>
      <t>(Selecionar uma das Opções)</t>
    </r>
  </si>
  <si>
    <t>Publicação  Manifestação de Interesse</t>
  </si>
  <si>
    <t>1.2.1 - 1.4.1 - 3.1.1</t>
  </si>
  <si>
    <t>Estudos de pesquisa do mercado e estratégia de circuitos histórico-culturais e ecoturísticos</t>
  </si>
  <si>
    <t>Seleção Baseada na Qualidade e Custo </t>
  </si>
  <si>
    <t>033.000.00118/2016-6</t>
  </si>
  <si>
    <t>Processo em curso</t>
  </si>
  <si>
    <t>1.2.2.1</t>
  </si>
  <si>
    <r>
      <t xml:space="preserve">Elaboração de projetos de modernização de museus, centros culturais e patrimônio, incluindo projeto museológico/ interpretativo </t>
    </r>
    <r>
      <rPr>
        <sz val="10"/>
        <color rgb="FFFF0000"/>
        <rFont val="Calibri"/>
        <family val="2"/>
        <scheme val="minor"/>
      </rPr>
      <t>[Museu Afro-Brasileiro]</t>
    </r>
  </si>
  <si>
    <t>Seleção Baseada na Qualificação do Consultor (SQC)</t>
  </si>
  <si>
    <t>1.2.4 - 1.2.5</t>
  </si>
  <si>
    <t>Elaboração e Execução de Estudos e plano de ação para fomentar a produção e comercialização turística de artesanato</t>
  </si>
  <si>
    <t>033.000.00117/2016-1</t>
  </si>
  <si>
    <t>1.3.1</t>
  </si>
  <si>
    <t xml:space="preserve">Elaboração de projetos da adequação urbanística e delimitações das praias do litoral sul </t>
  </si>
  <si>
    <t>033.000.00006/2017-9</t>
  </si>
  <si>
    <t>Processo Cancelado</t>
  </si>
  <si>
    <t>1.4.2.2</t>
  </si>
  <si>
    <t>Elaboração ou atualização de projetos executivos de obras de orlas - Revisão Projeto da Orla de Crasto</t>
  </si>
  <si>
    <t>033.000.00036/2016-1</t>
  </si>
  <si>
    <t>n/a</t>
  </si>
  <si>
    <t>[apenas p/ contratos acima de US$ 25.000,00]</t>
  </si>
  <si>
    <t>1.4.2.8</t>
  </si>
  <si>
    <t xml:space="preserve">Elaboração de Estudos Preliminares, Projeto Básico e Projeto Executivo para Recuperação, Construção e Requalificação de Atracadouros </t>
  </si>
  <si>
    <t>033.000.000033/2017-8</t>
  </si>
  <si>
    <t>1.6.1</t>
  </si>
  <si>
    <t>Elaboração de projetos básico e executivo para implantar  SAAI Litoral Sul</t>
  </si>
  <si>
    <t>033.000.00391/2015-0</t>
  </si>
  <si>
    <t>BR11543</t>
  </si>
  <si>
    <t>2.1</t>
  </si>
  <si>
    <t xml:space="preserve">Revisão de plano de marketing e desenvolvimento de peças publicitárias para os dois polos do Prodetur </t>
  </si>
  <si>
    <t>033.000.00046/2016-5</t>
  </si>
  <si>
    <t>BR1172</t>
  </si>
  <si>
    <t>3.2.1</t>
  </si>
  <si>
    <t>Revisão dos Planos Diretores dos Municípios de São Cristóvão e Estância</t>
  </si>
  <si>
    <t>038.000.00016/2017-4</t>
  </si>
  <si>
    <t>3.2.5.2</t>
  </si>
  <si>
    <t>Execução fortalecimento institucional</t>
  </si>
  <si>
    <t>033.000.000037/2017-7</t>
  </si>
  <si>
    <t>3.2.7 - 6.1 - 6.2</t>
  </si>
  <si>
    <t>Empresa Gerenciadora de Apoio a UCP + Sistema de gerenciamento integral do programa + Fiscalização e supervisão de obras</t>
  </si>
  <si>
    <t>Seleção Baseada na Qualidade </t>
  </si>
  <si>
    <t>033.000.00193/2012-1</t>
  </si>
  <si>
    <t>3 e 6</t>
  </si>
  <si>
    <t>BR10598</t>
  </si>
  <si>
    <t>5.1.1</t>
  </si>
  <si>
    <t>Elaboração e implantação do programa de comunicação e prevenção à exploração sexual de crianças e adolescentes decorrentes da atividade turística</t>
  </si>
  <si>
    <t>033.000.00116/2016-7</t>
  </si>
  <si>
    <t>5.2.1</t>
  </si>
  <si>
    <t>Estudo de avaliação de limites aceitáveis de mudanças em áreas turísticas críticas dos Polos Costa dos Coqueirais e Velho Chico do estado de Sergipe</t>
  </si>
  <si>
    <t>038.000.00015/2017-1</t>
  </si>
  <si>
    <t>5.2.3.1</t>
  </si>
  <si>
    <t>Elaboração do Plano de Manejo da APA Litoral Sul</t>
  </si>
  <si>
    <t>033.000.000031/2017-9</t>
  </si>
  <si>
    <t>5.2.3.2</t>
  </si>
  <si>
    <t>Elaboração do Plano de Uso público para a Monumento Natural Grota do Angico</t>
  </si>
  <si>
    <t>038.000.00014/2017-5</t>
  </si>
  <si>
    <t>5.2.5.1</t>
  </si>
  <si>
    <t>Elaboração do projeto executivo das obras de recuperação da contenção da Orla da praia da Caueira – Itaporanga D’Ajuda-SE</t>
  </si>
  <si>
    <t>033.000.00343/2015-1</t>
  </si>
  <si>
    <t>BR11628</t>
  </si>
  <si>
    <t>5.2.7</t>
  </si>
  <si>
    <t xml:space="preserve">Elaboração de projetos executivos dos aterros sanitários </t>
  </si>
  <si>
    <t>033.000.00339/2015-5</t>
  </si>
  <si>
    <t>BR11627</t>
  </si>
  <si>
    <t>5.2.8.1</t>
  </si>
  <si>
    <t>Projeto executivo para sistema de esgotamento sanitário em pontos turísticos chaves e estudos ambientais - [Povoado Saúde - Santana do São Francisco]</t>
  </si>
  <si>
    <t>033.000.000032/2017-3</t>
  </si>
  <si>
    <t>5.3.1</t>
  </si>
  <si>
    <t>Elaboração da Política de Gerenciamento Costeiro do Estado</t>
  </si>
  <si>
    <t>033.000.00371/2015-3</t>
  </si>
  <si>
    <t>6.3.1</t>
  </si>
  <si>
    <t>Estudo de Avaliação do Impacto do PRODETUR na Economia Local</t>
  </si>
  <si>
    <t>033.000.00346/2015-5</t>
  </si>
  <si>
    <t>6.3.3</t>
  </si>
  <si>
    <t>Avaliação final do Programa</t>
  </si>
  <si>
    <t>6.5</t>
  </si>
  <si>
    <t>Auditoria</t>
  </si>
  <si>
    <t>Subtotal Consultorias PJ</t>
  </si>
  <si>
    <t>Subtotal Consultorias PJ a contratar</t>
  </si>
  <si>
    <t>CONSULTORIAS INDIVIDUAL</t>
  </si>
  <si>
    <t>Quantidade Estimada de Consultores</t>
  </si>
  <si>
    <t>Não Objeção aos  TDR da Atividade</t>
  </si>
  <si>
    <t>1.4.2.1</t>
  </si>
  <si>
    <t>Elaboração de estudos ambientais complementares ao projeto – lote 1 (4 municípios)</t>
  </si>
  <si>
    <t>Comparação de Qualificações (3 CV's)</t>
  </si>
  <si>
    <t>033.000.00122/2016-2</t>
  </si>
  <si>
    <t>2.3</t>
  </si>
  <si>
    <t xml:space="preserve">Avaliação dos  Planos operacionais anuais do PEMT </t>
  </si>
  <si>
    <t>3.1.2.1</t>
  </si>
  <si>
    <t>Diagnóstico para o sistema de informações turísticas</t>
  </si>
  <si>
    <t>033.000.00025/2015-5</t>
  </si>
  <si>
    <t>BR11198</t>
  </si>
  <si>
    <t>5.1.2</t>
  </si>
  <si>
    <t>Diagnóstico e Plano de Ação para Educação e Sensibilização Ambiental</t>
  </si>
  <si>
    <t>033.000.00024/2015-0</t>
  </si>
  <si>
    <t>BR11155</t>
  </si>
  <si>
    <t>6.3.2</t>
  </si>
  <si>
    <t>Avaliação intermediária do programa</t>
  </si>
  <si>
    <t>033.000.00123/2016-7</t>
  </si>
  <si>
    <t>Subtotal Consultorias PF</t>
  </si>
  <si>
    <t>Subtotal Consultorias PF a contratar</t>
  </si>
  <si>
    <t>CAPACITAÇÃO</t>
  </si>
  <si>
    <t>1.7.4.1</t>
  </si>
  <si>
    <t>Curso de formação e capacitação básica de profissionais ligados à área de turismo nos municípios integrantes dos Polos Costa dos Coqueirais e Polo Velho Chico</t>
  </si>
  <si>
    <t>033.000.00400/2015-6</t>
  </si>
  <si>
    <t>BR11595</t>
  </si>
  <si>
    <t>1.7.4.2</t>
  </si>
  <si>
    <t>Cursos de aperfeiçoamento gerencial nos estabelecimentos formais e informais dos empreendimentos turísticos localizados nos pólos Costa dos Coqueirais e Velho Chico</t>
  </si>
  <si>
    <t>033.000.00399/2015-7</t>
  </si>
  <si>
    <t>BR11596</t>
  </si>
  <si>
    <t>1.7.4.3</t>
  </si>
  <si>
    <t>Cursos de pós-graduação em gestão de empreendimentos turísticos e em planejamento da atividade turística nos pólos Costa dos Coqueirais e Velho Chico</t>
  </si>
  <si>
    <t>033.000.00398/2015-2</t>
  </si>
  <si>
    <t>BRB3627</t>
  </si>
  <si>
    <t>1.7.4.4</t>
  </si>
  <si>
    <t>Capacitação de profissionais diretamente ligados ao turismo.</t>
  </si>
  <si>
    <t>033.000.00049/2014-2</t>
  </si>
  <si>
    <t>BR11055</t>
  </si>
  <si>
    <t>3.2.5.3</t>
  </si>
  <si>
    <t>Capacitação da equipe UCP/SETUR</t>
  </si>
  <si>
    <t>033.000.000034/2017-2</t>
  </si>
  <si>
    <t>Subtotal Capacitação</t>
  </si>
  <si>
    <t>Subtotal Capacitação a contratar</t>
  </si>
  <si>
    <t>Total</t>
  </si>
  <si>
    <t>Total a contratar</t>
  </si>
  <si>
    <t>Revisão/Supervisão</t>
  </si>
  <si>
    <t>ReLicitação</t>
  </si>
  <si>
    <t>Declaração de Licitação Deserta</t>
  </si>
  <si>
    <t>Rechazo de Ofertas</t>
  </si>
  <si>
    <t xml:space="preserve">Metodos </t>
  </si>
  <si>
    <t>Consultoria firmas</t>
  </si>
  <si>
    <t>Seleção Baseada no Menor Custo </t>
  </si>
  <si>
    <t>Seleção Baseado em Orçamento Fixo</t>
  </si>
  <si>
    <t>Bens, obras e Serviços</t>
  </si>
  <si>
    <t>Licitação Pública Internacional</t>
  </si>
  <si>
    <t>Licitação Internacional Limitada </t>
  </si>
  <si>
    <t>Licitação Pública Internacional com Precalificación</t>
  </si>
  <si>
    <t>Licitação Pública Internacional em 2 etapas </t>
  </si>
  <si>
    <t>Licitação Pública Internacional por Lotes </t>
  </si>
  <si>
    <t>Licitação Pública Internacional sem Pré-qualificação</t>
  </si>
  <si>
    <t>Consultoria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</si>
</sst>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9"/>
      <color indexed="9"/>
      <name val="Calibri"/>
      <family val="2"/>
    </font>
    <font>
      <i/>
      <sz val="9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106">
    <xf numFmtId="0" fontId="0" fillId="0" borderId="0" xfId="0"/>
    <xf numFmtId="0" fontId="4" fillId="0" borderId="0" xfId="0" applyFont="1" applyAlignment="1">
      <alignment horizontal="justify" vertical="center"/>
    </xf>
    <xf numFmtId="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2" fillId="0" borderId="0" xfId="0" applyFont="1"/>
    <xf numFmtId="0" fontId="11" fillId="2" borderId="1" xfId="2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10" fillId="0" borderId="0" xfId="2"/>
    <xf numFmtId="0" fontId="12" fillId="2" borderId="4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/>
    </xf>
    <xf numFmtId="4" fontId="12" fillId="2" borderId="4" xfId="2" applyNumberFormat="1" applyFont="1" applyFill="1" applyBorder="1" applyAlignment="1">
      <alignment horizontal="center" vertical="center" wrapText="1"/>
    </xf>
    <xf numFmtId="10" fontId="12" fillId="2" borderId="4" xfId="2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15" fillId="0" borderId="4" xfId="2" applyFont="1" applyFill="1" applyBorder="1" applyAlignment="1">
      <alignment horizontal="left" vertical="center" wrapText="1"/>
    </xf>
    <xf numFmtId="4" fontId="16" fillId="0" borderId="4" xfId="2" applyNumberFormat="1" applyFont="1" applyFill="1" applyBorder="1" applyAlignment="1">
      <alignment horizontal="right" vertical="center" wrapText="1"/>
    </xf>
    <xf numFmtId="10" fontId="16" fillId="0" borderId="4" xfId="2" applyNumberFormat="1" applyFont="1" applyFill="1" applyBorder="1" applyAlignment="1">
      <alignment horizontal="center" vertical="center" wrapText="1"/>
    </xf>
    <xf numFmtId="17" fontId="16" fillId="0" borderId="4" xfId="2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justify" vertical="center" wrapText="1"/>
    </xf>
    <xf numFmtId="0" fontId="18" fillId="0" borderId="4" xfId="2" applyFont="1" applyFill="1" applyBorder="1" applyAlignment="1">
      <alignment horizontal="right" vertical="center" wrapText="1"/>
    </xf>
    <xf numFmtId="4" fontId="15" fillId="3" borderId="4" xfId="0" applyNumberFormat="1" applyFont="1" applyFill="1" applyBorder="1" applyAlignment="1">
      <alignment horizontal="right" vertical="center" wrapText="1"/>
    </xf>
    <xf numFmtId="9" fontId="15" fillId="0" borderId="4" xfId="2" applyNumberFormat="1" applyFont="1" applyFill="1" applyBorder="1" applyAlignment="1">
      <alignment horizontal="center" vertical="center" wrapText="1"/>
    </xf>
    <xf numFmtId="17" fontId="15" fillId="0" borderId="4" xfId="0" applyNumberFormat="1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vertical="center" wrapText="1"/>
    </xf>
    <xf numFmtId="0" fontId="15" fillId="3" borderId="4" xfId="2" applyFont="1" applyFill="1" applyBorder="1" applyAlignment="1">
      <alignment horizontal="center" vertical="center" wrapText="1"/>
    </xf>
    <xf numFmtId="0" fontId="15" fillId="3" borderId="4" xfId="2" applyFont="1" applyFill="1" applyBorder="1" applyAlignment="1">
      <alignment horizontal="left" vertical="center" wrapText="1"/>
    </xf>
    <xf numFmtId="0" fontId="18" fillId="3" borderId="4" xfId="2" applyFont="1" applyFill="1" applyBorder="1" applyAlignment="1">
      <alignment horizontal="right" vertical="center" wrapText="1"/>
    </xf>
    <xf numFmtId="9" fontId="15" fillId="3" borderId="4" xfId="2" applyNumberFormat="1" applyFont="1" applyFill="1" applyBorder="1" applyAlignment="1">
      <alignment horizontal="center" vertical="center" wrapText="1"/>
    </xf>
    <xf numFmtId="17" fontId="15" fillId="3" borderId="4" xfId="0" applyNumberFormat="1" applyFont="1" applyFill="1" applyBorder="1" applyAlignment="1">
      <alignment horizontal="center" vertical="center" wrapText="1"/>
    </xf>
    <xf numFmtId="0" fontId="16" fillId="3" borderId="4" xfId="2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justify" vertical="center" wrapText="1"/>
    </xf>
    <xf numFmtId="0" fontId="16" fillId="3" borderId="4" xfId="2" applyFont="1" applyFill="1" applyBorder="1" applyAlignment="1">
      <alignment vertical="center" wrapText="1"/>
    </xf>
    <xf numFmtId="0" fontId="19" fillId="3" borderId="4" xfId="2" applyFont="1" applyFill="1" applyBorder="1" applyAlignment="1">
      <alignment horizontal="right" vertical="center" wrapText="1"/>
    </xf>
    <xf numFmtId="9" fontId="16" fillId="3" borderId="4" xfId="2" applyNumberFormat="1" applyFont="1" applyFill="1" applyBorder="1" applyAlignment="1">
      <alignment horizontal="center" vertical="center" wrapText="1"/>
    </xf>
    <xf numFmtId="17" fontId="16" fillId="3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justify" vertical="center" wrapText="1"/>
    </xf>
    <xf numFmtId="0" fontId="16" fillId="0" borderId="0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 wrapText="1"/>
    </xf>
    <xf numFmtId="4" fontId="21" fillId="0" borderId="0" xfId="2" applyNumberFormat="1" applyFont="1" applyFill="1" applyBorder="1" applyAlignment="1">
      <alignment horizontal="right" vertical="center" wrapText="1"/>
    </xf>
    <xf numFmtId="164" fontId="16" fillId="0" borderId="0" xfId="1" applyFont="1" applyFill="1" applyBorder="1" applyAlignment="1">
      <alignment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right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1" fontId="15" fillId="3" borderId="4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justify" vertical="center" wrapText="1"/>
    </xf>
    <xf numFmtId="0" fontId="18" fillId="0" borderId="5" xfId="2" applyFont="1" applyFill="1" applyBorder="1" applyAlignment="1">
      <alignment vertical="center"/>
    </xf>
    <xf numFmtId="1" fontId="15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4" fontId="20" fillId="0" borderId="0" xfId="2" applyNumberFormat="1" applyFont="1" applyFill="1" applyBorder="1" applyAlignment="1">
      <alignment vertical="center" wrapText="1"/>
    </xf>
    <xf numFmtId="10" fontId="16" fillId="0" borderId="0" xfId="2" applyNumberFormat="1" applyFont="1" applyFill="1" applyBorder="1" applyAlignment="1">
      <alignment vertical="center" wrapText="1"/>
    </xf>
    <xf numFmtId="0" fontId="11" fillId="2" borderId="6" xfId="2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left" vertical="center"/>
    </xf>
    <xf numFmtId="0" fontId="18" fillId="0" borderId="5" xfId="2" applyFont="1" applyFill="1" applyBorder="1" applyAlignment="1">
      <alignment horizontal="left" vertical="center"/>
    </xf>
    <xf numFmtId="0" fontId="18" fillId="0" borderId="7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/>
    </xf>
    <xf numFmtId="0" fontId="0" fillId="0" borderId="0" xfId="0" applyFill="1"/>
    <xf numFmtId="4" fontId="15" fillId="0" borderId="4" xfId="0" applyNumberFormat="1" applyFont="1" applyFill="1" applyBorder="1" applyAlignment="1">
      <alignment horizontal="left" vertical="center" wrapText="1"/>
    </xf>
    <xf numFmtId="4" fontId="15" fillId="4" borderId="4" xfId="0" applyNumberFormat="1" applyFont="1" applyFill="1" applyBorder="1" applyAlignment="1">
      <alignment horizontal="right" vertical="center" wrapText="1"/>
    </xf>
    <xf numFmtId="0" fontId="18" fillId="0" borderId="7" xfId="2" applyFont="1" applyFill="1" applyBorder="1" applyAlignment="1">
      <alignment horizontal="left" vertical="center" wrapText="1"/>
    </xf>
    <xf numFmtId="0" fontId="18" fillId="0" borderId="5" xfId="2" applyFont="1" applyFill="1" applyBorder="1" applyAlignment="1">
      <alignment horizontal="left" vertical="center" wrapText="1"/>
    </xf>
    <xf numFmtId="0" fontId="15" fillId="4" borderId="4" xfId="2" applyFont="1" applyFill="1" applyBorder="1" applyAlignment="1">
      <alignment vertical="center" wrapText="1"/>
    </xf>
    <xf numFmtId="164" fontId="20" fillId="0" borderId="0" xfId="1" applyFont="1" applyFill="1" applyBorder="1" applyAlignment="1">
      <alignment horizontal="right" vertical="center" wrapText="1"/>
    </xf>
    <xf numFmtId="4" fontId="16" fillId="0" borderId="0" xfId="2" applyNumberFormat="1" applyFont="1" applyFill="1" applyBorder="1" applyAlignment="1">
      <alignment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vertical="center"/>
    </xf>
    <xf numFmtId="0" fontId="15" fillId="0" borderId="4" xfId="3" applyFont="1" applyFill="1" applyBorder="1" applyAlignment="1">
      <alignment horizontal="center" vertical="center" wrapText="1"/>
    </xf>
    <xf numFmtId="9" fontId="15" fillId="0" borderId="4" xfId="3" applyNumberFormat="1" applyFont="1" applyFill="1" applyBorder="1" applyAlignment="1">
      <alignment horizontal="center" vertical="center" wrapText="1"/>
    </xf>
    <xf numFmtId="1" fontId="15" fillId="0" borderId="4" xfId="3" applyNumberFormat="1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vertical="center" wrapText="1"/>
    </xf>
    <xf numFmtId="164" fontId="0" fillId="0" borderId="0" xfId="0" applyNumberFormat="1"/>
    <xf numFmtId="4" fontId="15" fillId="3" borderId="4" xfId="0" applyNumberFormat="1" applyFont="1" applyFill="1" applyBorder="1" applyAlignment="1">
      <alignment vertical="center" wrapText="1"/>
    </xf>
    <xf numFmtId="0" fontId="0" fillId="0" borderId="0" xfId="0" applyAlignment="1"/>
    <xf numFmtId="0" fontId="3" fillId="5" borderId="6" xfId="0" applyFont="1" applyFill="1" applyBorder="1" applyAlignment="1">
      <alignment horizontal="center" vertical="center"/>
    </xf>
    <xf numFmtId="0" fontId="16" fillId="0" borderId="4" xfId="4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2" fillId="0" borderId="4" xfId="0" applyFont="1" applyBorder="1"/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0" fontId="23" fillId="0" borderId="0" xfId="0" applyNumberFormat="1" applyFont="1"/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16" fillId="0" borderId="4" xfId="4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4" fillId="0" borderId="0" xfId="2" applyFont="1" applyFill="1" applyBorder="1" applyAlignment="1">
      <alignment vertical="center"/>
    </xf>
    <xf numFmtId="4" fontId="24" fillId="0" borderId="0" xfId="2" applyNumberFormat="1" applyFont="1" applyFill="1" applyBorder="1" applyAlignment="1">
      <alignment vertical="center" wrapText="1"/>
    </xf>
  </cellXfs>
  <cellStyles count="5">
    <cellStyle name="Normal" xfId="0" builtinId="0"/>
    <cellStyle name="Normal 2" xfId="2" xr:uid="{0D733337-F6A8-4B69-A72D-3B13902C0146}"/>
    <cellStyle name="Normal 2 2" xfId="3" xr:uid="{EAD2C77B-6803-4704-980D-11205A5C81BC}"/>
    <cellStyle name="Normal 3" xfId="4" xr:uid="{F2420A3C-67F2-4F06-8CB8-98B67A97BDF4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DATA.IDB/My%20Documents/Work%20in%20Progress/Brazil%20General/Models%20-%20Bank%20Templates/Planning_tools_SG_supervision_v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P"/>
      <sheetName val="Procurement Plan (By Component)"/>
      <sheetName val="Procurement Plan (By proctype)"/>
      <sheetName val="Financial plan (Disbursements)"/>
      <sheetName val="Sheet2"/>
      <sheetName val="Sheet1"/>
    </sheetNames>
    <sheetDataSet>
      <sheetData sheetId="0"/>
      <sheetData sheetId="1" refreshError="1"/>
      <sheetData sheetId="2" refreshError="1"/>
      <sheetData sheetId="3">
        <row r="7">
          <cell r="AX7" t="str">
            <v>Programmed</v>
          </cell>
        </row>
        <row r="8">
          <cell r="AX8" t="str">
            <v>Signed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543DA-B10A-4F69-9D1D-D6A9DA777005}">
  <dimension ref="A1:P134"/>
  <sheetViews>
    <sheetView showGridLines="0" tabSelected="1" view="pageBreakPreview" zoomScale="75" zoomScaleNormal="75" zoomScaleSheetLayoutView="75" workbookViewId="0">
      <selection activeCell="G126" sqref="G126"/>
    </sheetView>
  </sheetViews>
  <sheetFormatPr defaultColWidth="9.109375" defaultRowHeight="14.4" x14ac:dyDescent="0.3"/>
  <cols>
    <col min="1" max="1" width="13.44140625" customWidth="1"/>
    <col min="2" max="2" width="9.88671875" customWidth="1"/>
    <col min="3" max="3" width="36.5546875" customWidth="1"/>
    <col min="4" max="4" width="23.109375" customWidth="1"/>
    <col min="5" max="5" width="18.109375" customWidth="1"/>
    <col min="6" max="6" width="17.88671875" customWidth="1"/>
    <col min="7" max="7" width="17.6640625" style="2" customWidth="1"/>
    <col min="8" max="9" width="17.6640625" style="3" customWidth="1"/>
    <col min="10" max="10" width="12.88671875" customWidth="1"/>
    <col min="11" max="11" width="21.109375" customWidth="1"/>
    <col min="12" max="12" width="13.5546875" customWidth="1"/>
    <col min="13" max="13" width="12.6640625" customWidth="1"/>
    <col min="14" max="14" width="11.88671875" style="4" customWidth="1"/>
    <col min="15" max="15" width="16.6640625" customWidth="1"/>
    <col min="17" max="18" width="12" bestFit="1" customWidth="1"/>
  </cols>
  <sheetData>
    <row r="1" spans="1:16" ht="18" x14ac:dyDescent="0.3">
      <c r="A1" s="1" t="s">
        <v>0</v>
      </c>
    </row>
    <row r="2" spans="1:16" ht="18" x14ac:dyDescent="0.35">
      <c r="A2" s="5" t="s">
        <v>1</v>
      </c>
    </row>
    <row r="3" spans="1:16" ht="10.5" customHeight="1" x14ac:dyDescent="0.3">
      <c r="A3" s="6"/>
    </row>
    <row r="4" spans="1:16" ht="18" x14ac:dyDescent="0.3">
      <c r="A4" s="7" t="s">
        <v>2</v>
      </c>
    </row>
    <row r="5" spans="1:16" ht="10.5" customHeight="1" x14ac:dyDescent="0.3">
      <c r="A5" s="8"/>
    </row>
    <row r="6" spans="1:16" ht="15.6" x14ac:dyDescent="0.3">
      <c r="A6" s="9" t="s">
        <v>3</v>
      </c>
    </row>
    <row r="7" spans="1:16" ht="15.6" x14ac:dyDescent="0.3">
      <c r="A7" s="9" t="s">
        <v>4</v>
      </c>
      <c r="B7" s="10"/>
    </row>
    <row r="8" spans="1:16" ht="15.6" x14ac:dyDescent="0.3">
      <c r="A8" s="9" t="s">
        <v>5</v>
      </c>
      <c r="B8" s="10"/>
    </row>
    <row r="9" spans="1:16" ht="10.65" customHeight="1" x14ac:dyDescent="0.3"/>
    <row r="10" spans="1:16" ht="15.6" x14ac:dyDescent="0.3">
      <c r="A10" s="11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4"/>
    </row>
    <row r="11" spans="1:16" ht="15" customHeight="1" x14ac:dyDescent="0.3">
      <c r="A11" s="15" t="s">
        <v>7</v>
      </c>
      <c r="B11" s="15" t="s">
        <v>8</v>
      </c>
      <c r="C11" s="15" t="s">
        <v>9</v>
      </c>
      <c r="D11" s="15" t="s">
        <v>10</v>
      </c>
      <c r="E11" s="15" t="s">
        <v>11</v>
      </c>
      <c r="F11" s="15" t="s">
        <v>12</v>
      </c>
      <c r="G11" s="16" t="s">
        <v>13</v>
      </c>
      <c r="H11" s="16"/>
      <c r="I11" s="16"/>
      <c r="J11" s="15" t="s">
        <v>14</v>
      </c>
      <c r="K11" s="15" t="s">
        <v>15</v>
      </c>
      <c r="L11" s="15" t="s">
        <v>16</v>
      </c>
      <c r="M11" s="15"/>
      <c r="N11" s="15" t="s">
        <v>17</v>
      </c>
      <c r="O11" s="15" t="s">
        <v>18</v>
      </c>
      <c r="P11" s="14"/>
    </row>
    <row r="12" spans="1:16" ht="54.75" customHeight="1" x14ac:dyDescent="0.3">
      <c r="A12" s="15"/>
      <c r="B12" s="15"/>
      <c r="C12" s="15"/>
      <c r="D12" s="15"/>
      <c r="E12" s="15"/>
      <c r="F12" s="15"/>
      <c r="G12" s="17" t="s">
        <v>19</v>
      </c>
      <c r="H12" s="18" t="s">
        <v>20</v>
      </c>
      <c r="I12" s="18" t="s">
        <v>21</v>
      </c>
      <c r="J12" s="15"/>
      <c r="K12" s="15"/>
      <c r="L12" s="19" t="s">
        <v>22</v>
      </c>
      <c r="M12" s="19" t="s">
        <v>23</v>
      </c>
      <c r="N12" s="15"/>
      <c r="O12" s="15"/>
      <c r="P12" s="14"/>
    </row>
    <row r="13" spans="1:16" ht="54.75" customHeight="1" x14ac:dyDescent="0.3">
      <c r="A13" s="20" t="s">
        <v>24</v>
      </c>
      <c r="B13" s="21" t="s">
        <v>25</v>
      </c>
      <c r="C13" s="22" t="s">
        <v>26</v>
      </c>
      <c r="D13" s="23" t="s">
        <v>27</v>
      </c>
      <c r="E13" s="21">
        <v>1</v>
      </c>
      <c r="F13" s="21"/>
      <c r="G13" s="24">
        <v>450</v>
      </c>
      <c r="H13" s="25">
        <v>1</v>
      </c>
      <c r="I13" s="25">
        <v>0</v>
      </c>
      <c r="J13" s="21">
        <v>1</v>
      </c>
      <c r="K13" s="20" t="s">
        <v>28</v>
      </c>
      <c r="L13" s="26">
        <v>43130</v>
      </c>
      <c r="M13" s="26">
        <v>43250</v>
      </c>
      <c r="N13" s="21"/>
      <c r="O13" s="22" t="s">
        <v>29</v>
      </c>
      <c r="P13" s="14"/>
    </row>
    <row r="14" spans="1:16" ht="54.75" customHeight="1" x14ac:dyDescent="0.3">
      <c r="A14" s="20" t="s">
        <v>24</v>
      </c>
      <c r="B14" s="21" t="s">
        <v>30</v>
      </c>
      <c r="C14" s="22" t="s">
        <v>31</v>
      </c>
      <c r="D14" s="23" t="s">
        <v>27</v>
      </c>
      <c r="E14" s="21">
        <v>1</v>
      </c>
      <c r="F14" s="21"/>
      <c r="G14" s="24">
        <v>300</v>
      </c>
      <c r="H14" s="25">
        <v>1</v>
      </c>
      <c r="I14" s="25">
        <v>0</v>
      </c>
      <c r="J14" s="21">
        <v>1</v>
      </c>
      <c r="K14" s="20" t="s">
        <v>28</v>
      </c>
      <c r="L14" s="26">
        <v>43241</v>
      </c>
      <c r="M14" s="26">
        <v>43361</v>
      </c>
      <c r="N14" s="21"/>
      <c r="O14" s="22" t="s">
        <v>29</v>
      </c>
      <c r="P14" s="14"/>
    </row>
    <row r="15" spans="1:16" ht="45" customHeight="1" x14ac:dyDescent="0.3">
      <c r="A15" s="20" t="s">
        <v>24</v>
      </c>
      <c r="B15" s="20" t="s">
        <v>32</v>
      </c>
      <c r="C15" s="27" t="s">
        <v>33</v>
      </c>
      <c r="D15" s="23" t="s">
        <v>34</v>
      </c>
      <c r="E15" s="20">
        <v>1</v>
      </c>
      <c r="F15" s="28" t="s">
        <v>35</v>
      </c>
      <c r="G15" s="29">
        <v>430.35</v>
      </c>
      <c r="H15" s="30">
        <v>1</v>
      </c>
      <c r="I15" s="30">
        <v>0</v>
      </c>
      <c r="J15" s="20">
        <v>1</v>
      </c>
      <c r="K15" s="20" t="s">
        <v>28</v>
      </c>
      <c r="L15" s="31">
        <v>42576</v>
      </c>
      <c r="M15" s="31">
        <v>42766</v>
      </c>
      <c r="N15" s="20" t="s">
        <v>36</v>
      </c>
      <c r="O15" s="32" t="s">
        <v>37</v>
      </c>
      <c r="P15" s="14"/>
    </row>
    <row r="16" spans="1:16" ht="45" customHeight="1" x14ac:dyDescent="0.3">
      <c r="A16" s="20" t="s">
        <v>24</v>
      </c>
      <c r="B16" s="20" t="s">
        <v>38</v>
      </c>
      <c r="C16" s="27" t="s">
        <v>39</v>
      </c>
      <c r="D16" s="32" t="s">
        <v>27</v>
      </c>
      <c r="E16" s="20">
        <v>1</v>
      </c>
      <c r="F16" s="28"/>
      <c r="G16" s="29">
        <v>5708.82</v>
      </c>
      <c r="H16" s="30">
        <v>1</v>
      </c>
      <c r="I16" s="30">
        <v>0</v>
      </c>
      <c r="J16" s="20">
        <v>1</v>
      </c>
      <c r="K16" s="20" t="s">
        <v>28</v>
      </c>
      <c r="L16" s="31">
        <v>43160</v>
      </c>
      <c r="M16" s="31">
        <v>43282</v>
      </c>
      <c r="N16" s="20"/>
      <c r="O16" s="23" t="s">
        <v>29</v>
      </c>
      <c r="P16" s="14"/>
    </row>
    <row r="17" spans="1:16" ht="60" customHeight="1" x14ac:dyDescent="0.3">
      <c r="A17" s="20" t="s">
        <v>24</v>
      </c>
      <c r="B17" s="20" t="s">
        <v>40</v>
      </c>
      <c r="C17" s="27" t="s">
        <v>41</v>
      </c>
      <c r="D17" s="32" t="s">
        <v>27</v>
      </c>
      <c r="E17" s="20">
        <v>1</v>
      </c>
      <c r="F17" s="28" t="s">
        <v>42</v>
      </c>
      <c r="G17" s="29">
        <v>1844.22</v>
      </c>
      <c r="H17" s="30">
        <v>1</v>
      </c>
      <c r="I17" s="30">
        <v>0</v>
      </c>
      <c r="J17" s="20" t="s">
        <v>43</v>
      </c>
      <c r="K17" s="33" t="s">
        <v>28</v>
      </c>
      <c r="L17" s="31">
        <v>42194</v>
      </c>
      <c r="M17" s="31">
        <v>42277</v>
      </c>
      <c r="N17" s="20" t="s">
        <v>44</v>
      </c>
      <c r="O17" s="32" t="s">
        <v>37</v>
      </c>
      <c r="P17" s="14"/>
    </row>
    <row r="18" spans="1:16" ht="45" customHeight="1" x14ac:dyDescent="0.3">
      <c r="A18" s="33" t="s">
        <v>24</v>
      </c>
      <c r="B18" s="20" t="s">
        <v>45</v>
      </c>
      <c r="C18" s="27" t="s">
        <v>46</v>
      </c>
      <c r="D18" s="34" t="s">
        <v>27</v>
      </c>
      <c r="E18" s="33">
        <v>1</v>
      </c>
      <c r="F18" s="35" t="s">
        <v>47</v>
      </c>
      <c r="G18" s="29">
        <f>2268495.07/3.1358/1000</f>
        <v>723.41828879392813</v>
      </c>
      <c r="H18" s="36">
        <v>1</v>
      </c>
      <c r="I18" s="36">
        <v>0</v>
      </c>
      <c r="J18" s="33">
        <v>1</v>
      </c>
      <c r="K18" s="33" t="s">
        <v>28</v>
      </c>
      <c r="L18" s="37">
        <v>42993</v>
      </c>
      <c r="M18" s="37">
        <f>L18+120</f>
        <v>43113</v>
      </c>
      <c r="N18" s="20"/>
      <c r="O18" s="32" t="s">
        <v>29</v>
      </c>
      <c r="P18" s="14"/>
    </row>
    <row r="19" spans="1:16" ht="30" customHeight="1" x14ac:dyDescent="0.3">
      <c r="A19" s="33" t="s">
        <v>24</v>
      </c>
      <c r="B19" s="20" t="s">
        <v>48</v>
      </c>
      <c r="C19" s="27" t="s">
        <v>49</v>
      </c>
      <c r="D19" s="34" t="s">
        <v>27</v>
      </c>
      <c r="E19" s="33">
        <v>1</v>
      </c>
      <c r="F19" s="35"/>
      <c r="G19" s="29">
        <f>1355174.61/3.1358/1000</f>
        <v>432.16232221442692</v>
      </c>
      <c r="H19" s="36">
        <v>1</v>
      </c>
      <c r="I19" s="36">
        <v>0</v>
      </c>
      <c r="J19" s="33">
        <v>1</v>
      </c>
      <c r="K19" s="33" t="s">
        <v>28</v>
      </c>
      <c r="L19" s="37">
        <v>42993</v>
      </c>
      <c r="M19" s="37">
        <f>L19+120</f>
        <v>43113</v>
      </c>
      <c r="N19" s="20"/>
      <c r="O19" s="32" t="s">
        <v>29</v>
      </c>
      <c r="P19" s="14"/>
    </row>
    <row r="20" spans="1:16" ht="30" customHeight="1" x14ac:dyDescent="0.3">
      <c r="A20" s="38" t="s">
        <v>24</v>
      </c>
      <c r="B20" s="33" t="s">
        <v>50</v>
      </c>
      <c r="C20" s="39" t="s">
        <v>51</v>
      </c>
      <c r="D20" s="40" t="s">
        <v>27</v>
      </c>
      <c r="E20" s="38">
        <v>1</v>
      </c>
      <c r="F20" s="41"/>
      <c r="G20" s="29">
        <v>1974.4</v>
      </c>
      <c r="H20" s="42">
        <v>1</v>
      </c>
      <c r="I20" s="42">
        <v>0</v>
      </c>
      <c r="J20" s="38">
        <v>1</v>
      </c>
      <c r="K20" s="38" t="s">
        <v>28</v>
      </c>
      <c r="L20" s="43">
        <v>42993</v>
      </c>
      <c r="M20" s="37">
        <f>L20+150</f>
        <v>43143</v>
      </c>
      <c r="N20" s="33"/>
      <c r="O20" s="40" t="s">
        <v>29</v>
      </c>
      <c r="P20" s="14"/>
    </row>
    <row r="21" spans="1:16" ht="30" customHeight="1" x14ac:dyDescent="0.3">
      <c r="A21" s="38" t="s">
        <v>24</v>
      </c>
      <c r="B21" s="33" t="s">
        <v>52</v>
      </c>
      <c r="C21" s="39" t="s">
        <v>53</v>
      </c>
      <c r="D21" s="40" t="s">
        <v>27</v>
      </c>
      <c r="E21" s="38">
        <v>1</v>
      </c>
      <c r="F21" s="41"/>
      <c r="G21" s="29">
        <v>493.6</v>
      </c>
      <c r="H21" s="42">
        <v>1</v>
      </c>
      <c r="I21" s="42">
        <v>0</v>
      </c>
      <c r="J21" s="38">
        <v>1</v>
      </c>
      <c r="K21" s="38" t="s">
        <v>28</v>
      </c>
      <c r="L21" s="43">
        <v>43177</v>
      </c>
      <c r="M21" s="37">
        <v>43297</v>
      </c>
      <c r="N21" s="33"/>
      <c r="O21" s="40" t="s">
        <v>29</v>
      </c>
      <c r="P21" s="14"/>
    </row>
    <row r="22" spans="1:16" ht="90" customHeight="1" x14ac:dyDescent="0.3">
      <c r="A22" s="20" t="s">
        <v>54</v>
      </c>
      <c r="B22" s="20" t="s">
        <v>55</v>
      </c>
      <c r="C22" s="27" t="s">
        <v>56</v>
      </c>
      <c r="D22" s="23" t="s">
        <v>57</v>
      </c>
      <c r="E22" s="20">
        <v>1</v>
      </c>
      <c r="F22" s="28" t="s">
        <v>58</v>
      </c>
      <c r="G22" s="29">
        <f>444.067+444.067</f>
        <v>888.13400000000001</v>
      </c>
      <c r="H22" s="30">
        <v>0</v>
      </c>
      <c r="I22" s="30">
        <v>1</v>
      </c>
      <c r="J22" s="20">
        <v>4</v>
      </c>
      <c r="K22" s="20" t="s">
        <v>57</v>
      </c>
      <c r="L22" s="20">
        <v>2010</v>
      </c>
      <c r="M22" s="44" t="s">
        <v>59</v>
      </c>
      <c r="N22" s="20" t="s">
        <v>60</v>
      </c>
      <c r="O22" s="32" t="s">
        <v>61</v>
      </c>
      <c r="P22" s="14"/>
    </row>
    <row r="23" spans="1:16" ht="45" customHeight="1" x14ac:dyDescent="0.3">
      <c r="A23" s="20" t="s">
        <v>62</v>
      </c>
      <c r="B23" s="20" t="s">
        <v>63</v>
      </c>
      <c r="C23" s="27" t="s">
        <v>64</v>
      </c>
      <c r="D23" s="23" t="s">
        <v>57</v>
      </c>
      <c r="E23" s="20">
        <v>1</v>
      </c>
      <c r="F23" s="28" t="s">
        <v>65</v>
      </c>
      <c r="G23" s="29">
        <v>6340.7389999999996</v>
      </c>
      <c r="H23" s="30">
        <v>0</v>
      </c>
      <c r="I23" s="30">
        <v>1</v>
      </c>
      <c r="J23" s="20">
        <v>4</v>
      </c>
      <c r="K23" s="20" t="s">
        <v>57</v>
      </c>
      <c r="L23" s="44">
        <v>2012</v>
      </c>
      <c r="M23" s="44" t="s">
        <v>66</v>
      </c>
      <c r="N23" s="20" t="s">
        <v>67</v>
      </c>
      <c r="O23" s="32" t="s">
        <v>61</v>
      </c>
      <c r="P23" s="14"/>
    </row>
    <row r="24" spans="1:16" ht="60" customHeight="1" x14ac:dyDescent="0.3">
      <c r="A24" s="20" t="s">
        <v>68</v>
      </c>
      <c r="B24" s="20" t="s">
        <v>69</v>
      </c>
      <c r="C24" s="45" t="s">
        <v>70</v>
      </c>
      <c r="D24" s="23" t="s">
        <v>57</v>
      </c>
      <c r="E24" s="20">
        <v>1</v>
      </c>
      <c r="F24" s="28" t="s">
        <v>58</v>
      </c>
      <c r="G24" s="29">
        <v>8396.5069999999996</v>
      </c>
      <c r="H24" s="30">
        <v>0</v>
      </c>
      <c r="I24" s="30">
        <v>1</v>
      </c>
      <c r="J24" s="20">
        <v>4</v>
      </c>
      <c r="K24" s="20" t="s">
        <v>57</v>
      </c>
      <c r="L24" s="20">
        <v>2017</v>
      </c>
      <c r="M24" s="20">
        <v>2018</v>
      </c>
      <c r="N24" s="20" t="s">
        <v>58</v>
      </c>
      <c r="O24" s="23" t="s">
        <v>29</v>
      </c>
      <c r="P24" s="14"/>
    </row>
    <row r="25" spans="1:16" ht="45" customHeight="1" x14ac:dyDescent="0.3">
      <c r="A25" s="33" t="s">
        <v>24</v>
      </c>
      <c r="B25" s="20" t="s">
        <v>71</v>
      </c>
      <c r="C25" s="27" t="s">
        <v>72</v>
      </c>
      <c r="D25" s="34" t="s">
        <v>27</v>
      </c>
      <c r="E25" s="33">
        <v>1</v>
      </c>
      <c r="F25" s="35" t="s">
        <v>73</v>
      </c>
      <c r="G25" s="29">
        <v>1858.81</v>
      </c>
      <c r="H25" s="36">
        <v>1</v>
      </c>
      <c r="I25" s="36">
        <v>0</v>
      </c>
      <c r="J25" s="33">
        <v>5</v>
      </c>
      <c r="K25" s="33" t="s">
        <v>28</v>
      </c>
      <c r="L25" s="37">
        <v>42471</v>
      </c>
      <c r="M25" s="37">
        <v>42647</v>
      </c>
      <c r="N25" s="20" t="s">
        <v>74</v>
      </c>
      <c r="O25" s="32" t="s">
        <v>37</v>
      </c>
      <c r="P25" s="14"/>
    </row>
    <row r="26" spans="1:16" x14ac:dyDescent="0.3">
      <c r="A26" s="46"/>
      <c r="B26" s="46"/>
      <c r="C26" s="46"/>
      <c r="D26" s="46"/>
      <c r="E26" s="47" t="s">
        <v>75</v>
      </c>
      <c r="F26" s="48"/>
      <c r="G26" s="49">
        <f>SUM(G13:G25)</f>
        <v>29841.160611008356</v>
      </c>
      <c r="H26" s="50"/>
      <c r="I26" s="50"/>
      <c r="J26" s="50"/>
      <c r="K26" s="46"/>
      <c r="L26" s="46"/>
      <c r="M26" s="46"/>
      <c r="N26" s="51"/>
      <c r="O26" s="46"/>
      <c r="P26" s="14"/>
    </row>
    <row r="27" spans="1:16" ht="15" customHeight="1" x14ac:dyDescent="0.3">
      <c r="E27" s="47" t="s">
        <v>76</v>
      </c>
      <c r="F27" s="47"/>
      <c r="G27" s="49">
        <f>G26-G15-G17-G22-G23-G25</f>
        <v>18478.907611008352</v>
      </c>
    </row>
    <row r="28" spans="1:16" ht="15" customHeight="1" x14ac:dyDescent="0.3">
      <c r="E28" s="47"/>
      <c r="F28" s="47"/>
      <c r="G28" s="49"/>
    </row>
    <row r="29" spans="1:16" ht="15.6" x14ac:dyDescent="0.3">
      <c r="A29" s="11" t="s">
        <v>77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  <c r="P29" s="14"/>
    </row>
    <row r="30" spans="1:16" ht="15" customHeight="1" x14ac:dyDescent="0.3">
      <c r="A30" s="15" t="s">
        <v>7</v>
      </c>
      <c r="B30" s="15" t="s">
        <v>78</v>
      </c>
      <c r="C30" s="15" t="s">
        <v>9</v>
      </c>
      <c r="D30" s="15" t="s">
        <v>10</v>
      </c>
      <c r="E30" s="15" t="s">
        <v>11</v>
      </c>
      <c r="F30" s="15" t="s">
        <v>12</v>
      </c>
      <c r="G30" s="16" t="s">
        <v>13</v>
      </c>
      <c r="H30" s="16"/>
      <c r="I30" s="16"/>
      <c r="J30" s="15" t="s">
        <v>14</v>
      </c>
      <c r="K30" s="15" t="s">
        <v>15</v>
      </c>
      <c r="L30" s="15" t="s">
        <v>16</v>
      </c>
      <c r="M30" s="15"/>
      <c r="N30" s="15" t="s">
        <v>17</v>
      </c>
      <c r="O30" s="15" t="s">
        <v>18</v>
      </c>
      <c r="P30" s="14"/>
    </row>
    <row r="31" spans="1:16" ht="51.75" customHeight="1" x14ac:dyDescent="0.3">
      <c r="A31" s="15"/>
      <c r="B31" s="15"/>
      <c r="C31" s="15"/>
      <c r="D31" s="15"/>
      <c r="E31" s="15"/>
      <c r="F31" s="15"/>
      <c r="G31" s="17" t="s">
        <v>19</v>
      </c>
      <c r="H31" s="18" t="s">
        <v>20</v>
      </c>
      <c r="I31" s="18" t="s">
        <v>21</v>
      </c>
      <c r="J31" s="15"/>
      <c r="K31" s="15"/>
      <c r="L31" s="19" t="s">
        <v>22</v>
      </c>
      <c r="M31" s="19" t="s">
        <v>23</v>
      </c>
      <c r="N31" s="15"/>
      <c r="O31" s="15"/>
      <c r="P31" s="14"/>
    </row>
    <row r="32" spans="1:16" ht="51.75" customHeight="1" x14ac:dyDescent="0.3">
      <c r="A32" s="20" t="s">
        <v>24</v>
      </c>
      <c r="B32" s="21" t="s">
        <v>79</v>
      </c>
      <c r="C32" s="22" t="s">
        <v>80</v>
      </c>
      <c r="D32" s="52" t="s">
        <v>27</v>
      </c>
      <c r="E32" s="21">
        <v>1</v>
      </c>
      <c r="F32" s="21"/>
      <c r="G32" s="24">
        <v>2000</v>
      </c>
      <c r="H32" s="25">
        <v>1</v>
      </c>
      <c r="I32" s="25">
        <v>0</v>
      </c>
      <c r="J32" s="21">
        <v>2</v>
      </c>
      <c r="K32" s="21" t="s">
        <v>28</v>
      </c>
      <c r="L32" s="26">
        <v>42979</v>
      </c>
      <c r="M32" s="26">
        <f>L32+90</f>
        <v>43069</v>
      </c>
      <c r="N32" s="21"/>
      <c r="O32" s="22" t="s">
        <v>29</v>
      </c>
      <c r="P32" s="14"/>
    </row>
    <row r="33" spans="1:16" ht="51.75" customHeight="1" x14ac:dyDescent="0.3">
      <c r="A33" s="20" t="s">
        <v>24</v>
      </c>
      <c r="B33" s="21" t="s">
        <v>81</v>
      </c>
      <c r="C33" s="22" t="s">
        <v>82</v>
      </c>
      <c r="D33" s="52" t="s">
        <v>27</v>
      </c>
      <c r="E33" s="21">
        <v>1</v>
      </c>
      <c r="F33" s="21"/>
      <c r="G33" s="24">
        <v>2000</v>
      </c>
      <c r="H33" s="25">
        <v>1</v>
      </c>
      <c r="I33" s="25">
        <v>0</v>
      </c>
      <c r="J33" s="21">
        <v>2</v>
      </c>
      <c r="K33" s="21" t="s">
        <v>28</v>
      </c>
      <c r="L33" s="26">
        <v>42979</v>
      </c>
      <c r="M33" s="26">
        <f>L33+90</f>
        <v>43069</v>
      </c>
      <c r="N33" s="21"/>
      <c r="O33" s="22" t="s">
        <v>29</v>
      </c>
      <c r="P33" s="14"/>
    </row>
    <row r="34" spans="1:16" ht="60" customHeight="1" x14ac:dyDescent="0.3">
      <c r="A34" s="20" t="s">
        <v>24</v>
      </c>
      <c r="B34" s="53" t="s">
        <v>83</v>
      </c>
      <c r="C34" s="27" t="s">
        <v>84</v>
      </c>
      <c r="D34" s="32" t="s">
        <v>34</v>
      </c>
      <c r="E34" s="20">
        <v>1</v>
      </c>
      <c r="F34" s="20"/>
      <c r="G34" s="54">
        <v>250</v>
      </c>
      <c r="H34" s="30">
        <v>1</v>
      </c>
      <c r="I34" s="30">
        <v>0</v>
      </c>
      <c r="J34" s="20">
        <v>3</v>
      </c>
      <c r="K34" s="20" t="s">
        <v>85</v>
      </c>
      <c r="L34" s="26">
        <v>42979</v>
      </c>
      <c r="M34" s="31">
        <f>L34+60</f>
        <v>43039</v>
      </c>
      <c r="N34" s="55" t="s">
        <v>86</v>
      </c>
      <c r="O34" s="32" t="s">
        <v>29</v>
      </c>
      <c r="P34" s="56"/>
    </row>
    <row r="35" spans="1:16" ht="30" customHeight="1" x14ac:dyDescent="0.3">
      <c r="A35" s="20" t="s">
        <v>24</v>
      </c>
      <c r="B35" s="57" t="s">
        <v>87</v>
      </c>
      <c r="C35" s="58" t="s">
        <v>88</v>
      </c>
      <c r="D35" s="32" t="s">
        <v>89</v>
      </c>
      <c r="E35" s="20">
        <v>1</v>
      </c>
      <c r="F35" s="59"/>
      <c r="G35" s="54">
        <v>15</v>
      </c>
      <c r="H35" s="30">
        <v>1</v>
      </c>
      <c r="I35" s="30">
        <v>0</v>
      </c>
      <c r="J35" s="60">
        <v>6</v>
      </c>
      <c r="K35" s="20" t="s">
        <v>85</v>
      </c>
      <c r="L35" s="26">
        <v>42979</v>
      </c>
      <c r="M35" s="31">
        <f>L35+60</f>
        <v>43039</v>
      </c>
      <c r="N35" s="55" t="s">
        <v>86</v>
      </c>
      <c r="O35" s="32" t="s">
        <v>29</v>
      </c>
      <c r="P35" s="61"/>
    </row>
    <row r="36" spans="1:16" x14ac:dyDescent="0.3">
      <c r="A36" s="46"/>
      <c r="B36" s="46"/>
      <c r="C36" s="46"/>
      <c r="D36" s="46"/>
      <c r="E36" s="62" t="s">
        <v>90</v>
      </c>
      <c r="F36" s="48"/>
      <c r="G36" s="63">
        <f>SUM(G32:G35)</f>
        <v>4265</v>
      </c>
      <c r="H36" s="64"/>
      <c r="I36" s="64"/>
      <c r="J36" s="46"/>
      <c r="K36" s="46"/>
      <c r="L36" s="46"/>
      <c r="M36" s="46"/>
      <c r="N36" s="51"/>
      <c r="O36" s="46"/>
      <c r="P36" s="14"/>
    </row>
    <row r="37" spans="1:16" x14ac:dyDescent="0.3">
      <c r="E37" s="62" t="s">
        <v>91</v>
      </c>
      <c r="F37" s="47"/>
      <c r="G37" s="63">
        <f>G36</f>
        <v>4265</v>
      </c>
    </row>
    <row r="38" spans="1:16" x14ac:dyDescent="0.3">
      <c r="E38" s="62"/>
      <c r="F38" s="47"/>
      <c r="G38" s="63"/>
    </row>
    <row r="39" spans="1:16" ht="15.75" customHeight="1" x14ac:dyDescent="0.3">
      <c r="A39" s="11" t="s">
        <v>92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1:16" ht="15" customHeight="1" x14ac:dyDescent="0.3">
      <c r="A40" s="15" t="s">
        <v>7</v>
      </c>
      <c r="B40" s="15" t="s">
        <v>78</v>
      </c>
      <c r="C40" s="15" t="s">
        <v>9</v>
      </c>
      <c r="D40" s="15" t="s">
        <v>93</v>
      </c>
      <c r="E40" s="65"/>
      <c r="F40" s="65"/>
      <c r="G40" s="16" t="s">
        <v>13</v>
      </c>
      <c r="H40" s="16"/>
      <c r="I40" s="16"/>
      <c r="J40" s="15" t="s">
        <v>14</v>
      </c>
      <c r="K40" s="15" t="s">
        <v>15</v>
      </c>
      <c r="L40" s="15" t="s">
        <v>16</v>
      </c>
      <c r="M40" s="15"/>
      <c r="N40" s="15" t="s">
        <v>17</v>
      </c>
      <c r="O40" s="15" t="s">
        <v>18</v>
      </c>
    </row>
    <row r="41" spans="1:16" ht="45" customHeight="1" x14ac:dyDescent="0.3">
      <c r="A41" s="15"/>
      <c r="B41" s="15"/>
      <c r="C41" s="15"/>
      <c r="D41" s="15"/>
      <c r="E41" s="66" t="s">
        <v>12</v>
      </c>
      <c r="F41" s="66"/>
      <c r="G41" s="17" t="s">
        <v>19</v>
      </c>
      <c r="H41" s="18" t="s">
        <v>20</v>
      </c>
      <c r="I41" s="18" t="s">
        <v>21</v>
      </c>
      <c r="J41" s="15"/>
      <c r="K41" s="15"/>
      <c r="L41" s="19" t="s">
        <v>94</v>
      </c>
      <c r="M41" s="19" t="s">
        <v>23</v>
      </c>
      <c r="N41" s="15"/>
      <c r="O41" s="15"/>
    </row>
    <row r="42" spans="1:16" ht="45" customHeight="1" x14ac:dyDescent="0.3">
      <c r="A42" s="20" t="s">
        <v>24</v>
      </c>
      <c r="B42" s="67" t="s">
        <v>95</v>
      </c>
      <c r="C42" s="27" t="s">
        <v>96</v>
      </c>
      <c r="D42" s="32" t="s">
        <v>97</v>
      </c>
      <c r="E42" s="68" t="s">
        <v>98</v>
      </c>
      <c r="F42" s="69"/>
      <c r="G42" s="29">
        <v>468</v>
      </c>
      <c r="H42" s="30">
        <v>1</v>
      </c>
      <c r="I42" s="30">
        <v>0</v>
      </c>
      <c r="J42" s="60">
        <v>1</v>
      </c>
      <c r="K42" s="20" t="s">
        <v>28</v>
      </c>
      <c r="L42" s="31">
        <v>42663</v>
      </c>
      <c r="M42" s="31">
        <v>43001</v>
      </c>
      <c r="N42" s="20"/>
      <c r="O42" s="32" t="s">
        <v>99</v>
      </c>
    </row>
    <row r="43" spans="1:16" ht="65.099999999999994" customHeight="1" x14ac:dyDescent="0.3">
      <c r="A43" s="20" t="s">
        <v>24</v>
      </c>
      <c r="B43" s="67" t="s">
        <v>100</v>
      </c>
      <c r="C43" s="27" t="s">
        <v>101</v>
      </c>
      <c r="D43" s="32" t="s">
        <v>102</v>
      </c>
      <c r="E43" s="70"/>
      <c r="F43" s="71"/>
      <c r="G43" s="29">
        <v>50</v>
      </c>
      <c r="H43" s="30">
        <v>1</v>
      </c>
      <c r="I43" s="30">
        <v>0</v>
      </c>
      <c r="J43" s="60">
        <v>1</v>
      </c>
      <c r="K43" s="20" t="s">
        <v>85</v>
      </c>
      <c r="L43" s="31">
        <v>42967</v>
      </c>
      <c r="M43" s="31">
        <f>L43+90</f>
        <v>43057</v>
      </c>
      <c r="N43" s="20"/>
      <c r="O43" s="32" t="s">
        <v>99</v>
      </c>
    </row>
    <row r="44" spans="1:16" s="72" customFormat="1" ht="60" customHeight="1" x14ac:dyDescent="0.3">
      <c r="A44" s="20" t="s">
        <v>24</v>
      </c>
      <c r="B44" s="67" t="s">
        <v>103</v>
      </c>
      <c r="C44" s="27" t="s">
        <v>104</v>
      </c>
      <c r="D44" s="32" t="s">
        <v>97</v>
      </c>
      <c r="E44" s="68" t="s">
        <v>105</v>
      </c>
      <c r="F44" s="69"/>
      <c r="G44" s="29">
        <v>500</v>
      </c>
      <c r="H44" s="30">
        <v>1</v>
      </c>
      <c r="I44" s="30">
        <v>0</v>
      </c>
      <c r="J44" s="60">
        <v>1</v>
      </c>
      <c r="K44" s="20" t="s">
        <v>28</v>
      </c>
      <c r="L44" s="31">
        <v>42663</v>
      </c>
      <c r="M44" s="31">
        <v>43004</v>
      </c>
      <c r="N44" s="20"/>
      <c r="O44" s="32" t="s">
        <v>99</v>
      </c>
    </row>
    <row r="45" spans="1:16" ht="45" customHeight="1" x14ac:dyDescent="0.3">
      <c r="A45" s="20" t="s">
        <v>24</v>
      </c>
      <c r="B45" s="67" t="s">
        <v>106</v>
      </c>
      <c r="C45" s="27" t="s">
        <v>107</v>
      </c>
      <c r="D45" s="32" t="s">
        <v>97</v>
      </c>
      <c r="E45" s="68" t="s">
        <v>108</v>
      </c>
      <c r="F45" s="69"/>
      <c r="G45" s="29">
        <v>491.17</v>
      </c>
      <c r="H45" s="30">
        <v>1</v>
      </c>
      <c r="I45" s="30">
        <v>0</v>
      </c>
      <c r="J45" s="60">
        <v>1</v>
      </c>
      <c r="K45" s="20" t="s">
        <v>28</v>
      </c>
      <c r="L45" s="31">
        <v>42695</v>
      </c>
      <c r="M45" s="31">
        <v>42937</v>
      </c>
      <c r="N45" s="20"/>
      <c r="O45" s="32" t="s">
        <v>109</v>
      </c>
    </row>
    <row r="46" spans="1:16" ht="54.9" customHeight="1" x14ac:dyDescent="0.3">
      <c r="A46" s="20" t="s">
        <v>24</v>
      </c>
      <c r="B46" s="67" t="s">
        <v>110</v>
      </c>
      <c r="C46" s="27" t="s">
        <v>111</v>
      </c>
      <c r="D46" s="32" t="s">
        <v>89</v>
      </c>
      <c r="E46" s="68" t="s">
        <v>112</v>
      </c>
      <c r="F46" s="69"/>
      <c r="G46" s="29">
        <v>20.2</v>
      </c>
      <c r="H46" s="30">
        <v>1</v>
      </c>
      <c r="I46" s="30">
        <v>0</v>
      </c>
      <c r="J46" s="60">
        <v>1</v>
      </c>
      <c r="K46" s="20" t="s">
        <v>85</v>
      </c>
      <c r="L46" s="31" t="s">
        <v>113</v>
      </c>
      <c r="M46" s="31">
        <v>42558</v>
      </c>
      <c r="N46" s="55" t="s">
        <v>114</v>
      </c>
      <c r="O46" s="32" t="s">
        <v>61</v>
      </c>
    </row>
    <row r="47" spans="1:16" ht="54.9" customHeight="1" x14ac:dyDescent="0.3">
      <c r="A47" s="33" t="s">
        <v>24</v>
      </c>
      <c r="B47" s="67" t="s">
        <v>115</v>
      </c>
      <c r="C47" s="27" t="s">
        <v>116</v>
      </c>
      <c r="D47" s="32" t="s">
        <v>97</v>
      </c>
      <c r="E47" s="68" t="s">
        <v>117</v>
      </c>
      <c r="F47" s="69"/>
      <c r="G47" s="29">
        <v>285</v>
      </c>
      <c r="H47" s="30">
        <v>1</v>
      </c>
      <c r="I47" s="30">
        <v>0</v>
      </c>
      <c r="J47" s="60">
        <v>1</v>
      </c>
      <c r="K47" s="20" t="s">
        <v>28</v>
      </c>
      <c r="L47" s="31">
        <v>42906</v>
      </c>
      <c r="M47" s="31">
        <v>43101</v>
      </c>
      <c r="N47" s="20"/>
      <c r="O47" s="32" t="s">
        <v>99</v>
      </c>
    </row>
    <row r="48" spans="1:16" ht="45" customHeight="1" x14ac:dyDescent="0.3">
      <c r="A48" s="20" t="s">
        <v>24</v>
      </c>
      <c r="B48" s="53" t="s">
        <v>118</v>
      </c>
      <c r="C48" s="27" t="s">
        <v>119</v>
      </c>
      <c r="D48" s="32" t="s">
        <v>97</v>
      </c>
      <c r="E48" s="68" t="s">
        <v>120</v>
      </c>
      <c r="F48" s="69"/>
      <c r="G48" s="29">
        <v>519.64</v>
      </c>
      <c r="H48" s="30">
        <v>1</v>
      </c>
      <c r="I48" s="30">
        <v>0</v>
      </c>
      <c r="J48" s="60">
        <v>1</v>
      </c>
      <c r="K48" s="20" t="s">
        <v>28</v>
      </c>
      <c r="L48" s="31">
        <v>42248</v>
      </c>
      <c r="M48" s="31">
        <v>42614</v>
      </c>
      <c r="N48" s="20" t="s">
        <v>121</v>
      </c>
      <c r="O48" s="32" t="s">
        <v>37</v>
      </c>
      <c r="P48" s="61"/>
    </row>
    <row r="49" spans="1:16" ht="54.9" customHeight="1" x14ac:dyDescent="0.3">
      <c r="A49" s="20" t="s">
        <v>24</v>
      </c>
      <c r="B49" s="53" t="s">
        <v>122</v>
      </c>
      <c r="C49" s="27" t="s">
        <v>123</v>
      </c>
      <c r="D49" s="32" t="s">
        <v>97</v>
      </c>
      <c r="E49" s="68" t="s">
        <v>124</v>
      </c>
      <c r="F49" s="69"/>
      <c r="G49" s="29">
        <v>298.74</v>
      </c>
      <c r="H49" s="30">
        <v>1</v>
      </c>
      <c r="I49" s="30">
        <v>0</v>
      </c>
      <c r="J49" s="60">
        <v>2</v>
      </c>
      <c r="K49" s="20" t="s">
        <v>28</v>
      </c>
      <c r="L49" s="31">
        <v>42451</v>
      </c>
      <c r="M49" s="31">
        <v>42788</v>
      </c>
      <c r="N49" s="20" t="s">
        <v>125</v>
      </c>
      <c r="O49" s="32" t="s">
        <v>37</v>
      </c>
    </row>
    <row r="50" spans="1:16" ht="30" customHeight="1" x14ac:dyDescent="0.3">
      <c r="A50" s="20" t="s">
        <v>24</v>
      </c>
      <c r="B50" s="67" t="s">
        <v>126</v>
      </c>
      <c r="C50" s="73" t="s">
        <v>127</v>
      </c>
      <c r="D50" s="32" t="s">
        <v>97</v>
      </c>
      <c r="E50" s="68" t="s">
        <v>128</v>
      </c>
      <c r="F50" s="69"/>
      <c r="G50" s="29">
        <v>350</v>
      </c>
      <c r="H50" s="30">
        <v>1</v>
      </c>
      <c r="I50" s="30">
        <v>0</v>
      </c>
      <c r="J50" s="60">
        <v>3</v>
      </c>
      <c r="K50" s="20" t="s">
        <v>28</v>
      </c>
      <c r="L50" s="31">
        <v>42865</v>
      </c>
      <c r="M50" s="31">
        <v>43101</v>
      </c>
      <c r="N50" s="20"/>
      <c r="O50" s="32" t="s">
        <v>99</v>
      </c>
      <c r="P50" s="61"/>
    </row>
    <row r="51" spans="1:16" ht="30" customHeight="1" x14ac:dyDescent="0.3">
      <c r="A51" s="20" t="s">
        <v>24</v>
      </c>
      <c r="B51" s="67" t="s">
        <v>129</v>
      </c>
      <c r="C51" s="73" t="s">
        <v>130</v>
      </c>
      <c r="D51" s="32" t="s">
        <v>97</v>
      </c>
      <c r="E51" s="68" t="s">
        <v>131</v>
      </c>
      <c r="F51" s="69"/>
      <c r="G51" s="29">
        <v>300</v>
      </c>
      <c r="H51" s="30">
        <v>1</v>
      </c>
      <c r="I51" s="30">
        <v>0</v>
      </c>
      <c r="J51" s="60">
        <v>3</v>
      </c>
      <c r="K51" s="20" t="s">
        <v>28</v>
      </c>
      <c r="L51" s="31">
        <v>42906</v>
      </c>
      <c r="M51" s="31">
        <v>43094</v>
      </c>
      <c r="N51" s="20"/>
      <c r="O51" s="32" t="s">
        <v>99</v>
      </c>
      <c r="P51" s="61"/>
    </row>
    <row r="52" spans="1:16" ht="60" customHeight="1" x14ac:dyDescent="0.3">
      <c r="A52" s="20" t="s">
        <v>24</v>
      </c>
      <c r="B52" s="53" t="s">
        <v>132</v>
      </c>
      <c r="C52" s="58" t="s">
        <v>133</v>
      </c>
      <c r="D52" s="32" t="s">
        <v>134</v>
      </c>
      <c r="E52" s="68" t="s">
        <v>135</v>
      </c>
      <c r="F52" s="69"/>
      <c r="G52" s="74">
        <f>14401167/1000/2.26</f>
        <v>6372.1977876106203</v>
      </c>
      <c r="H52" s="30">
        <v>1</v>
      </c>
      <c r="I52" s="30">
        <v>0</v>
      </c>
      <c r="J52" s="60" t="s">
        <v>136</v>
      </c>
      <c r="K52" s="20" t="s">
        <v>28</v>
      </c>
      <c r="L52" s="31">
        <v>41430</v>
      </c>
      <c r="M52" s="31">
        <v>41852</v>
      </c>
      <c r="N52" s="20" t="s">
        <v>137</v>
      </c>
      <c r="O52" s="32" t="s">
        <v>37</v>
      </c>
      <c r="P52" s="61"/>
    </row>
    <row r="53" spans="1:16" ht="69.900000000000006" customHeight="1" x14ac:dyDescent="0.3">
      <c r="A53" s="20" t="s">
        <v>24</v>
      </c>
      <c r="B53" s="67" t="s">
        <v>138</v>
      </c>
      <c r="C53" s="73" t="s">
        <v>139</v>
      </c>
      <c r="D53" s="32" t="s">
        <v>97</v>
      </c>
      <c r="E53" s="75" t="s">
        <v>140</v>
      </c>
      <c r="F53" s="76"/>
      <c r="G53" s="74">
        <v>408.71</v>
      </c>
      <c r="H53" s="30">
        <v>1</v>
      </c>
      <c r="I53" s="30">
        <v>0</v>
      </c>
      <c r="J53" s="60">
        <v>5</v>
      </c>
      <c r="K53" s="20" t="s">
        <v>28</v>
      </c>
      <c r="L53" s="31">
        <v>42678</v>
      </c>
      <c r="M53" s="31">
        <v>43005</v>
      </c>
      <c r="N53" s="20"/>
      <c r="O53" s="32" t="s">
        <v>99</v>
      </c>
      <c r="P53" s="61"/>
    </row>
    <row r="54" spans="1:16" ht="75" customHeight="1" x14ac:dyDescent="0.3">
      <c r="A54" s="20" t="s">
        <v>24</v>
      </c>
      <c r="B54" s="67" t="s">
        <v>141</v>
      </c>
      <c r="C54" s="58" t="s">
        <v>142</v>
      </c>
      <c r="D54" s="32" t="s">
        <v>97</v>
      </c>
      <c r="E54" s="68" t="s">
        <v>143</v>
      </c>
      <c r="F54" s="69"/>
      <c r="G54" s="74">
        <v>400.18</v>
      </c>
      <c r="H54" s="30">
        <v>1</v>
      </c>
      <c r="I54" s="30">
        <v>0</v>
      </c>
      <c r="J54" s="60">
        <v>5</v>
      </c>
      <c r="K54" s="20" t="s">
        <v>28</v>
      </c>
      <c r="L54" s="31">
        <v>42865</v>
      </c>
      <c r="M54" s="31">
        <v>43101</v>
      </c>
      <c r="N54" s="20"/>
      <c r="O54" s="32" t="s">
        <v>99</v>
      </c>
    </row>
    <row r="55" spans="1:16" ht="45" customHeight="1" x14ac:dyDescent="0.3">
      <c r="A55" s="20" t="s">
        <v>24</v>
      </c>
      <c r="B55" s="67" t="s">
        <v>144</v>
      </c>
      <c r="C55" s="58" t="s">
        <v>145</v>
      </c>
      <c r="D55" s="32" t="s">
        <v>97</v>
      </c>
      <c r="E55" s="68" t="s">
        <v>146</v>
      </c>
      <c r="F55" s="69"/>
      <c r="G55" s="74">
        <v>300</v>
      </c>
      <c r="H55" s="30">
        <v>1</v>
      </c>
      <c r="I55" s="30">
        <v>0</v>
      </c>
      <c r="J55" s="60">
        <v>5</v>
      </c>
      <c r="K55" s="20" t="s">
        <v>28</v>
      </c>
      <c r="L55" s="31">
        <v>42865</v>
      </c>
      <c r="M55" s="31">
        <v>43101</v>
      </c>
      <c r="N55" s="20"/>
      <c r="O55" s="32" t="s">
        <v>99</v>
      </c>
    </row>
    <row r="56" spans="1:16" ht="45" customHeight="1" x14ac:dyDescent="0.3">
      <c r="A56" s="20" t="s">
        <v>24</v>
      </c>
      <c r="B56" s="53" t="s">
        <v>147</v>
      </c>
      <c r="C56" s="58" t="s">
        <v>148</v>
      </c>
      <c r="D56" s="32" t="s">
        <v>97</v>
      </c>
      <c r="E56" s="68" t="s">
        <v>149</v>
      </c>
      <c r="F56" s="69"/>
      <c r="G56" s="74">
        <v>450</v>
      </c>
      <c r="H56" s="30">
        <v>1</v>
      </c>
      <c r="I56" s="30">
        <v>0</v>
      </c>
      <c r="J56" s="60">
        <v>5</v>
      </c>
      <c r="K56" s="20" t="s">
        <v>28</v>
      </c>
      <c r="L56" s="31">
        <v>42678</v>
      </c>
      <c r="M56" s="31">
        <v>43058</v>
      </c>
      <c r="N56" s="20"/>
      <c r="O56" s="32" t="s">
        <v>99</v>
      </c>
    </row>
    <row r="57" spans="1:16" ht="60" customHeight="1" x14ac:dyDescent="0.3">
      <c r="A57" s="20" t="s">
        <v>24</v>
      </c>
      <c r="B57" s="53" t="s">
        <v>150</v>
      </c>
      <c r="C57" s="58" t="s">
        <v>151</v>
      </c>
      <c r="D57" s="32" t="s">
        <v>97</v>
      </c>
      <c r="E57" s="68" t="s">
        <v>152</v>
      </c>
      <c r="F57" s="69"/>
      <c r="G57" s="54">
        <v>247.54</v>
      </c>
      <c r="H57" s="30">
        <v>1</v>
      </c>
      <c r="I57" s="30">
        <v>0</v>
      </c>
      <c r="J57" s="60">
        <v>5</v>
      </c>
      <c r="K57" s="20" t="s">
        <v>28</v>
      </c>
      <c r="L57" s="31">
        <v>42186</v>
      </c>
      <c r="M57" s="31">
        <v>42662</v>
      </c>
      <c r="N57" s="20" t="s">
        <v>153</v>
      </c>
      <c r="O57" s="32" t="s">
        <v>37</v>
      </c>
    </row>
    <row r="58" spans="1:16" ht="30" customHeight="1" x14ac:dyDescent="0.3">
      <c r="A58" s="20" t="s">
        <v>24</v>
      </c>
      <c r="B58" s="53" t="s">
        <v>154</v>
      </c>
      <c r="C58" s="58" t="s">
        <v>155</v>
      </c>
      <c r="D58" s="32" t="s">
        <v>97</v>
      </c>
      <c r="E58" s="68" t="s">
        <v>156</v>
      </c>
      <c r="F58" s="69"/>
      <c r="G58" s="54">
        <v>453.53</v>
      </c>
      <c r="H58" s="30">
        <v>1</v>
      </c>
      <c r="I58" s="30">
        <v>0</v>
      </c>
      <c r="J58" s="60">
        <v>5</v>
      </c>
      <c r="K58" s="20" t="s">
        <v>28</v>
      </c>
      <c r="L58" s="31">
        <v>42186</v>
      </c>
      <c r="M58" s="31">
        <v>42662</v>
      </c>
      <c r="N58" s="20" t="s">
        <v>157</v>
      </c>
      <c r="O58" s="32" t="s">
        <v>37</v>
      </c>
    </row>
    <row r="59" spans="1:16" ht="69.900000000000006" customHeight="1" x14ac:dyDescent="0.3">
      <c r="A59" s="20" t="s">
        <v>24</v>
      </c>
      <c r="B59" s="53" t="s">
        <v>158</v>
      </c>
      <c r="C59" s="58" t="s">
        <v>159</v>
      </c>
      <c r="D59" s="77" t="s">
        <v>102</v>
      </c>
      <c r="E59" s="68" t="s">
        <v>160</v>
      </c>
      <c r="F59" s="69"/>
      <c r="G59" s="74">
        <v>102.333</v>
      </c>
      <c r="H59" s="30">
        <v>1</v>
      </c>
      <c r="I59" s="30">
        <v>0</v>
      </c>
      <c r="J59" s="60">
        <v>5</v>
      </c>
      <c r="K59" s="20" t="s">
        <v>28</v>
      </c>
      <c r="L59" s="31">
        <v>42920</v>
      </c>
      <c r="M59" s="31">
        <f>L59+90</f>
        <v>43010</v>
      </c>
      <c r="N59" s="20"/>
      <c r="O59" s="32" t="s">
        <v>99</v>
      </c>
    </row>
    <row r="60" spans="1:16" ht="45" customHeight="1" x14ac:dyDescent="0.3">
      <c r="A60" s="20" t="s">
        <v>24</v>
      </c>
      <c r="B60" s="53" t="s">
        <v>161</v>
      </c>
      <c r="C60" s="58" t="s">
        <v>162</v>
      </c>
      <c r="D60" s="32" t="s">
        <v>97</v>
      </c>
      <c r="E60" s="68" t="s">
        <v>163</v>
      </c>
      <c r="F60" s="69"/>
      <c r="G60" s="54">
        <f>((343011.03)+(111648.73 *3.5014))/3.1358/1000</f>
        <v>234.05124472925567</v>
      </c>
      <c r="H60" s="30">
        <v>1</v>
      </c>
      <c r="I60" s="30">
        <v>0</v>
      </c>
      <c r="J60" s="60">
        <v>5</v>
      </c>
      <c r="K60" s="20" t="s">
        <v>85</v>
      </c>
      <c r="L60" s="31">
        <v>42186</v>
      </c>
      <c r="M60" s="31">
        <v>42789</v>
      </c>
      <c r="N60" s="55" t="s">
        <v>86</v>
      </c>
      <c r="O60" s="32" t="s">
        <v>37</v>
      </c>
    </row>
    <row r="61" spans="1:16" ht="30" customHeight="1" x14ac:dyDescent="0.3">
      <c r="A61" s="20" t="s">
        <v>24</v>
      </c>
      <c r="B61" s="57" t="s">
        <v>164</v>
      </c>
      <c r="C61" s="58" t="s">
        <v>165</v>
      </c>
      <c r="D61" s="32" t="s">
        <v>97</v>
      </c>
      <c r="E61" s="68" t="s">
        <v>166</v>
      </c>
      <c r="F61" s="69"/>
      <c r="G61" s="54">
        <f>1356000/3.1358/1000</f>
        <v>432.42553734294279</v>
      </c>
      <c r="H61" s="30">
        <v>1</v>
      </c>
      <c r="I61" s="30">
        <v>0</v>
      </c>
      <c r="J61" s="60">
        <v>6</v>
      </c>
      <c r="K61" s="20" t="s">
        <v>28</v>
      </c>
      <c r="L61" s="31">
        <v>42186</v>
      </c>
      <c r="M61" s="31">
        <v>42962</v>
      </c>
      <c r="N61" s="20"/>
      <c r="O61" s="32" t="s">
        <v>99</v>
      </c>
      <c r="P61" s="61"/>
    </row>
    <row r="62" spans="1:16" ht="30" customHeight="1" x14ac:dyDescent="0.3">
      <c r="A62" s="20" t="s">
        <v>24</v>
      </c>
      <c r="B62" s="57" t="s">
        <v>167</v>
      </c>
      <c r="C62" s="58" t="s">
        <v>168</v>
      </c>
      <c r="D62" s="32" t="s">
        <v>97</v>
      </c>
      <c r="E62" s="70"/>
      <c r="F62" s="71"/>
      <c r="G62" s="54">
        <v>300</v>
      </c>
      <c r="H62" s="30">
        <v>1</v>
      </c>
      <c r="I62" s="30">
        <v>0</v>
      </c>
      <c r="J62" s="60">
        <v>6</v>
      </c>
      <c r="K62" s="20" t="s">
        <v>28</v>
      </c>
      <c r="L62" s="31">
        <v>42993</v>
      </c>
      <c r="M62" s="31">
        <f>L62+180</f>
        <v>43173</v>
      </c>
      <c r="N62" s="20"/>
      <c r="O62" s="32" t="s">
        <v>29</v>
      </c>
      <c r="P62" s="61"/>
    </row>
    <row r="63" spans="1:16" ht="30" customHeight="1" x14ac:dyDescent="0.3">
      <c r="A63" s="20" t="s">
        <v>24</v>
      </c>
      <c r="B63" s="57" t="s">
        <v>169</v>
      </c>
      <c r="C63" s="58" t="s">
        <v>170</v>
      </c>
      <c r="D63" s="32" t="s">
        <v>97</v>
      </c>
      <c r="E63" s="70"/>
      <c r="F63" s="71"/>
      <c r="G63" s="54">
        <v>115</v>
      </c>
      <c r="H63" s="30">
        <v>1</v>
      </c>
      <c r="I63" s="30">
        <v>0</v>
      </c>
      <c r="J63" s="60">
        <v>6</v>
      </c>
      <c r="K63" s="20" t="s">
        <v>28</v>
      </c>
      <c r="L63" s="31">
        <v>42993</v>
      </c>
      <c r="M63" s="31">
        <f>L63+180</f>
        <v>43173</v>
      </c>
      <c r="N63" s="20"/>
      <c r="O63" s="32" t="s">
        <v>29</v>
      </c>
      <c r="P63" s="61"/>
    </row>
    <row r="64" spans="1:16" x14ac:dyDescent="0.3">
      <c r="A64" s="46"/>
      <c r="B64" s="46"/>
      <c r="C64" s="46"/>
      <c r="D64" s="46"/>
      <c r="E64" s="62" t="s">
        <v>171</v>
      </c>
      <c r="F64" s="48"/>
      <c r="G64" s="78">
        <f>SUM(G42:G63)</f>
        <v>13098.71756968282</v>
      </c>
      <c r="H64" s="79"/>
      <c r="I64" s="64"/>
      <c r="J64" s="64"/>
      <c r="K64" s="46"/>
      <c r="L64" s="46"/>
      <c r="M64" s="46"/>
      <c r="N64" s="51"/>
      <c r="O64" s="46"/>
    </row>
    <row r="65" spans="1:16" x14ac:dyDescent="0.3">
      <c r="E65" s="62" t="s">
        <v>172</v>
      </c>
      <c r="G65" s="78">
        <f>G64-G46-G48-G49-G52-G57-G58-G60</f>
        <v>4952.8185373429442</v>
      </c>
    </row>
    <row r="66" spans="1:16" x14ac:dyDescent="0.3">
      <c r="E66" s="62"/>
      <c r="G66" s="78"/>
    </row>
    <row r="67" spans="1:16" ht="15.75" customHeight="1" x14ac:dyDescent="0.3">
      <c r="A67" s="11" t="s">
        <v>173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</row>
    <row r="68" spans="1:16" ht="15" customHeight="1" x14ac:dyDescent="0.3">
      <c r="A68" s="15" t="s">
        <v>7</v>
      </c>
      <c r="B68" s="15" t="s">
        <v>78</v>
      </c>
      <c r="C68" s="15" t="s">
        <v>9</v>
      </c>
      <c r="D68" s="15" t="s">
        <v>93</v>
      </c>
      <c r="E68" s="15" t="s">
        <v>12</v>
      </c>
      <c r="F68" s="80" t="s">
        <v>174</v>
      </c>
      <c r="G68" s="16" t="s">
        <v>13</v>
      </c>
      <c r="H68" s="16"/>
      <c r="I68" s="16"/>
      <c r="J68" s="15" t="s">
        <v>14</v>
      </c>
      <c r="K68" s="15" t="s">
        <v>15</v>
      </c>
      <c r="L68" s="15" t="s">
        <v>16</v>
      </c>
      <c r="M68" s="15"/>
      <c r="N68" s="15" t="s">
        <v>17</v>
      </c>
      <c r="O68" s="15" t="s">
        <v>18</v>
      </c>
    </row>
    <row r="69" spans="1:16" ht="41.4" x14ac:dyDescent="0.3">
      <c r="A69" s="15"/>
      <c r="B69" s="15"/>
      <c r="C69" s="15"/>
      <c r="D69" s="15"/>
      <c r="E69" s="15"/>
      <c r="F69" s="66"/>
      <c r="G69" s="17" t="s">
        <v>19</v>
      </c>
      <c r="H69" s="18" t="s">
        <v>20</v>
      </c>
      <c r="I69" s="18" t="s">
        <v>21</v>
      </c>
      <c r="J69" s="15"/>
      <c r="K69" s="15"/>
      <c r="L69" s="19" t="s">
        <v>175</v>
      </c>
      <c r="M69" s="19" t="s">
        <v>23</v>
      </c>
      <c r="N69" s="15"/>
      <c r="O69" s="15"/>
    </row>
    <row r="70" spans="1:16" ht="60" customHeight="1" x14ac:dyDescent="0.3">
      <c r="A70" s="20" t="s">
        <v>24</v>
      </c>
      <c r="B70" s="67" t="s">
        <v>176</v>
      </c>
      <c r="C70" s="58" t="s">
        <v>177</v>
      </c>
      <c r="D70" s="32" t="s">
        <v>178</v>
      </c>
      <c r="E70" s="55" t="s">
        <v>179</v>
      </c>
      <c r="F70" s="20">
        <v>1</v>
      </c>
      <c r="G70" s="29">
        <v>58.03</v>
      </c>
      <c r="H70" s="30">
        <v>1</v>
      </c>
      <c r="I70" s="30">
        <v>0</v>
      </c>
      <c r="J70" s="60">
        <v>1</v>
      </c>
      <c r="K70" s="20" t="s">
        <v>85</v>
      </c>
      <c r="L70" s="31">
        <v>42683</v>
      </c>
      <c r="M70" s="31">
        <v>42760</v>
      </c>
      <c r="N70" s="55" t="s">
        <v>86</v>
      </c>
      <c r="O70" s="32" t="s">
        <v>37</v>
      </c>
      <c r="P70" s="56"/>
    </row>
    <row r="71" spans="1:16" ht="60" customHeight="1" x14ac:dyDescent="0.3">
      <c r="A71" s="20" t="s">
        <v>24</v>
      </c>
      <c r="B71" s="67" t="s">
        <v>180</v>
      </c>
      <c r="C71" s="27" t="s">
        <v>181</v>
      </c>
      <c r="D71" s="32" t="s">
        <v>178</v>
      </c>
      <c r="E71" s="81"/>
      <c r="F71" s="82">
        <v>1</v>
      </c>
      <c r="G71" s="54">
        <v>50</v>
      </c>
      <c r="H71" s="83">
        <v>1</v>
      </c>
      <c r="I71" s="83">
        <v>0</v>
      </c>
      <c r="J71" s="84">
        <v>2</v>
      </c>
      <c r="K71" s="20" t="s">
        <v>85</v>
      </c>
      <c r="L71" s="31">
        <v>42979</v>
      </c>
      <c r="M71" s="31">
        <f>L71+90</f>
        <v>43069</v>
      </c>
      <c r="N71" s="55" t="s">
        <v>86</v>
      </c>
      <c r="O71" s="85" t="s">
        <v>29</v>
      </c>
      <c r="P71" s="56"/>
    </row>
    <row r="72" spans="1:16" ht="30" customHeight="1" x14ac:dyDescent="0.3">
      <c r="A72" s="20" t="s">
        <v>24</v>
      </c>
      <c r="B72" s="53" t="s">
        <v>182</v>
      </c>
      <c r="C72" s="58" t="s">
        <v>183</v>
      </c>
      <c r="D72" s="32" t="s">
        <v>178</v>
      </c>
      <c r="E72" s="55" t="s">
        <v>184</v>
      </c>
      <c r="F72" s="20">
        <v>1</v>
      </c>
      <c r="G72" s="29">
        <v>35.840000000000003</v>
      </c>
      <c r="H72" s="30">
        <v>1</v>
      </c>
      <c r="I72" s="30">
        <v>0</v>
      </c>
      <c r="J72" s="20">
        <v>3</v>
      </c>
      <c r="K72" s="20" t="s">
        <v>28</v>
      </c>
      <c r="L72" s="31">
        <v>41845</v>
      </c>
      <c r="M72" s="31">
        <v>42311</v>
      </c>
      <c r="N72" s="20" t="s">
        <v>185</v>
      </c>
      <c r="O72" s="32" t="s">
        <v>61</v>
      </c>
    </row>
    <row r="73" spans="1:16" ht="30" customHeight="1" x14ac:dyDescent="0.3">
      <c r="A73" s="20" t="s">
        <v>24</v>
      </c>
      <c r="B73" s="53" t="s">
        <v>186</v>
      </c>
      <c r="C73" s="58" t="s">
        <v>187</v>
      </c>
      <c r="D73" s="32" t="s">
        <v>178</v>
      </c>
      <c r="E73" s="55" t="s">
        <v>188</v>
      </c>
      <c r="F73" s="20">
        <v>1</v>
      </c>
      <c r="G73" s="29">
        <v>40.31</v>
      </c>
      <c r="H73" s="30">
        <v>1</v>
      </c>
      <c r="I73" s="30">
        <v>0</v>
      </c>
      <c r="J73" s="20">
        <v>5</v>
      </c>
      <c r="K73" s="20" t="s">
        <v>28</v>
      </c>
      <c r="L73" s="31">
        <v>41879</v>
      </c>
      <c r="M73" s="31">
        <v>42241</v>
      </c>
      <c r="N73" s="20" t="s">
        <v>189</v>
      </c>
      <c r="O73" s="32" t="s">
        <v>61</v>
      </c>
    </row>
    <row r="74" spans="1:16" ht="30" customHeight="1" x14ac:dyDescent="0.3">
      <c r="A74" s="20" t="s">
        <v>24</v>
      </c>
      <c r="B74" s="53" t="s">
        <v>190</v>
      </c>
      <c r="C74" s="58" t="s">
        <v>191</v>
      </c>
      <c r="D74" s="32" t="s">
        <v>178</v>
      </c>
      <c r="E74" s="55" t="s">
        <v>192</v>
      </c>
      <c r="F74" s="20">
        <v>1</v>
      </c>
      <c r="G74" s="29">
        <v>20</v>
      </c>
      <c r="H74" s="30">
        <v>1</v>
      </c>
      <c r="I74" s="30">
        <v>0</v>
      </c>
      <c r="J74" s="20">
        <v>6</v>
      </c>
      <c r="K74" s="20" t="s">
        <v>85</v>
      </c>
      <c r="L74" s="31">
        <v>42683</v>
      </c>
      <c r="M74" s="31">
        <v>42884</v>
      </c>
      <c r="N74" s="55" t="s">
        <v>86</v>
      </c>
      <c r="O74" s="32" t="s">
        <v>37</v>
      </c>
      <c r="P74" s="61"/>
    </row>
    <row r="75" spans="1:16" x14ac:dyDescent="0.3">
      <c r="A75" s="46"/>
      <c r="B75" s="46"/>
      <c r="C75" s="46"/>
      <c r="D75" s="46"/>
      <c r="E75" s="62" t="s">
        <v>193</v>
      </c>
      <c r="G75" s="63">
        <f>SUM(G70:G74)</f>
        <v>204.18</v>
      </c>
      <c r="H75" s="64"/>
      <c r="I75" s="64"/>
      <c r="J75" s="46"/>
      <c r="K75" s="46"/>
      <c r="L75" s="46"/>
      <c r="M75" s="46"/>
      <c r="N75" s="51"/>
      <c r="O75" s="46"/>
    </row>
    <row r="76" spans="1:16" x14ac:dyDescent="0.3">
      <c r="E76" s="62" t="s">
        <v>194</v>
      </c>
      <c r="G76" s="63">
        <f>G75-G70-G72-G73</f>
        <v>70</v>
      </c>
      <c r="I76" s="86">
        <f>G64+G75</f>
        <v>13302.89756968282</v>
      </c>
    </row>
    <row r="77" spans="1:16" x14ac:dyDescent="0.3">
      <c r="E77" s="62"/>
      <c r="G77" s="63"/>
    </row>
    <row r="78" spans="1:16" ht="15.75" customHeight="1" x14ac:dyDescent="0.3">
      <c r="A78" s="11" t="s">
        <v>195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</row>
    <row r="79" spans="1:16" ht="15" customHeight="1" x14ac:dyDescent="0.3">
      <c r="A79" s="15" t="s">
        <v>7</v>
      </c>
      <c r="B79" s="15" t="s">
        <v>78</v>
      </c>
      <c r="C79" s="15" t="s">
        <v>9</v>
      </c>
      <c r="D79" s="15" t="s">
        <v>93</v>
      </c>
      <c r="E79" s="65"/>
      <c r="F79" s="65"/>
      <c r="G79" s="16" t="s">
        <v>13</v>
      </c>
      <c r="H79" s="16"/>
      <c r="I79" s="16"/>
      <c r="J79" s="15" t="s">
        <v>14</v>
      </c>
      <c r="K79" s="15" t="s">
        <v>15</v>
      </c>
      <c r="L79" s="15" t="s">
        <v>16</v>
      </c>
      <c r="M79" s="15"/>
      <c r="N79" s="15" t="s">
        <v>17</v>
      </c>
      <c r="O79" s="15" t="s">
        <v>18</v>
      </c>
    </row>
    <row r="80" spans="1:16" ht="36" customHeight="1" x14ac:dyDescent="0.3">
      <c r="A80" s="15"/>
      <c r="B80" s="15"/>
      <c r="C80" s="15"/>
      <c r="D80" s="15"/>
      <c r="E80" s="66" t="s">
        <v>12</v>
      </c>
      <c r="F80" s="66"/>
      <c r="G80" s="17" t="s">
        <v>19</v>
      </c>
      <c r="H80" s="18" t="s">
        <v>20</v>
      </c>
      <c r="I80" s="18" t="s">
        <v>21</v>
      </c>
      <c r="J80" s="15"/>
      <c r="K80" s="15"/>
      <c r="L80" s="19" t="s">
        <v>94</v>
      </c>
      <c r="M80" s="19" t="s">
        <v>23</v>
      </c>
      <c r="N80" s="15"/>
      <c r="O80" s="15"/>
    </row>
    <row r="81" spans="1:16" ht="65.099999999999994" customHeight="1" x14ac:dyDescent="0.3">
      <c r="A81" s="21" t="s">
        <v>24</v>
      </c>
      <c r="B81" s="67" t="s">
        <v>196</v>
      </c>
      <c r="C81" s="27" t="s">
        <v>197</v>
      </c>
      <c r="D81" s="32" t="s">
        <v>97</v>
      </c>
      <c r="E81" s="68" t="s">
        <v>198</v>
      </c>
      <c r="F81" s="69"/>
      <c r="G81" s="29">
        <v>543.4</v>
      </c>
      <c r="H81" s="30">
        <v>1</v>
      </c>
      <c r="I81" s="30">
        <v>0</v>
      </c>
      <c r="J81" s="60">
        <v>1</v>
      </c>
      <c r="K81" s="20" t="s">
        <v>28</v>
      </c>
      <c r="L81" s="31">
        <v>42186</v>
      </c>
      <c r="M81" s="31">
        <v>42647</v>
      </c>
      <c r="N81" s="20" t="s">
        <v>199</v>
      </c>
      <c r="O81" s="32" t="s">
        <v>37</v>
      </c>
    </row>
    <row r="82" spans="1:16" ht="65.099999999999994" customHeight="1" x14ac:dyDescent="0.3">
      <c r="A82" s="21" t="s">
        <v>24</v>
      </c>
      <c r="B82" s="67" t="s">
        <v>200</v>
      </c>
      <c r="C82" s="27" t="s">
        <v>201</v>
      </c>
      <c r="D82" s="32" t="s">
        <v>97</v>
      </c>
      <c r="E82" s="68" t="s">
        <v>202</v>
      </c>
      <c r="F82" s="69"/>
      <c r="G82" s="87">
        <v>189.46</v>
      </c>
      <c r="H82" s="30">
        <v>1</v>
      </c>
      <c r="I82" s="30">
        <v>0</v>
      </c>
      <c r="J82" s="60">
        <v>1</v>
      </c>
      <c r="K82" s="20" t="s">
        <v>28</v>
      </c>
      <c r="L82" s="31">
        <v>42186</v>
      </c>
      <c r="M82" s="31">
        <v>42647</v>
      </c>
      <c r="N82" s="20" t="s">
        <v>203</v>
      </c>
      <c r="O82" s="32" t="s">
        <v>37</v>
      </c>
    </row>
    <row r="83" spans="1:16" ht="65.099999999999994" customHeight="1" x14ac:dyDescent="0.3">
      <c r="A83" s="21" t="s">
        <v>24</v>
      </c>
      <c r="B83" s="67" t="s">
        <v>204</v>
      </c>
      <c r="C83" s="27" t="s">
        <v>205</v>
      </c>
      <c r="D83" s="32" t="s">
        <v>97</v>
      </c>
      <c r="E83" s="68" t="s">
        <v>206</v>
      </c>
      <c r="F83" s="69"/>
      <c r="G83" s="87">
        <v>260.52999999999997</v>
      </c>
      <c r="H83" s="30">
        <v>1</v>
      </c>
      <c r="I83" s="30">
        <v>0</v>
      </c>
      <c r="J83" s="60">
        <v>1</v>
      </c>
      <c r="K83" s="20" t="s">
        <v>28</v>
      </c>
      <c r="L83" s="31">
        <v>42186</v>
      </c>
      <c r="M83" s="31">
        <v>42719</v>
      </c>
      <c r="N83" s="20" t="s">
        <v>207</v>
      </c>
      <c r="O83" s="32" t="s">
        <v>37</v>
      </c>
    </row>
    <row r="84" spans="1:16" ht="45" customHeight="1" x14ac:dyDescent="0.3">
      <c r="A84" s="21" t="s">
        <v>24</v>
      </c>
      <c r="B84" s="67" t="s">
        <v>208</v>
      </c>
      <c r="C84" s="27" t="s">
        <v>209</v>
      </c>
      <c r="D84" s="32" t="s">
        <v>102</v>
      </c>
      <c r="E84" s="68" t="s">
        <v>210</v>
      </c>
      <c r="F84" s="69"/>
      <c r="G84" s="87">
        <v>125.65</v>
      </c>
      <c r="H84" s="30">
        <v>1</v>
      </c>
      <c r="I84" s="30">
        <v>0</v>
      </c>
      <c r="J84" s="60">
        <v>1</v>
      </c>
      <c r="K84" s="20" t="s">
        <v>28</v>
      </c>
      <c r="L84" s="31">
        <v>41894</v>
      </c>
      <c r="M84" s="31">
        <v>42199</v>
      </c>
      <c r="N84" s="20" t="s">
        <v>211</v>
      </c>
      <c r="O84" s="32" t="s">
        <v>61</v>
      </c>
    </row>
    <row r="85" spans="1:16" ht="30" customHeight="1" x14ac:dyDescent="0.3">
      <c r="A85" s="21" t="s">
        <v>24</v>
      </c>
      <c r="B85" s="53" t="s">
        <v>212</v>
      </c>
      <c r="C85" s="27" t="s">
        <v>213</v>
      </c>
      <c r="D85" s="32" t="s">
        <v>34</v>
      </c>
      <c r="E85" s="68" t="s">
        <v>214</v>
      </c>
      <c r="F85" s="69"/>
      <c r="G85" s="54">
        <v>70</v>
      </c>
      <c r="H85" s="30">
        <v>1</v>
      </c>
      <c r="I85" s="30">
        <v>0</v>
      </c>
      <c r="J85" s="20">
        <v>3</v>
      </c>
      <c r="K85" s="20" t="s">
        <v>85</v>
      </c>
      <c r="L85" s="31">
        <v>42929</v>
      </c>
      <c r="M85" s="31">
        <f>L85+90</f>
        <v>43019</v>
      </c>
      <c r="N85" s="55" t="s">
        <v>86</v>
      </c>
      <c r="O85" s="32" t="s">
        <v>99</v>
      </c>
      <c r="P85" s="56"/>
    </row>
    <row r="86" spans="1:16" x14ac:dyDescent="0.3">
      <c r="A86" s="46"/>
      <c r="B86" s="46"/>
      <c r="C86" s="46"/>
      <c r="D86" s="46"/>
      <c r="E86" s="47" t="s">
        <v>215</v>
      </c>
      <c r="F86" s="48"/>
      <c r="G86" s="63">
        <f>SUM(G81:G85)</f>
        <v>1189.04</v>
      </c>
      <c r="H86" s="79"/>
      <c r="I86" s="64"/>
      <c r="J86" s="64"/>
      <c r="K86" s="46"/>
      <c r="L86" s="46"/>
      <c r="M86" s="46"/>
      <c r="N86" s="51"/>
      <c r="O86" s="46"/>
    </row>
    <row r="87" spans="1:16" x14ac:dyDescent="0.3">
      <c r="E87" s="47" t="s">
        <v>216</v>
      </c>
      <c r="F87" s="46"/>
      <c r="G87" s="63">
        <f>G86-G81-G82-G83-G84</f>
        <v>69.999999999999972</v>
      </c>
      <c r="H87" s="79"/>
      <c r="I87" s="64"/>
      <c r="J87" s="64"/>
      <c r="K87" s="46"/>
      <c r="L87" s="46"/>
      <c r="M87" s="46"/>
      <c r="N87" s="51"/>
      <c r="O87" s="46"/>
    </row>
    <row r="89" spans="1:16" ht="20.100000000000001" customHeight="1" x14ac:dyDescent="0.3">
      <c r="E89" s="47" t="s">
        <v>217</v>
      </c>
      <c r="G89" s="63">
        <f>G26+G36+G64+G75+G86</f>
        <v>48598.098180691173</v>
      </c>
      <c r="H89" s="63"/>
    </row>
    <row r="90" spans="1:16" x14ac:dyDescent="0.3">
      <c r="E90" s="47" t="s">
        <v>218</v>
      </c>
      <c r="F90" s="88"/>
      <c r="G90" s="63">
        <f>G27+G37+G65+G76+G87</f>
        <v>27836.726148351296</v>
      </c>
    </row>
    <row r="91" spans="1:16" ht="23.25" customHeight="1" x14ac:dyDescent="0.3">
      <c r="A91" s="89" t="s">
        <v>219</v>
      </c>
      <c r="B91" s="90" t="s">
        <v>57</v>
      </c>
    </row>
    <row r="92" spans="1:16" x14ac:dyDescent="0.3">
      <c r="A92" s="91"/>
      <c r="B92" s="90" t="s">
        <v>85</v>
      </c>
    </row>
    <row r="93" spans="1:16" x14ac:dyDescent="0.3">
      <c r="A93" s="92"/>
      <c r="B93" s="93" t="s">
        <v>28</v>
      </c>
    </row>
    <row r="95" spans="1:16" x14ac:dyDescent="0.3">
      <c r="A95" s="94" t="s">
        <v>18</v>
      </c>
      <c r="B95" s="90" t="s">
        <v>29</v>
      </c>
    </row>
    <row r="96" spans="1:16" ht="27.6" x14ac:dyDescent="0.3">
      <c r="A96" s="95"/>
      <c r="B96" s="90" t="s">
        <v>99</v>
      </c>
      <c r="H96" s="96"/>
    </row>
    <row r="97" spans="1:3" x14ac:dyDescent="0.3">
      <c r="A97" s="95"/>
      <c r="B97" s="90" t="s">
        <v>220</v>
      </c>
    </row>
    <row r="98" spans="1:3" ht="27.6" x14ac:dyDescent="0.3">
      <c r="A98" s="95"/>
      <c r="B98" s="90" t="s">
        <v>109</v>
      </c>
    </row>
    <row r="99" spans="1:3" ht="55.2" x14ac:dyDescent="0.3">
      <c r="A99" s="95"/>
      <c r="B99" s="90" t="s">
        <v>221</v>
      </c>
    </row>
    <row r="100" spans="1:3" ht="27.6" x14ac:dyDescent="0.3">
      <c r="A100" s="95"/>
      <c r="B100" s="90" t="s">
        <v>222</v>
      </c>
    </row>
    <row r="101" spans="1:3" ht="41.4" x14ac:dyDescent="0.3">
      <c r="A101" s="95"/>
      <c r="B101" s="90" t="s">
        <v>37</v>
      </c>
    </row>
    <row r="102" spans="1:3" ht="27.6" x14ac:dyDescent="0.3">
      <c r="A102" s="97"/>
      <c r="B102" s="90" t="s">
        <v>61</v>
      </c>
    </row>
    <row r="104" spans="1:3" x14ac:dyDescent="0.3">
      <c r="A104" s="98" t="s">
        <v>223</v>
      </c>
      <c r="B104" s="99" t="s">
        <v>224</v>
      </c>
      <c r="C104" s="90" t="s">
        <v>97</v>
      </c>
    </row>
    <row r="105" spans="1:3" x14ac:dyDescent="0.3">
      <c r="A105" s="98"/>
      <c r="B105" s="99"/>
      <c r="C105" s="90" t="s">
        <v>134</v>
      </c>
    </row>
    <row r="106" spans="1:3" ht="27.6" x14ac:dyDescent="0.3">
      <c r="A106" s="98"/>
      <c r="B106" s="99"/>
      <c r="C106" s="90" t="s">
        <v>102</v>
      </c>
    </row>
    <row r="107" spans="1:3" x14ac:dyDescent="0.3">
      <c r="A107" s="98"/>
      <c r="B107" s="99"/>
      <c r="C107" s="90" t="s">
        <v>89</v>
      </c>
    </row>
    <row r="108" spans="1:3" x14ac:dyDescent="0.3">
      <c r="A108" s="98"/>
      <c r="B108" s="99"/>
      <c r="C108" s="90" t="s">
        <v>57</v>
      </c>
    </row>
    <row r="109" spans="1:3" x14ac:dyDescent="0.3">
      <c r="A109" s="98"/>
      <c r="B109" s="99"/>
      <c r="C109" s="90" t="s">
        <v>225</v>
      </c>
    </row>
    <row r="110" spans="1:3" x14ac:dyDescent="0.3">
      <c r="A110" s="98"/>
      <c r="B110" s="99"/>
      <c r="C110" s="90" t="s">
        <v>226</v>
      </c>
    </row>
    <row r="111" spans="1:3" x14ac:dyDescent="0.3">
      <c r="A111" s="98"/>
      <c r="B111" s="100" t="s">
        <v>227</v>
      </c>
      <c r="C111" s="90" t="s">
        <v>228</v>
      </c>
    </row>
    <row r="112" spans="1:3" x14ac:dyDescent="0.3">
      <c r="A112" s="98"/>
      <c r="B112" s="100"/>
      <c r="C112" s="90" t="s">
        <v>27</v>
      </c>
    </row>
    <row r="113" spans="1:3" x14ac:dyDescent="0.3">
      <c r="A113" s="98"/>
      <c r="B113" s="100"/>
      <c r="C113" s="90" t="s">
        <v>34</v>
      </c>
    </row>
    <row r="114" spans="1:3" x14ac:dyDescent="0.3">
      <c r="A114" s="98"/>
      <c r="B114" s="100"/>
      <c r="C114" s="90" t="s">
        <v>89</v>
      </c>
    </row>
    <row r="115" spans="1:3" x14ac:dyDescent="0.3">
      <c r="A115" s="98"/>
      <c r="B115" s="100"/>
      <c r="C115" s="90" t="s">
        <v>57</v>
      </c>
    </row>
    <row r="116" spans="1:3" x14ac:dyDescent="0.3">
      <c r="A116" s="98"/>
      <c r="B116" s="100"/>
      <c r="C116" s="90" t="s">
        <v>229</v>
      </c>
    </row>
    <row r="117" spans="1:3" ht="27.6" x14ac:dyDescent="0.3">
      <c r="A117" s="98"/>
      <c r="B117" s="100"/>
      <c r="C117" s="90" t="s">
        <v>230</v>
      </c>
    </row>
    <row r="118" spans="1:3" x14ac:dyDescent="0.3">
      <c r="A118" s="98"/>
      <c r="B118" s="100"/>
      <c r="C118" s="90" t="s">
        <v>231</v>
      </c>
    </row>
    <row r="119" spans="1:3" x14ac:dyDescent="0.3">
      <c r="A119" s="98"/>
      <c r="B119" s="100"/>
      <c r="C119" s="90" t="s">
        <v>232</v>
      </c>
    </row>
    <row r="120" spans="1:3" ht="27.6" x14ac:dyDescent="0.3">
      <c r="A120" s="98"/>
      <c r="B120" s="100"/>
      <c r="C120" s="90" t="s">
        <v>233</v>
      </c>
    </row>
    <row r="121" spans="1:3" ht="30" customHeight="1" x14ac:dyDescent="0.3">
      <c r="A121" s="98"/>
      <c r="B121" s="101" t="s">
        <v>234</v>
      </c>
      <c r="C121" s="90" t="s">
        <v>178</v>
      </c>
    </row>
    <row r="122" spans="1:3" x14ac:dyDescent="0.3">
      <c r="A122" s="98"/>
      <c r="B122" s="102"/>
      <c r="C122" s="90" t="s">
        <v>89</v>
      </c>
    </row>
    <row r="123" spans="1:3" x14ac:dyDescent="0.3">
      <c r="A123" s="98"/>
      <c r="B123" s="103"/>
      <c r="C123" s="90" t="s">
        <v>57</v>
      </c>
    </row>
    <row r="134" spans="5:7" ht="15.6" x14ac:dyDescent="0.3">
      <c r="E134" s="104"/>
      <c r="G134" s="105"/>
    </row>
  </sheetData>
  <mergeCells count="98">
    <mergeCell ref="A91:A93"/>
    <mergeCell ref="A95:A102"/>
    <mergeCell ref="A104:A123"/>
    <mergeCell ref="B104:B110"/>
    <mergeCell ref="B111:B120"/>
    <mergeCell ref="B121:B123"/>
    <mergeCell ref="E80:F80"/>
    <mergeCell ref="E81:F81"/>
    <mergeCell ref="E82:F82"/>
    <mergeCell ref="E83:F83"/>
    <mergeCell ref="E84:F84"/>
    <mergeCell ref="E85:F85"/>
    <mergeCell ref="G79:I79"/>
    <mergeCell ref="J79:J80"/>
    <mergeCell ref="K79:K80"/>
    <mergeCell ref="L79:M79"/>
    <mergeCell ref="N79:N80"/>
    <mergeCell ref="O79:O80"/>
    <mergeCell ref="K68:K69"/>
    <mergeCell ref="L68:M68"/>
    <mergeCell ref="N68:N69"/>
    <mergeCell ref="O68:O69"/>
    <mergeCell ref="A78:O78"/>
    <mergeCell ref="A79:A80"/>
    <mergeCell ref="B79:B80"/>
    <mergeCell ref="C79:C80"/>
    <mergeCell ref="D79:D80"/>
    <mergeCell ref="E79:F79"/>
    <mergeCell ref="E63:F63"/>
    <mergeCell ref="A67:O67"/>
    <mergeCell ref="A68:A69"/>
    <mergeCell ref="B68:B69"/>
    <mergeCell ref="C68:C69"/>
    <mergeCell ref="D68:D69"/>
    <mergeCell ref="E68:E69"/>
    <mergeCell ref="F68:F69"/>
    <mergeCell ref="G68:I68"/>
    <mergeCell ref="J68:J69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N40:N41"/>
    <mergeCell ref="O40:O41"/>
    <mergeCell ref="E41:F41"/>
    <mergeCell ref="E42:F42"/>
    <mergeCell ref="E43:F43"/>
    <mergeCell ref="E44:F44"/>
    <mergeCell ref="A39:O39"/>
    <mergeCell ref="A40:A41"/>
    <mergeCell ref="B40:B41"/>
    <mergeCell ref="C40:C41"/>
    <mergeCell ref="D40:D41"/>
    <mergeCell ref="E40:F40"/>
    <mergeCell ref="G40:I40"/>
    <mergeCell ref="J40:J41"/>
    <mergeCell ref="K40:K41"/>
    <mergeCell ref="L40:M40"/>
    <mergeCell ref="G30:I30"/>
    <mergeCell ref="J30:J31"/>
    <mergeCell ref="K30:K31"/>
    <mergeCell ref="L30:M30"/>
    <mergeCell ref="N30:N31"/>
    <mergeCell ref="O30:O31"/>
    <mergeCell ref="L11:M11"/>
    <mergeCell ref="N11:N12"/>
    <mergeCell ref="O11:O12"/>
    <mergeCell ref="A29:O29"/>
    <mergeCell ref="A30:A31"/>
    <mergeCell ref="B30:B31"/>
    <mergeCell ref="C30:C31"/>
    <mergeCell ref="D30:D31"/>
    <mergeCell ref="E30:E31"/>
    <mergeCell ref="F30:F31"/>
    <mergeCell ref="A10:O10"/>
    <mergeCell ref="A11:A12"/>
    <mergeCell ref="B11:B12"/>
    <mergeCell ref="C11:C12"/>
    <mergeCell ref="D11:D12"/>
    <mergeCell ref="E11:E12"/>
    <mergeCell ref="F11:F12"/>
    <mergeCell ref="G11:I11"/>
    <mergeCell ref="J11:J12"/>
    <mergeCell ref="K11:K12"/>
  </mergeCells>
  <dataValidations count="8">
    <dataValidation type="list" allowBlank="1" showInputMessage="1" showErrorMessage="1" sqref="O71" xr:uid="{3E9B9A65-B612-43AC-B27C-2B21E3B8B3E2}">
      <formula1>$B$112:$B$119</formula1>
    </dataValidation>
    <dataValidation type="list" allowBlank="1" showInputMessage="1" showErrorMessage="1" sqref="D16:D17 D23:D24" xr:uid="{2D3949B9-3C28-486E-8F16-02DDBE6D1D72}">
      <formula1>$C$92:$C$101</formula1>
    </dataValidation>
    <dataValidation type="list" allowBlank="1" showInputMessage="1" showErrorMessage="1" sqref="D75" xr:uid="{A7DA0D51-19B4-4071-9DEF-86156E9869A1}">
      <formula1>$C$121:$C$123</formula1>
    </dataValidation>
    <dataValidation type="list" allowBlank="1" showInputMessage="1" showErrorMessage="1" sqref="K86:K87 D86" xr:uid="{FF1AED52-F13A-4DA2-97AF-969237E0F507}">
      <formula1>#REF!</formula1>
    </dataValidation>
    <dataValidation type="list" allowBlank="1" showInputMessage="1" showErrorMessage="1" sqref="K70:K75 K42:K64 K34:K36 K81:K85 K13:K26" xr:uid="{47EEB852-1B09-42F5-9538-B884C3CAE79F}">
      <formula1>$B$91:$B$93</formula1>
    </dataValidation>
    <dataValidation type="list" allowBlank="1" showInputMessage="1" showErrorMessage="1" sqref="D81:D84 D42:D64 D35" xr:uid="{A48BE3DB-E982-47BA-81AB-D082FA7B1106}">
      <formula1>$C$104:$C$110</formula1>
    </dataValidation>
    <dataValidation type="list" allowBlank="1" showInputMessage="1" showErrorMessage="1" sqref="D25:D26 D36 D32:D34 D13:D15 D85 D18:D22" xr:uid="{65D89575-F284-4FE9-BD6D-BE990AC5810A}">
      <formula1>$C$111:$C$120</formula1>
    </dataValidation>
    <dataValidation type="list" allowBlank="1" showInputMessage="1" showErrorMessage="1" sqref="O72:O75 O70 O42:O64 O34:O36 O81:O85 O15:O26" xr:uid="{24940D2D-2CF0-4F04-8835-572A407864E4}">
      <formula1>$B$95:$B$102</formula1>
    </dataValidation>
  </dataValidations>
  <printOptions horizontalCentered="1"/>
  <pageMargins left="0.11811023622047245" right="0.11811023622047245" top="0.78740157480314965" bottom="0.39370078740157483" header="0.11811023622047245" footer="0.11811023622047245"/>
  <pageSetup paperSize="9" scale="55" fitToHeight="6" orientation="landscape" horizontalDpi="4294967293" verticalDpi="4294967293" r:id="rId1"/>
  <headerFooter>
    <oddHeader>&amp;L&amp;G&amp;R&amp;G</oddHeader>
    <oddFooter>&amp;C&amp;10Página &amp;P de &amp;N</oddFooter>
  </headerFooter>
  <rowBreaks count="3" manualBreakCount="3">
    <brk id="27" max="14" man="1"/>
    <brk id="48" max="14" man="1"/>
    <brk id="65" max="1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Plano Aquisicoes</vt:lpstr>
      <vt:lpstr>'Plano Aquisicoes'!Area_de_impressao</vt:lpstr>
      <vt:lpstr>'Plano Aquisicoes'!Titulos_de_impressao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Gomes,Higor Seiberlich</dc:creator>
  <cp:lastModifiedBy>Gomes,Higor Seiberlich</cp:lastModifiedBy>
  <dcterms:created xsi:type="dcterms:W3CDTF">2017-09-05T17:22:03Z</dcterms:created>
  <dcterms:modified xsi:type="dcterms:W3CDTF">2017-09-05T17:23:25Z</dcterms:modified>
</cp:coreProperties>
</file>