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326"/>
  <workbookPr defaultThemeVersion="124226"/>
  <mc:AlternateContent xmlns:mc="http://schemas.openxmlformats.org/markup-compatibility/2006">
    <mc:Choice Requires="x15">
      <x15ac:absPath xmlns:x15ac="http://schemas.microsoft.com/office/spreadsheetml/2010/11/ac" url="C:\DATA.IDB\Documents\INT-TIU\Chile\Servicios de Exportacion\CH-L1138 Prestamo Servicios Globales\Negociacion 5-6 Oct 2017\"/>
    </mc:Choice>
  </mc:AlternateContent>
  <bookViews>
    <workbookView xWindow="0" yWindow="0" windowWidth="19200" windowHeight="6984" activeTab="4" xr2:uid="{00000000-000D-0000-FFFF-FFFF00000000}"/>
  </bookViews>
  <sheets>
    <sheet name="Estructura del Proyecto" sheetId="3" r:id="rId1"/>
    <sheet name="Plan de Adquisiciones" sheetId="17" r:id="rId2"/>
    <sheet name="Detalle Plan Adquisiciones" sheetId="16" r:id="rId3"/>
    <sheet name="POA-GLOBAL" sheetId="14" r:id="rId4"/>
    <sheet name="PEP-GLOBAL" sheetId="15" r:id="rId5"/>
  </sheets>
  <definedNames>
    <definedName name="__POA2" localSheetId="2">#REF!</definedName>
    <definedName name="__POA2" localSheetId="1">#REF!</definedName>
    <definedName name="__POA2">#REF!</definedName>
    <definedName name="_2" localSheetId="2">#REF!</definedName>
    <definedName name="_2" localSheetId="1">#REF!</definedName>
    <definedName name="_2">#REF!</definedName>
    <definedName name="_6" localSheetId="2">#REF!</definedName>
    <definedName name="_6" localSheetId="1">#REF!</definedName>
    <definedName name="_6">#REF!</definedName>
    <definedName name="_Fill" localSheetId="2" hidden="1">#REF!</definedName>
    <definedName name="_Fill" localSheetId="1" hidden="1">#REF!</definedName>
    <definedName name="_Fill" hidden="1">#REF!</definedName>
    <definedName name="_xlnm._FilterDatabase" localSheetId="2" hidden="1">'Detalle Plan Adquisiciones'!#REF!</definedName>
    <definedName name="_xlnm._FilterDatabase" localSheetId="1" hidden="1">'Plan de Adquisiciones'!#REF!</definedName>
    <definedName name="_POA2" localSheetId="2">#REF!</definedName>
    <definedName name="_POA2" localSheetId="1">#REF!</definedName>
    <definedName name="_POA2">#REF!</definedName>
    <definedName name="_POAAAA" localSheetId="2">#REF!</definedName>
    <definedName name="_POAAAA" localSheetId="1">#REF!</definedName>
    <definedName name="_POAAAA">#REF!</definedName>
    <definedName name="a">#REF!</definedName>
    <definedName name="A_PUBLICAR" localSheetId="1">#REF!</definedName>
    <definedName name="A_PUBLICAR">#REF!</definedName>
    <definedName name="aaa" localSheetId="2">#REF!</definedName>
    <definedName name="aaa" localSheetId="1">#REF!</definedName>
    <definedName name="aaa">#REF!</definedName>
    <definedName name="AAAAAA" localSheetId="2">#REF!</definedName>
    <definedName name="AAAAAA" localSheetId="1">#REF!</definedName>
    <definedName name="AAAAAA">#REF!</definedName>
    <definedName name="ADJUDICADA" localSheetId="1">#REF!</definedName>
    <definedName name="ADJUDICADA">#REF!</definedName>
    <definedName name="alo" localSheetId="2">#REF!</definedName>
    <definedName name="alo" localSheetId="1">#REF!</definedName>
    <definedName name="alo">#REF!</definedName>
    <definedName name="carcamo" localSheetId="1">#REF!</definedName>
    <definedName name="carcamo">#REF!</definedName>
    <definedName name="CONTRATACION" localSheetId="1">#REF!</definedName>
    <definedName name="CONTRATACION">#REF!</definedName>
    <definedName name="_xlnm.Database" localSheetId="2">#REF!</definedName>
    <definedName name="_xlnm.Database" localSheetId="1">#REF!</definedName>
    <definedName name="_xlnm.Database">#REF!</definedName>
    <definedName name="decretos" localSheetId="1">#REF!</definedName>
    <definedName name="decretos">#REF!</definedName>
    <definedName name="DESIERTA" localSheetId="1">#REF!</definedName>
    <definedName name="DESIERTA">#REF!</definedName>
    <definedName name="dolar" localSheetId="1">#REF!</definedName>
    <definedName name="dolar">#REF!</definedName>
    <definedName name="dólar" localSheetId="1">#REF!</definedName>
    <definedName name="dólar">#REF!</definedName>
    <definedName name="e" localSheetId="2">#REF!</definedName>
    <definedName name="e" localSheetId="1">#REF!</definedName>
    <definedName name="e">#REF!</definedName>
    <definedName name="EJECUCION" localSheetId="1">#REF!</definedName>
    <definedName name="EJECUCION">#REF!</definedName>
    <definedName name="EN_EVALUACION" localSheetId="1">#REF!</definedName>
    <definedName name="EN_EVALUACION">#REF!</definedName>
    <definedName name="EN_OBRA" localSheetId="1">#REF!</definedName>
    <definedName name="EN_OBRA">#REF!</definedName>
    <definedName name="EN_TOMA_DE_RAZON" localSheetId="1">#REF!</definedName>
    <definedName name="EN_TOMA_DE_RAZON">#REF!</definedName>
    <definedName name="ESTADO" localSheetId="1">#REF!</definedName>
    <definedName name="ESTADO">#REF!</definedName>
    <definedName name="EVALUACION" localSheetId="1">#REF!</definedName>
    <definedName name="EVALUACION">#REF!</definedName>
    <definedName name="ffff" localSheetId="2">#REF!</definedName>
    <definedName name="ffff" localSheetId="1">#REF!</definedName>
    <definedName name="ffff">#REF!</definedName>
    <definedName name="foliobid" localSheetId="1">#REF!</definedName>
    <definedName name="foliobid">#REF!</definedName>
    <definedName name="FOLIOS" localSheetId="1">#REF!</definedName>
    <definedName name="FOLIOS">#REF!</definedName>
    <definedName name="Garfico1" localSheetId="2">#REF!</definedName>
    <definedName name="Garfico1" localSheetId="1">#REF!</definedName>
    <definedName name="Garfico1">#REF!</definedName>
    <definedName name="GGGGGGG" localSheetId="2">#REF!</definedName>
    <definedName name="GGGGGGG" localSheetId="1">#REF!</definedName>
    <definedName name="GGGGGGG">#REF!</definedName>
    <definedName name="GRAFI" localSheetId="2">#REF!</definedName>
    <definedName name="GRAFI" localSheetId="1">#REF!</definedName>
    <definedName name="GRAFI">#REF!</definedName>
    <definedName name="GRAFI1" localSheetId="2">#REF!</definedName>
    <definedName name="GRAFI1" localSheetId="1">#REF!</definedName>
    <definedName name="GRAFI1">#REF!</definedName>
    <definedName name="GRAFICO" localSheetId="2">#REF!</definedName>
    <definedName name="GRAFICO" localSheetId="1">#REF!</definedName>
    <definedName name="GRAFICO">#REF!</definedName>
    <definedName name="INICIO_CONTRATO" localSheetId="1">#REF!</definedName>
    <definedName name="INICIO_CONTRATO">#REF!</definedName>
    <definedName name="jjjj" localSheetId="1">#REF!</definedName>
    <definedName name="jjjj">#REF!</definedName>
    <definedName name="licit" localSheetId="1">#REF!</definedName>
    <definedName name="licit">#REF!</definedName>
    <definedName name="licitacion" localSheetId="1">#REF!</definedName>
    <definedName name="licitacion">#REF!</definedName>
    <definedName name="nada" localSheetId="1">#REF!</definedName>
    <definedName name="nada">#REF!</definedName>
    <definedName name="poa" localSheetId="1">#REF!</definedName>
    <definedName name="poa">#REF!</definedName>
    <definedName name="POA_21" localSheetId="2">#REF!</definedName>
    <definedName name="POA_21" localSheetId="1">#REF!</definedName>
    <definedName name="POA_21">#REF!</definedName>
    <definedName name="Pres" localSheetId="2">#REF!</definedName>
    <definedName name="Pres" localSheetId="1">#REF!</definedName>
    <definedName name="Pres">#REF!</definedName>
    <definedName name="_xlnm.Print_Area" localSheetId="2">'Detalle Plan Adquisiciones'!#REF!</definedName>
    <definedName name="_xlnm.Print_Area" localSheetId="1">'Plan de Adquisiciones'!#REF!</definedName>
    <definedName name="PUBLICADA" localSheetId="1">#REF!</definedName>
    <definedName name="PUBLICADA">#REF!</definedName>
    <definedName name="Reesumen" localSheetId="2">#REF!</definedName>
    <definedName name="Reesumen" localSheetId="1">#REF!</definedName>
    <definedName name="Reesumen">#REF!</definedName>
    <definedName name="RESOLUCION_ADJUDICACION" localSheetId="1">#REF!</definedName>
    <definedName name="RESOLUCION_ADJUDICACION">#REF!</definedName>
    <definedName name="RESOLUCION_PUBLICADA" localSheetId="1">#REF!</definedName>
    <definedName name="RESOLUCION_PUBLICADA">#REF!</definedName>
    <definedName name="Resumen" localSheetId="2">#REF!</definedName>
    <definedName name="Resumen" localSheetId="1">#REF!</definedName>
    <definedName name="Resumen">#REF!</definedName>
    <definedName name="resumencito" localSheetId="2">#REF!</definedName>
    <definedName name="resumencito" localSheetId="1">#REF!</definedName>
    <definedName name="resumencito">#REF!</definedName>
    <definedName name="REVOCADA" localSheetId="1">#REF!</definedName>
    <definedName name="REVOCADA">#REF!</definedName>
    <definedName name="selbid" localSheetId="1">#REF!</definedName>
    <definedName name="selbid">#REF!</definedName>
    <definedName name="SFGH" localSheetId="2">#REF!</definedName>
    <definedName name="SFGH" localSheetId="1">#REF!</definedName>
    <definedName name="SFGH">#REF!</definedName>
    <definedName name="SISTEMA" localSheetId="1">#REF!</definedName>
    <definedName name="SISTEMA">#REF!</definedName>
    <definedName name="Tabla_asignación" localSheetId="2">#REF!</definedName>
    <definedName name="Tabla_asignación" localSheetId="1">#REF!</definedName>
    <definedName name="Tabla_asignación">#REF!</definedName>
    <definedName name="Tabla_Recursos" localSheetId="2">#REF!</definedName>
    <definedName name="Tabla_Recursos" localSheetId="1">#REF!</definedName>
    <definedName name="Tabla_Recursos">#REF!</definedName>
    <definedName name="TOMA_DE_RAZON" localSheetId="1">#REF!</definedName>
    <definedName name="TOMA_DE_RAZON">#REF!</definedName>
    <definedName name="TTTTT" localSheetId="2">#REF!</definedName>
    <definedName name="TTTTT" localSheetId="1">#REF!</definedName>
    <definedName name="TTTTT">#REF!</definedName>
    <definedName name="uf" localSheetId="1">#REF!</definedName>
    <definedName name="uf">#REF!</definedName>
    <definedName name="xxx" localSheetId="1">#REF!</definedName>
    <definedName name="xxx">#REF!</definedName>
    <definedName name="Z">#REF!</definedName>
  </definedNames>
  <calcPr calcId="171027"/>
  <fileRecoveryPr autoRecover="0"/>
</workbook>
</file>

<file path=xl/calcChain.xml><?xml version="1.0" encoding="utf-8"?>
<calcChain xmlns="http://schemas.openxmlformats.org/spreadsheetml/2006/main">
  <c r="G86" i="16" l="1"/>
  <c r="S15" i="14"/>
  <c r="R15" i="14"/>
  <c r="Q15" i="14"/>
  <c r="P15" i="14"/>
  <c r="O15" i="14"/>
  <c r="N15" i="14"/>
  <c r="M15" i="14"/>
  <c r="L15" i="14"/>
  <c r="K15" i="14"/>
  <c r="J15" i="14"/>
  <c r="I15" i="14"/>
  <c r="H15" i="14"/>
  <c r="G15" i="14"/>
  <c r="F15" i="14"/>
  <c r="E15" i="14"/>
  <c r="J15" i="15"/>
  <c r="I15" i="15"/>
  <c r="H15" i="15"/>
  <c r="G15" i="15"/>
  <c r="E15" i="15"/>
  <c r="D16" i="17" l="1"/>
  <c r="C16" i="17"/>
  <c r="S39" i="14" l="1"/>
  <c r="R39" i="14"/>
  <c r="Q39" i="14"/>
  <c r="P39" i="14"/>
  <c r="O39" i="14"/>
  <c r="N39" i="14"/>
  <c r="M39" i="14"/>
  <c r="L39" i="14"/>
  <c r="K39" i="14"/>
  <c r="J39" i="14"/>
  <c r="I39" i="14"/>
  <c r="H39" i="14"/>
  <c r="G39" i="14"/>
  <c r="F39" i="14"/>
  <c r="K45" i="15"/>
  <c r="K44" i="15"/>
  <c r="E44" i="15"/>
  <c r="F43" i="14" l="1"/>
  <c r="I43" i="15"/>
  <c r="I42" i="15" s="1"/>
  <c r="J43" i="15"/>
  <c r="J42" i="15" s="1"/>
  <c r="E42" i="15"/>
  <c r="H43" i="15" l="1"/>
  <c r="H42" i="15" s="1"/>
  <c r="G43" i="15"/>
  <c r="G42" i="15" s="1"/>
  <c r="E35" i="14" l="1"/>
  <c r="F35" i="14"/>
  <c r="F30" i="14"/>
  <c r="F29" i="14" s="1"/>
  <c r="F28" i="14" s="1"/>
  <c r="E30" i="14"/>
  <c r="O32" i="14"/>
  <c r="K32" i="14"/>
  <c r="L34" i="14"/>
  <c r="M34" i="14"/>
  <c r="N34" i="14"/>
  <c r="O34" i="14"/>
  <c r="P34" i="14"/>
  <c r="Q34" i="14"/>
  <c r="R34" i="14"/>
  <c r="K34" i="14"/>
  <c r="L31" i="14"/>
  <c r="M31" i="14"/>
  <c r="N31" i="14"/>
  <c r="O31" i="14"/>
  <c r="P31" i="14"/>
  <c r="Q31" i="14"/>
  <c r="R31" i="14"/>
  <c r="V27" i="14"/>
  <c r="K31" i="14"/>
  <c r="K22" i="14"/>
  <c r="L22" i="14"/>
  <c r="M22" i="14"/>
  <c r="N22" i="14"/>
  <c r="O22" i="14"/>
  <c r="P22" i="14"/>
  <c r="Q22" i="14"/>
  <c r="R22" i="14"/>
  <c r="S22" i="14"/>
  <c r="J22" i="14"/>
  <c r="L21" i="14"/>
  <c r="M21" i="14"/>
  <c r="N21" i="14"/>
  <c r="O21" i="14"/>
  <c r="P21" i="14"/>
  <c r="Q21" i="14"/>
  <c r="R21" i="14"/>
  <c r="K21" i="14"/>
  <c r="R14" i="14"/>
  <c r="K18" i="14"/>
  <c r="L18" i="14"/>
  <c r="M18" i="14"/>
  <c r="N18" i="14"/>
  <c r="O18" i="14"/>
  <c r="P18" i="14"/>
  <c r="Q18" i="14"/>
  <c r="R18" i="14"/>
  <c r="S18" i="14"/>
  <c r="J18" i="14"/>
  <c r="S19" i="14"/>
  <c r="K19" i="14"/>
  <c r="L19" i="14"/>
  <c r="M19" i="14"/>
  <c r="N19" i="14"/>
  <c r="O19" i="14"/>
  <c r="P19" i="14"/>
  <c r="Q19" i="14"/>
  <c r="R19" i="14"/>
  <c r="J19" i="14"/>
  <c r="H29" i="15"/>
  <c r="H28" i="15" s="1"/>
  <c r="G34" i="15"/>
  <c r="I34" i="15"/>
  <c r="J34" i="15"/>
  <c r="H34" i="15"/>
  <c r="H16" i="15"/>
  <c r="E16" i="15"/>
  <c r="L41" i="15"/>
  <c r="H27" i="15" l="1"/>
  <c r="U19" i="14"/>
  <c r="K31" i="15"/>
  <c r="L31" i="15" s="1"/>
  <c r="I14" i="15"/>
  <c r="H14" i="15"/>
  <c r="G14" i="15"/>
  <c r="E8" i="15" l="1"/>
  <c r="U36" i="14" l="1"/>
  <c r="V36" i="14" s="1"/>
  <c r="U40" i="14"/>
  <c r="V40" i="14" s="1"/>
  <c r="U41" i="14"/>
  <c r="V41" i="14" s="1"/>
  <c r="S30" i="14"/>
  <c r="S29" i="14" s="1"/>
  <c r="R30" i="14"/>
  <c r="R29" i="14" s="1"/>
  <c r="R28" i="14" s="1"/>
  <c r="Q30" i="14"/>
  <c r="Q29" i="14" s="1"/>
  <c r="Q28" i="14" s="1"/>
  <c r="P30" i="14"/>
  <c r="P29" i="14" s="1"/>
  <c r="P28" i="14" s="1"/>
  <c r="O30" i="14"/>
  <c r="O29" i="14" s="1"/>
  <c r="O28" i="14" s="1"/>
  <c r="N30" i="14"/>
  <c r="M30" i="14"/>
  <c r="L30" i="14"/>
  <c r="K30" i="14"/>
  <c r="K29" i="14" s="1"/>
  <c r="J29" i="15"/>
  <c r="J28" i="15" s="1"/>
  <c r="I29" i="15"/>
  <c r="I28" i="15" s="1"/>
  <c r="I27" i="15" s="1"/>
  <c r="G29" i="15"/>
  <c r="J38" i="15"/>
  <c r="J37" i="15" s="1"/>
  <c r="I38" i="15"/>
  <c r="H38" i="15"/>
  <c r="H37" i="15" s="1"/>
  <c r="H36" i="15" s="1"/>
  <c r="G38" i="15"/>
  <c r="K35" i="15"/>
  <c r="L35" i="15" s="1"/>
  <c r="E29" i="15"/>
  <c r="E28" i="15" s="1"/>
  <c r="E27" i="15" s="1"/>
  <c r="K33" i="15"/>
  <c r="L33" i="15" s="1"/>
  <c r="E29" i="14"/>
  <c r="E28" i="14" s="1"/>
  <c r="U34" i="14"/>
  <c r="V34" i="14" s="1"/>
  <c r="D30" i="17"/>
  <c r="D34" i="17" s="1"/>
  <c r="D13" i="17"/>
  <c r="C13" i="17"/>
  <c r="G11" i="15"/>
  <c r="H11" i="15"/>
  <c r="G37" i="15"/>
  <c r="G36" i="15" s="1"/>
  <c r="I11" i="15"/>
  <c r="J11" i="15"/>
  <c r="G8" i="15"/>
  <c r="P14" i="14"/>
  <c r="P7" i="14" s="1"/>
  <c r="Q14" i="14"/>
  <c r="Q7" i="14" s="1"/>
  <c r="O14" i="14"/>
  <c r="F46" i="15"/>
  <c r="E38" i="15"/>
  <c r="E37" i="15" s="1"/>
  <c r="E36" i="15" s="1"/>
  <c r="E11" i="15"/>
  <c r="E7" i="15" s="1"/>
  <c r="E39" i="14"/>
  <c r="E38" i="14" s="1"/>
  <c r="I74" i="16"/>
  <c r="H74" i="16"/>
  <c r="G74" i="16"/>
  <c r="I68" i="16"/>
  <c r="H68" i="16"/>
  <c r="G68" i="16"/>
  <c r="I59" i="16"/>
  <c r="H59" i="16"/>
  <c r="G59" i="16"/>
  <c r="H51" i="16"/>
  <c r="G51" i="16"/>
  <c r="F51" i="16"/>
  <c r="I44" i="16"/>
  <c r="G44" i="16"/>
  <c r="I25" i="16"/>
  <c r="G25" i="16"/>
  <c r="I15" i="16"/>
  <c r="G15" i="16"/>
  <c r="I8" i="16"/>
  <c r="H8" i="16"/>
  <c r="G8" i="16"/>
  <c r="C30" i="17"/>
  <c r="C34" i="17" s="1"/>
  <c r="C20" i="17"/>
  <c r="D20" i="17"/>
  <c r="I86" i="16"/>
  <c r="G35" i="14"/>
  <c r="H35" i="14"/>
  <c r="I35" i="14"/>
  <c r="S35" i="14"/>
  <c r="G7" i="14"/>
  <c r="K7" i="14"/>
  <c r="L7" i="14"/>
  <c r="M7" i="14"/>
  <c r="N7" i="14"/>
  <c r="O7" i="14"/>
  <c r="R7" i="14"/>
  <c r="S7" i="14"/>
  <c r="G38" i="14"/>
  <c r="G37" i="14" s="1"/>
  <c r="H38" i="14"/>
  <c r="I38" i="14"/>
  <c r="J38" i="14"/>
  <c r="K38" i="14"/>
  <c r="L38" i="14"/>
  <c r="N38" i="14"/>
  <c r="O38" i="14"/>
  <c r="P38" i="14"/>
  <c r="Q38" i="14"/>
  <c r="R38" i="14"/>
  <c r="S38" i="14"/>
  <c r="G30" i="14"/>
  <c r="G29" i="14" s="1"/>
  <c r="G28" i="14" s="1"/>
  <c r="H30" i="14"/>
  <c r="H29" i="14" s="1"/>
  <c r="I30" i="14"/>
  <c r="I29" i="14" s="1"/>
  <c r="I28" i="14" s="1"/>
  <c r="G24" i="14"/>
  <c r="G23" i="14" s="1"/>
  <c r="H24" i="14"/>
  <c r="H23" i="14" s="1"/>
  <c r="I24" i="14"/>
  <c r="I23" i="14" s="1"/>
  <c r="J24" i="14"/>
  <c r="J23" i="14" s="1"/>
  <c r="K24" i="14"/>
  <c r="K23" i="14" s="1"/>
  <c r="L24" i="14"/>
  <c r="L23" i="14" s="1"/>
  <c r="M24" i="14"/>
  <c r="N24" i="14"/>
  <c r="N23" i="14" s="1"/>
  <c r="O24" i="14"/>
  <c r="O23" i="14" s="1"/>
  <c r="P24" i="14"/>
  <c r="P23" i="14" s="1"/>
  <c r="Q24" i="14"/>
  <c r="Q23" i="14" s="1"/>
  <c r="R24" i="14"/>
  <c r="R23" i="14" s="1"/>
  <c r="S24" i="14"/>
  <c r="S23" i="14" s="1"/>
  <c r="G16" i="14"/>
  <c r="H16" i="14"/>
  <c r="I16" i="14"/>
  <c r="U10" i="14"/>
  <c r="V10" i="14" s="1"/>
  <c r="U11" i="14"/>
  <c r="U13" i="14"/>
  <c r="V13" i="14" s="1"/>
  <c r="U17" i="14"/>
  <c r="V17" i="14" s="1"/>
  <c r="U18" i="14"/>
  <c r="V18" i="14" s="1"/>
  <c r="U25" i="14"/>
  <c r="V25" i="14" s="1"/>
  <c r="U26" i="14"/>
  <c r="V26" i="14" s="1"/>
  <c r="J12" i="14"/>
  <c r="J7" i="14"/>
  <c r="I12" i="14"/>
  <c r="I7" i="14"/>
  <c r="H12" i="14"/>
  <c r="G16" i="15"/>
  <c r="G24" i="15"/>
  <c r="G23" i="15" s="1"/>
  <c r="K40" i="15"/>
  <c r="L40" i="15" s="1"/>
  <c r="K9" i="15"/>
  <c r="L9" i="15" s="1"/>
  <c r="K10" i="15"/>
  <c r="L10" i="15" s="1"/>
  <c r="K25" i="15"/>
  <c r="L25" i="15" s="1"/>
  <c r="K26" i="15"/>
  <c r="L26" i="15" s="1"/>
  <c r="K39" i="15"/>
  <c r="L39" i="15" s="1"/>
  <c r="K19" i="15"/>
  <c r="L19" i="15" s="1"/>
  <c r="K18" i="15"/>
  <c r="L18" i="15" s="1"/>
  <c r="K20" i="15"/>
  <c r="L20" i="15" s="1"/>
  <c r="K21" i="15"/>
  <c r="L21" i="15" s="1"/>
  <c r="K22" i="15"/>
  <c r="L22" i="15" s="1"/>
  <c r="M23" i="14"/>
  <c r="K17" i="15"/>
  <c r="L17" i="15" s="1"/>
  <c r="K14" i="15"/>
  <c r="L14" i="15" s="1"/>
  <c r="K32" i="15"/>
  <c r="L32" i="15" s="1"/>
  <c r="L44" i="15"/>
  <c r="K30" i="15"/>
  <c r="L30" i="15" s="1"/>
  <c r="F38" i="14"/>
  <c r="H9" i="14"/>
  <c r="U9" i="14" s="1"/>
  <c r="V9" i="14" s="1"/>
  <c r="H7" i="14"/>
  <c r="K43" i="15"/>
  <c r="L43" i="15" s="1"/>
  <c r="K34" i="15"/>
  <c r="L34" i="15" s="1"/>
  <c r="N29" i="14"/>
  <c r="N28" i="14" s="1"/>
  <c r="M29" i="14"/>
  <c r="M28" i="14" s="1"/>
  <c r="S20" i="14"/>
  <c r="R20" i="14"/>
  <c r="R16" i="14" s="1"/>
  <c r="Q20" i="14"/>
  <c r="Q16" i="14" s="1"/>
  <c r="P20" i="14"/>
  <c r="P16" i="14" s="1"/>
  <c r="O20" i="14"/>
  <c r="O16" i="14" s="1"/>
  <c r="N20" i="14"/>
  <c r="M20" i="14"/>
  <c r="M16" i="14" s="1"/>
  <c r="L20" i="14"/>
  <c r="L16" i="14" s="1"/>
  <c r="K20" i="14"/>
  <c r="K16" i="14" s="1"/>
  <c r="J20" i="14"/>
  <c r="N16" i="14"/>
  <c r="U21" i="14"/>
  <c r="V21" i="14" s="1"/>
  <c r="U22" i="14"/>
  <c r="V22" i="14" s="1"/>
  <c r="S16" i="14"/>
  <c r="U31" i="14"/>
  <c r="V31" i="14" s="1"/>
  <c r="F19" i="14"/>
  <c r="F11" i="14"/>
  <c r="F24" i="14"/>
  <c r="F23" i="14" s="1"/>
  <c r="K13" i="15"/>
  <c r="L13" i="15" s="1"/>
  <c r="K12" i="15"/>
  <c r="L12" i="15" s="1"/>
  <c r="F8" i="14"/>
  <c r="E11" i="14"/>
  <c r="E16" i="14"/>
  <c r="J33" i="14"/>
  <c r="J30" i="14" s="1"/>
  <c r="J29" i="14" s="1"/>
  <c r="J28" i="14" s="1"/>
  <c r="J24" i="15"/>
  <c r="J23" i="15" s="1"/>
  <c r="J16" i="15"/>
  <c r="J8" i="15"/>
  <c r="I37" i="15"/>
  <c r="I36" i="15" s="1"/>
  <c r="I24" i="15"/>
  <c r="I23" i="15" s="1"/>
  <c r="I16" i="15"/>
  <c r="I8" i="15"/>
  <c r="H24" i="15"/>
  <c r="H23" i="15"/>
  <c r="H8" i="15"/>
  <c r="E24" i="15"/>
  <c r="E23" i="15"/>
  <c r="E8" i="14"/>
  <c r="K42" i="15"/>
  <c r="E42" i="14"/>
  <c r="F42" i="14" s="1"/>
  <c r="E24" i="14"/>
  <c r="E23" i="14"/>
  <c r="U32" i="14"/>
  <c r="V32" i="14" s="1"/>
  <c r="E7" i="14" l="1"/>
  <c r="I6" i="14"/>
  <c r="F7" i="14"/>
  <c r="U12" i="14"/>
  <c r="V12" i="14" s="1"/>
  <c r="S28" i="14"/>
  <c r="H6" i="14"/>
  <c r="K8" i="15"/>
  <c r="L8" i="15" s="1"/>
  <c r="I7" i="15"/>
  <c r="K38" i="15"/>
  <c r="L38" i="15" s="1"/>
  <c r="K24" i="15"/>
  <c r="L24" i="15" s="1"/>
  <c r="G6" i="14"/>
  <c r="S6" i="14"/>
  <c r="F20" i="14"/>
  <c r="F16" i="14" s="1"/>
  <c r="F6" i="14" s="1"/>
  <c r="J16" i="14"/>
  <c r="U16" i="14" s="1"/>
  <c r="L6" i="14"/>
  <c r="U35" i="14"/>
  <c r="V35" i="14" s="1"/>
  <c r="U39" i="14"/>
  <c r="K42" i="14"/>
  <c r="K37" i="14" s="1"/>
  <c r="H42" i="14"/>
  <c r="H43" i="14" s="1"/>
  <c r="R42" i="14"/>
  <c r="R43" i="14" s="1"/>
  <c r="U23" i="14"/>
  <c r="V23" i="14" s="1"/>
  <c r="K23" i="15"/>
  <c r="L23" i="15" s="1"/>
  <c r="G45" i="14"/>
  <c r="E37" i="14"/>
  <c r="H7" i="15"/>
  <c r="H6" i="15" s="1"/>
  <c r="H46" i="15" s="1"/>
  <c r="U33" i="14"/>
  <c r="V33" i="14" s="1"/>
  <c r="V11" i="14"/>
  <c r="M38" i="14"/>
  <c r="U38" i="14" s="1"/>
  <c r="V38" i="14" s="1"/>
  <c r="U14" i="14"/>
  <c r="V14" i="14" s="1"/>
  <c r="J7" i="15"/>
  <c r="K29" i="15"/>
  <c r="L29" i="15" s="1"/>
  <c r="V19" i="14"/>
  <c r="O6" i="14"/>
  <c r="U20" i="14"/>
  <c r="P6" i="14"/>
  <c r="U24" i="14"/>
  <c r="V24" i="14" s="1"/>
  <c r="H28" i="14"/>
  <c r="L42" i="14"/>
  <c r="I42" i="14"/>
  <c r="I43" i="14" s="1"/>
  <c r="P42" i="14"/>
  <c r="H37" i="14"/>
  <c r="R37" i="14"/>
  <c r="Q42" i="14"/>
  <c r="N42" i="14"/>
  <c r="M42" i="14"/>
  <c r="S42" i="14"/>
  <c r="F37" i="14"/>
  <c r="O42" i="14"/>
  <c r="J42" i="14"/>
  <c r="U30" i="14"/>
  <c r="V30" i="14" s="1"/>
  <c r="L29" i="14"/>
  <c r="L28" i="14" s="1"/>
  <c r="K28" i="14"/>
  <c r="R6" i="14"/>
  <c r="M6" i="14"/>
  <c r="N6" i="14"/>
  <c r="Q6" i="14"/>
  <c r="E6" i="14"/>
  <c r="E45" i="14" s="1"/>
  <c r="K6" i="14"/>
  <c r="J36" i="15"/>
  <c r="K37" i="15"/>
  <c r="L37" i="15" s="1"/>
  <c r="L42" i="15"/>
  <c r="E6" i="15"/>
  <c r="E46" i="15" s="1"/>
  <c r="K16" i="15"/>
  <c r="L16" i="15" s="1"/>
  <c r="G28" i="15"/>
  <c r="G27" i="15" s="1"/>
  <c r="J27" i="15"/>
  <c r="K11" i="15"/>
  <c r="L11" i="15" s="1"/>
  <c r="G7" i="15"/>
  <c r="V20" i="14" l="1"/>
  <c r="H45" i="14"/>
  <c r="I6" i="15"/>
  <c r="I46" i="15" s="1"/>
  <c r="J6" i="15"/>
  <c r="J46" i="15" s="1"/>
  <c r="K27" i="15"/>
  <c r="K15" i="15"/>
  <c r="L15" i="15" s="1"/>
  <c r="K36" i="15"/>
  <c r="L36" i="15" s="1"/>
  <c r="U29" i="14"/>
  <c r="V29" i="14" s="1"/>
  <c r="J6" i="14"/>
  <c r="K43" i="14"/>
  <c r="K28" i="15"/>
  <c r="L28" i="15" s="1"/>
  <c r="V16" i="14"/>
  <c r="U28" i="14"/>
  <c r="V28" i="14" s="1"/>
  <c r="U15" i="14"/>
  <c r="V15" i="14" s="1"/>
  <c r="K45" i="14"/>
  <c r="P37" i="14"/>
  <c r="P45" i="14" s="1"/>
  <c r="P43" i="14"/>
  <c r="I37" i="14"/>
  <c r="I45" i="14" s="1"/>
  <c r="L37" i="14"/>
  <c r="L45" i="14" s="1"/>
  <c r="L43" i="14"/>
  <c r="J37" i="14"/>
  <c r="J43" i="14"/>
  <c r="O43" i="14"/>
  <c r="O37" i="14"/>
  <c r="O45" i="14" s="1"/>
  <c r="U42" i="14"/>
  <c r="V42" i="14" s="1"/>
  <c r="S43" i="14"/>
  <c r="S37" i="14"/>
  <c r="S45" i="14" s="1"/>
  <c r="Q37" i="14"/>
  <c r="Q45" i="14" s="1"/>
  <c r="Q43" i="14"/>
  <c r="R45" i="14"/>
  <c r="M43" i="14"/>
  <c r="M37" i="14"/>
  <c r="M45" i="14" s="1"/>
  <c r="N37" i="14"/>
  <c r="N45" i="14" s="1"/>
  <c r="N43" i="14"/>
  <c r="F45" i="14"/>
  <c r="L27" i="15"/>
  <c r="G6" i="15"/>
  <c r="G46" i="15" s="1"/>
  <c r="K7" i="15"/>
  <c r="L7" i="15" s="1"/>
  <c r="K46" i="15" l="1"/>
  <c r="U43" i="14"/>
  <c r="V43" i="14" s="1"/>
  <c r="U37" i="14"/>
  <c r="V37" i="14" s="1"/>
  <c r="J45" i="14"/>
  <c r="U45" i="14" s="1"/>
  <c r="V45" i="14" s="1"/>
  <c r="K6" i="15"/>
  <c r="L6" i="15" s="1"/>
  <c r="F46"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Gabriela Acharan</author>
  </authors>
  <commentList>
    <comment ref="B23" authorId="0" shapeId="0" xr:uid="{00000000-0006-0000-0200-000001000000}">
      <text>
        <r>
          <rPr>
            <b/>
            <sz val="9"/>
            <color indexed="81"/>
            <rFont val="Tahoma"/>
            <family val="2"/>
          </rPr>
          <t>Gabriela Acharan:</t>
        </r>
        <r>
          <rPr>
            <sz val="9"/>
            <color indexed="81"/>
            <rFont val="Tahoma"/>
            <family val="2"/>
          </rPr>
          <t xml:space="preserve">
revisar que este ok acá</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Gaston Rodrigo Cerda Videla</author>
  </authors>
  <commentList>
    <comment ref="V30" authorId="0" shapeId="0" xr:uid="{00000000-0006-0000-0300-000001000000}">
      <text>
        <r>
          <rPr>
            <b/>
            <sz val="9"/>
            <color indexed="81"/>
            <rFont val="Tahoma"/>
            <family val="2"/>
          </rPr>
          <t>Gaston Rodrigo Cerda Videla:</t>
        </r>
        <r>
          <rPr>
            <sz val="9"/>
            <color indexed="81"/>
            <rFont val="Tahoma"/>
            <family val="2"/>
          </rPr>
          <t xml:space="preserve">
El</t>
        </r>
        <r>
          <rPr>
            <sz val="15"/>
            <color indexed="81"/>
            <rFont val="Tahoma"/>
            <family val="2"/>
          </rPr>
          <t xml:space="preserve"> monto corrresponde a una estimación, sobre la base de la inversión 2017, misma que se mantiene para los años 2019 y 2020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Gabriela Acharan</author>
  </authors>
  <commentList>
    <comment ref="D41" authorId="0" shapeId="0" xr:uid="{00000000-0006-0000-0400-000002000000}">
      <text>
        <r>
          <rPr>
            <b/>
            <sz val="9"/>
            <color indexed="81"/>
            <rFont val="Tahoma"/>
            <family val="2"/>
          </rPr>
          <t>Gabriela Acharan:</t>
        </r>
        <r>
          <rPr>
            <sz val="9"/>
            <color indexed="81"/>
            <rFont val="Tahoma"/>
            <family val="2"/>
          </rPr>
          <t xml:space="preserve">
ya no va</t>
        </r>
      </text>
    </comment>
  </commentList>
</comments>
</file>

<file path=xl/sharedStrings.xml><?xml version="1.0" encoding="utf-8"?>
<sst xmlns="http://schemas.openxmlformats.org/spreadsheetml/2006/main" count="1044" uniqueCount="310">
  <si>
    <t>Chile</t>
  </si>
  <si>
    <t>Programa de Apoyo a las Exportaciones de Servicios Globales de Chile</t>
  </si>
  <si>
    <t>(CH-L1138)</t>
  </si>
  <si>
    <t>Nombre Organismo Prestatario</t>
  </si>
  <si>
    <t>Nombre Organismo Sub-Ejecutor (si aplica)</t>
  </si>
  <si>
    <t>Iniciales Organismo Sub-ejecutor</t>
  </si>
  <si>
    <t>Ministerio de Hacienda</t>
  </si>
  <si>
    <t>Dirección de Promoción de Exportaciones</t>
  </si>
  <si>
    <t>Prochile</t>
  </si>
  <si>
    <t xml:space="preserve">Agencia de Promoción de la Inversión Extranjera </t>
  </si>
  <si>
    <t>Inveschile</t>
  </si>
  <si>
    <t xml:space="preserve">Corporación de Fomento de la Producción </t>
  </si>
  <si>
    <t>Corfo</t>
  </si>
  <si>
    <t xml:space="preserve">Servicio Nacional de Capacitación y Empleo de Chile </t>
  </si>
  <si>
    <t>Sence</t>
  </si>
  <si>
    <t>Consejo Nacional de Cultura y las Artes</t>
  </si>
  <si>
    <t>CNCA</t>
  </si>
  <si>
    <t xml:space="preserve"> </t>
  </si>
  <si>
    <t>COMPONENTES? (SI / NO)</t>
  </si>
  <si>
    <t>Nombre de los componentes (listar por numero o letra)</t>
  </si>
  <si>
    <t>SI</t>
  </si>
  <si>
    <r>
      <rPr>
        <b/>
        <sz val="10"/>
        <rFont val="Calibri"/>
        <family val="2"/>
        <scheme val="minor"/>
      </rPr>
      <t>Componente 1:</t>
    </r>
    <r>
      <rPr>
        <sz val="10"/>
        <rFont val="Calibri"/>
        <family val="2"/>
        <scheme val="minor"/>
      </rPr>
      <t xml:space="preserve"> Generación de capacidades empresariales y atracción de inversiones de Servicios Globales</t>
    </r>
  </si>
  <si>
    <r>
      <rPr>
        <b/>
        <sz val="10"/>
        <rFont val="Calibri"/>
        <family val="2"/>
        <scheme val="minor"/>
      </rPr>
      <t>Componente 2:</t>
    </r>
    <r>
      <rPr>
        <sz val="10"/>
        <rFont val="Calibri"/>
        <family val="2"/>
        <scheme val="minor"/>
      </rPr>
      <t xml:space="preserve"> Mejorar la calidad y pertinencia del talento humano para el sector de Servicios Globales</t>
    </r>
  </si>
  <si>
    <r>
      <rPr>
        <b/>
        <sz val="10"/>
        <rFont val="Calibri"/>
        <family val="2"/>
        <scheme val="minor"/>
      </rPr>
      <t xml:space="preserve">Componente 3: </t>
    </r>
    <r>
      <rPr>
        <sz val="10"/>
        <rFont val="Calibri"/>
        <family val="2"/>
        <scheme val="minor"/>
      </rPr>
      <t>Ecosistema y Coordinación Interinstitucional</t>
    </r>
  </si>
  <si>
    <t>INFORMACIÓN PARA CARGA INICIAL DEL PLAN DE ADQUISICIONES 
EN CURSO Y/O ULTIMO PRESENTADO</t>
  </si>
  <si>
    <t>1. Cobertura del Plan de Adquisiciones</t>
  </si>
  <si>
    <t>Dato</t>
  </si>
  <si>
    <t>Desde</t>
  </si>
  <si>
    <t>Hasta</t>
  </si>
  <si>
    <t>Cobertura del Plan de Adquisiciones:</t>
  </si>
  <si>
    <t>1 Semestre Ano 1</t>
  </si>
  <si>
    <t>4 Semenestre Ano 4</t>
  </si>
  <si>
    <t>2. Versión del Plan de Adquisiciones</t>
  </si>
  <si>
    <t>Versión 1 ( 29-Oct - 2014) :</t>
  </si>
  <si>
    <t>3. Tipos de Gasto</t>
  </si>
  <si>
    <t>Categoría de Adquisición</t>
  </si>
  <si>
    <t>Monto Financiado por el Banco</t>
  </si>
  <si>
    <t>Monto Total Proyecto (Incluyendo Contraparte)</t>
  </si>
  <si>
    <t>Obras</t>
  </si>
  <si>
    <t>Bienes</t>
  </si>
  <si>
    <t>Servicios de No Consultoría</t>
  </si>
  <si>
    <t>Capacitación</t>
  </si>
  <si>
    <t>Gastos Operativos</t>
  </si>
  <si>
    <t>Consultoría (firmas + individuos)</t>
  </si>
  <si>
    <t>Transferencias  y Becas</t>
  </si>
  <si>
    <t>Subproyectos Comunitarios</t>
  </si>
  <si>
    <t xml:space="preserve">No asignados </t>
  </si>
  <si>
    <t>Total</t>
  </si>
  <si>
    <t>4. Componentes</t>
  </si>
  <si>
    <t>Componente de Inversión</t>
  </si>
  <si>
    <t>Total Prestamo</t>
  </si>
  <si>
    <t>INFORMACIÓN PARA CARGA INICIAL DEL PLAN DE ADQUISICIONES (EN CURSO Y/O ULTIMO PRESENTADO)</t>
  </si>
  <si>
    <t>OBRAS</t>
  </si>
  <si>
    <t>Sistema Nacional</t>
  </si>
  <si>
    <t>Unidad Ejecutora:</t>
  </si>
  <si>
    <t>Actividad:</t>
  </si>
  <si>
    <t>Descripción adicional:</t>
  </si>
  <si>
    <r>
      <t xml:space="preserve">Método de Selección/Adquisición
</t>
    </r>
    <r>
      <rPr>
        <i/>
        <sz val="10"/>
        <color indexed="9"/>
        <rFont val="Calibri"/>
        <family val="2"/>
      </rPr>
      <t>(Seleccionar una de las opciones)</t>
    </r>
    <r>
      <rPr>
        <sz val="10"/>
        <color indexed="9"/>
        <rFont val="Calibri"/>
        <family val="2"/>
      </rPr>
      <t>:</t>
    </r>
  </si>
  <si>
    <t>Cantidad de Lotes :</t>
  </si>
  <si>
    <t>Número de Proceso:</t>
  </si>
  <si>
    <t xml:space="preserve">Monto Estimado </t>
  </si>
  <si>
    <t>Componente Asociado:</t>
  </si>
  <si>
    <r>
      <t xml:space="preserve">Método de Revisión </t>
    </r>
    <r>
      <rPr>
        <i/>
        <sz val="10"/>
        <color indexed="9"/>
        <rFont val="Calibri"/>
        <family val="2"/>
      </rPr>
      <t>(Seleccionar una de las opciones)</t>
    </r>
    <r>
      <rPr>
        <sz val="10"/>
        <color indexed="9"/>
        <rFont val="Calibri"/>
        <family val="2"/>
      </rPr>
      <t>:</t>
    </r>
  </si>
  <si>
    <t>Fechas</t>
  </si>
  <si>
    <r>
      <t>Comentarios</t>
    </r>
    <r>
      <rPr>
        <sz val="8"/>
        <color indexed="9"/>
        <rFont val="Calibri"/>
        <family val="2"/>
        <scheme val="minor"/>
      </rPr>
      <t xml:space="preserve"> - para UCS incluir método de selección</t>
    </r>
  </si>
  <si>
    <t>Ex-Post</t>
  </si>
  <si>
    <t>Monto Estimado en US$:</t>
  </si>
  <si>
    <t>Monto Estimado % BID:</t>
  </si>
  <si>
    <t>Monto Estimado % Contraparte:</t>
  </si>
  <si>
    <t>Aviso Especial de Adquisiciones</t>
  </si>
  <si>
    <t>Firma del Contrato</t>
  </si>
  <si>
    <t>Ex-Ante</t>
  </si>
  <si>
    <t>Previsto</t>
  </si>
  <si>
    <t xml:space="preserve">SUBTOTAL </t>
  </si>
  <si>
    <t>Declaración de Licitación Desierta</t>
  </si>
  <si>
    <t>Rechazo de Ofertas</t>
  </si>
  <si>
    <t>BIENES</t>
  </si>
  <si>
    <t>Contrato En Ejecución</t>
  </si>
  <si>
    <r>
      <t xml:space="preserve">Método de Adquisición
</t>
    </r>
    <r>
      <rPr>
        <i/>
        <sz val="10"/>
        <color indexed="9"/>
        <rFont val="Calibri"/>
        <family val="2"/>
      </rPr>
      <t>(Seleccionar una de las opciones)</t>
    </r>
    <r>
      <rPr>
        <sz val="10"/>
        <color indexed="9"/>
        <rFont val="Calibri"/>
        <family val="2"/>
      </rPr>
      <t>:</t>
    </r>
  </si>
  <si>
    <t>Contrato Terminado</t>
  </si>
  <si>
    <t>InvestChile</t>
  </si>
  <si>
    <t>Sistemas y Articulación - Capacidades  institucionales</t>
  </si>
  <si>
    <t xml:space="preserve">Operación del área de inteligencia de negocios para lo cual se requiere contar con sistemas (software, licencias, bases de dato, etc) y capacidades adicionales </t>
  </si>
  <si>
    <t>Componente 1</t>
  </si>
  <si>
    <t>A determinar</t>
  </si>
  <si>
    <t>Varios procesos de hasta US$350.000.  Licitación pública, Licitacion privada, Convenio marco o Contratacion directa</t>
  </si>
  <si>
    <t>Licitación Internacional Limitada </t>
  </si>
  <si>
    <t>SERVICIOS DE NO CONSULTORÍA</t>
  </si>
  <si>
    <t>Licitación Pública Internacional con Precalificación</t>
  </si>
  <si>
    <t>Licitación Pública Internacional en 2 etapas </t>
  </si>
  <si>
    <t>Documento de Licitación</t>
  </si>
  <si>
    <t>Licitación Pública Internacional por Lotes </t>
  </si>
  <si>
    <t>Promoción Internacional - Actividades de promoción de inversiones externas en Chile</t>
  </si>
  <si>
    <t xml:space="preserve"> Operación de las representaciones en el exterior. Esto se realizará a través de un convenio con Direcon/ Prochile </t>
  </si>
  <si>
    <t>Varios procesos de hasta US$350.000. Convenio con Prochile</t>
  </si>
  <si>
    <t>Contratación Directa </t>
  </si>
  <si>
    <t>Realización del acciones de marketing y de promoción de inversiones en Chile y en el extranjero (principales eventos sectoriales, giras presidenciales, etc) en el sector de servicios globales</t>
  </si>
  <si>
    <t>Varios procesos de hasta US$350.000. Licitación pública, Licitacion privada, Convenio marco o Contratacion directa</t>
  </si>
  <si>
    <t>Promoción internacional - Actividades de Promoción comercial</t>
  </si>
  <si>
    <t>Ruedas de negocios en Chile y en el exterior</t>
  </si>
  <si>
    <t>Mercado Creativo en Chile y en el extranjero</t>
  </si>
  <si>
    <t>Contratación de servicio de producción para la organización de instancias de mercado de sectores creativos a nivel nacional y organización de comitivas de creativos para participar en mercados internacionales.</t>
  </si>
  <si>
    <t>Selección Basada en la Calidad y Costo </t>
  </si>
  <si>
    <t>SUBTOTAL</t>
  </si>
  <si>
    <t>Selección Basada en la Calidad </t>
  </si>
  <si>
    <t>Comparación de Calificaciones</t>
  </si>
  <si>
    <t>CONSULTORÍAS FIRMAS</t>
  </si>
  <si>
    <t>Aviso de Expresiones de Interés</t>
  </si>
  <si>
    <t>Selección basada en el menor costo </t>
  </si>
  <si>
    <t>Sistemas y Articulación - Capacidades Institucionales</t>
  </si>
  <si>
    <t xml:space="preserve">Implementacion modelo de operación con regiones, creación de "kit" regional e instalación región piloto </t>
  </si>
  <si>
    <t>Licitación pública, Licitacion privada, Convenio marco o Contratacion directa</t>
  </si>
  <si>
    <t>Selección Basado en Presupuesto Fijo </t>
  </si>
  <si>
    <t>Mejoramiento de Ecosistema - Estudios y Evaluaciones</t>
  </si>
  <si>
    <t xml:space="preserve">Realización y/o actualización de estudios que permitan describir elementos necesarios para determinar la estrategia sectorial de promoción de inversiones en servicios globales. Por ejemplo, caracterización de segmentos sectoriales, determinar oferta de valor de Chile u otro </t>
  </si>
  <si>
    <t>Componente 3</t>
  </si>
  <si>
    <t xml:space="preserve">Diseño de metodología para evaluación de resultados y de impacto de la agencia y su implementación. </t>
  </si>
  <si>
    <t>SENCE</t>
  </si>
  <si>
    <t>Estudios estrategicos para asegurar la calidad y pertinencia de los cursos de capacitacion del componente II de SENCE</t>
  </si>
  <si>
    <t>Componente 2</t>
  </si>
  <si>
    <t>Adq. libros de textos y material de lectura</t>
  </si>
  <si>
    <t>Bienes </t>
  </si>
  <si>
    <t>CORFO</t>
  </si>
  <si>
    <t>Capacidades empresariales - Capacidad de exportación</t>
  </si>
  <si>
    <t>FOCAL, Programa de fomento a la calidad (apoyo a empresas para la implementación de sistemas de gestión de calidad)</t>
  </si>
  <si>
    <t>Continuacion de acciones existentes durante el periodod 2018 al 2021</t>
  </si>
  <si>
    <t>Concurso Publico, Licitación pública, Licitacion privada o Contratacion directa</t>
  </si>
  <si>
    <t>NODO parar la competitividad (apoyo a un grupos de empresas pyme parar la generación de capacidades y conocimientos útiles para acceder a mercados de exportación)</t>
  </si>
  <si>
    <t>Varios procesos de hasta US$500.000. Concurso Publico, Licitación pública, Licitacion privada o Contratacion directa</t>
  </si>
  <si>
    <t>PROFO, Programa Asociativos de Fomento (apoyo a un grupo de al menos 3 empresas para que materialicen un negocio o aprovechen una oportunidad de mercado de forma asociativa)</t>
  </si>
  <si>
    <t>IFI Atracción de inversiones; Componente Desarrollo de Proveedores</t>
  </si>
  <si>
    <t>Capacidades empresariales - Capacidades de innovación</t>
  </si>
  <si>
    <t>Innovación Tecnológica Empresarial (apoyo al desarrollo de proyectos de innovación empresarial)</t>
  </si>
  <si>
    <t>Plataforma de Innovación Abierta Sectorial Minería</t>
  </si>
  <si>
    <t>Plataforma de Innovación Abierta Sectorial Solar</t>
  </si>
  <si>
    <t>Habilidades Específicas - Formación en áreas específicas demandadas por la industria de servicios globales</t>
  </si>
  <si>
    <t>Formación de desarrolladores y Certificacion de trabajadores área TIC</t>
  </si>
  <si>
    <t>Habilidades específicas - Formación en habilidades generales</t>
  </si>
  <si>
    <t>Formacion en Ingles y habilidades blandas</t>
  </si>
  <si>
    <t>Llave en mano</t>
  </si>
  <si>
    <t>Precios Unitarios</t>
  </si>
  <si>
    <t>CONSULTORÍAS INDIVIDUOS</t>
  </si>
  <si>
    <t>Suma Alzada</t>
  </si>
  <si>
    <t>Cantidad Estimada de Consultores:</t>
  </si>
  <si>
    <t>Obras </t>
  </si>
  <si>
    <t>No Objeción a los TdR de la Actividad</t>
  </si>
  <si>
    <t>Firma Contrato</t>
  </si>
  <si>
    <t>Capacidades empresariales - Capacidades de exportación</t>
  </si>
  <si>
    <t>Programa de Formación Exportadora (coaching exportador y talleres de mercado y de  temáticas especifícas)</t>
  </si>
  <si>
    <t>Suma global</t>
  </si>
  <si>
    <t>Servicios de No Consultoría </t>
  </si>
  <si>
    <t>Consultoría - Firmas </t>
  </si>
  <si>
    <t>Suma global + Gastos Reembolsables</t>
  </si>
  <si>
    <t>CAPACITACIÓN</t>
  </si>
  <si>
    <t>Tiempo Trabajado</t>
  </si>
  <si>
    <t>Consultoría - Individuos </t>
  </si>
  <si>
    <t>Adquisición de Bienes</t>
  </si>
  <si>
    <t>Adquisición de Bienes - Sector Salud</t>
  </si>
  <si>
    <t>TRANSFERENCIAS Y BECAS</t>
  </si>
  <si>
    <t>Programa de Fomento al Cine y la Industria Audiovisual (apoyo a productoras o distribuidoras audiovisuales en el proceso de comercialización y distribución de producciones audiovisuales Chilenas o co-producciones chilenas)</t>
  </si>
  <si>
    <t xml:space="preserve">Programa de Articulación de Oferta y Atracción de Demanda para el desarrollo de talento humano para el sector de servicios globales. </t>
  </si>
  <si>
    <t>Cursos de capacitacion relacionadas a las demandas del sector privado en el sector de servicios globales (Mas Capaz Linea Regular y otros programas similares financiados por Subtítulo 24)</t>
  </si>
  <si>
    <t xml:space="preserve">Fondo  Concursable Sector Servicios </t>
  </si>
  <si>
    <t>Concurso Publico</t>
  </si>
  <si>
    <t>GASTOS OPERATIVOS</t>
  </si>
  <si>
    <t>Hacienda</t>
  </si>
  <si>
    <t>Coordinación Interinstitucional</t>
  </si>
  <si>
    <t>Coordinación interinstitucional y coordinación del Programa</t>
  </si>
  <si>
    <t>1 Trimestre 2018</t>
  </si>
  <si>
    <t>A ser definido el alcance y contenido</t>
  </si>
  <si>
    <t>Comparación de Precios para Bienes</t>
  </si>
  <si>
    <t>SUBPROYECTOS COMUNITARIOS</t>
  </si>
  <si>
    <t>Especificaciones Técnicas</t>
  </si>
  <si>
    <t>Objeto de la Transferencia:</t>
  </si>
  <si>
    <t>Cantidad Estimada de Subproyectos:</t>
  </si>
  <si>
    <t>Comentarios</t>
  </si>
  <si>
    <t>Suministro e instalación de plantas y equipos</t>
  </si>
  <si>
    <t>Firma del Contrato / Convenio por Adjudicación de los Subproyectos</t>
  </si>
  <si>
    <t>Fecha de 
Transferencia</t>
  </si>
  <si>
    <t>Suministro e instalación de sist. de información</t>
  </si>
  <si>
    <t>Comparación de Precios para Obras</t>
  </si>
  <si>
    <t>Contratación de Obras Mayores</t>
  </si>
  <si>
    <t>Contratación de Obras Menores</t>
  </si>
  <si>
    <t>Doc. de precalificación para construcción de obras</t>
  </si>
  <si>
    <t>TOTAL</t>
  </si>
  <si>
    <t>PROGRAMA DE APOYO A LAS EXPORTACIONES DE SERVICIOS GLOBALES DE CHILE (CH-L1138)</t>
  </si>
  <si>
    <t>PLAN DE OPERACIÓN ANUAL</t>
  </si>
  <si>
    <t>INFORMACIÓN BASICA PARA PMR</t>
  </si>
  <si>
    <t>BID</t>
  </si>
  <si>
    <t>Aporte BID</t>
  </si>
  <si>
    <t>Aporte Banco</t>
  </si>
  <si>
    <t>Enero</t>
  </si>
  <si>
    <t>Febrero</t>
  </si>
  <si>
    <t>Marzo</t>
  </si>
  <si>
    <t>Abril</t>
  </si>
  <si>
    <t>Mayo</t>
  </si>
  <si>
    <t>Junio</t>
  </si>
  <si>
    <t>Julio</t>
  </si>
  <si>
    <t>Agosto</t>
  </si>
  <si>
    <t>Septiembre</t>
  </si>
  <si>
    <t>Octubre</t>
  </si>
  <si>
    <t>Noviembre</t>
  </si>
  <si>
    <t>Diciembre</t>
  </si>
  <si>
    <t>Nº</t>
  </si>
  <si>
    <t>Descripción</t>
  </si>
  <si>
    <t>Global</t>
  </si>
  <si>
    <t>Año 1: 2018</t>
  </si>
  <si>
    <t>1</t>
  </si>
  <si>
    <t>Componente 1: Generación de capacidades empresariales y atracción de inversiones de Servicios Globales</t>
  </si>
  <si>
    <t>1.1</t>
  </si>
  <si>
    <t>Producto 1: Promoción Internacional</t>
  </si>
  <si>
    <t>1.1.1.</t>
  </si>
  <si>
    <t>Actividades de Promoción de Inversiones Externas en Chile</t>
  </si>
  <si>
    <t>1.1.1.1</t>
  </si>
  <si>
    <t>investchile</t>
  </si>
  <si>
    <t>1.1.1.2</t>
  </si>
  <si>
    <t>Realización de acciones de marketing y de promoción de inversiones en Chile y en el extranjero (principales eventos sectoriales, giras presidenciales, etc) en el sector de servicios globales</t>
  </si>
  <si>
    <t>1.1.2.</t>
  </si>
  <si>
    <t>Actividades de Promoción Empresarial</t>
  </si>
  <si>
    <t>1.1.2.1.</t>
  </si>
  <si>
    <t>prochile</t>
  </si>
  <si>
    <t>Fondo concursable Sector Servicios</t>
  </si>
  <si>
    <t>1.1.2.2.</t>
  </si>
  <si>
    <t>Ruedas de Negocios en chile y en el exterior</t>
  </si>
  <si>
    <t>1.1.2.3.</t>
  </si>
  <si>
    <t>cnca</t>
  </si>
  <si>
    <t>1.2</t>
  </si>
  <si>
    <t>Producto 2: Capacidades Empresariales</t>
  </si>
  <si>
    <t>1.2.1.</t>
  </si>
  <si>
    <t>Capacidades de exportación</t>
  </si>
  <si>
    <t>1.2.1.1.</t>
  </si>
  <si>
    <t>1.2.1.2.</t>
  </si>
  <si>
    <t>corfo</t>
  </si>
  <si>
    <t xml:space="preserve"> FOCAL, Programa de fomento a la calidad (apoyo a empresas para la implementación de sistemas de gestión de calidad)</t>
  </si>
  <si>
    <t>1.2.1.3.</t>
  </si>
  <si>
    <t>1.2.1.4.</t>
  </si>
  <si>
    <t>1.2.1.5.</t>
  </si>
  <si>
    <t>1.2.1.6.</t>
  </si>
  <si>
    <t>1.3</t>
  </si>
  <si>
    <t>Producto 3: Sistemas de Articulación</t>
  </si>
  <si>
    <t>1.3.1.</t>
  </si>
  <si>
    <t>Capacidades institucionales</t>
  </si>
  <si>
    <t>1.3.1.1.</t>
  </si>
  <si>
    <t>1.3.1.2</t>
  </si>
  <si>
    <t>Operación y ampliación del modelo de operación regional</t>
  </si>
  <si>
    <t>2</t>
  </si>
  <si>
    <t>Componente 2: Mejorar la calidad y pertinencia del talento humano para el sector de Servicios Globales</t>
  </si>
  <si>
    <t>2.1</t>
  </si>
  <si>
    <t>Producto 1: Cursos de capacitación alineados con las necesidades del sector</t>
  </si>
  <si>
    <t>2.1.</t>
  </si>
  <si>
    <t>Formación en áreas específicas demandadas por la industria de servicios globales</t>
  </si>
  <si>
    <t>2.1.1.1.</t>
  </si>
  <si>
    <t>2.1.1.2.</t>
  </si>
  <si>
    <t>Cursos de Capacitación relacionadas a las demandas del sector privado en el sector de servicios globales</t>
  </si>
  <si>
    <t>2.1.1.3.</t>
  </si>
  <si>
    <t>2.2.1.4.</t>
  </si>
  <si>
    <t>Formación en inglés y habilidades blandas</t>
  </si>
  <si>
    <t>2.2</t>
  </si>
  <si>
    <t>Producto 2: Mecanismos de aseguramiento de calidad y pertinencia</t>
  </si>
  <si>
    <t>2.2.1.1.</t>
  </si>
  <si>
    <t>sence</t>
  </si>
  <si>
    <t>Estudios estratégicos para asegurar la calidad y pertinencia de los cursos de capacitación</t>
  </si>
  <si>
    <t>Componente 3: Ecosistema y coordinación interinstitucional</t>
  </si>
  <si>
    <t>3.1</t>
  </si>
  <si>
    <t>Producto 1: Mejoramiento del Ecosistema</t>
  </si>
  <si>
    <t>3.1.1.</t>
  </si>
  <si>
    <t>Estudios y Evaluaciones</t>
  </si>
  <si>
    <t>3.1.1.1</t>
  </si>
  <si>
    <t xml:space="preserve">Realización y/o actualización de estudios que permitan describir elementos necesarios para determinar y/o actualizar la estrategia sectorial de promoción de inversiones en servicios globales. Por ejemplo, caracterización de segmentos sectoriales, determinar oferta de valor de Chile u otro </t>
  </si>
  <si>
    <t>3.1.1.2.</t>
  </si>
  <si>
    <t>3.2</t>
  </si>
  <si>
    <t>3.2.1.</t>
  </si>
  <si>
    <t>hacienda</t>
  </si>
  <si>
    <t>TOTAL GENERAL</t>
  </si>
  <si>
    <t>PLAN DE EJECUCIÓN PLURIANUAL</t>
  </si>
  <si>
    <t>CLP$xxx</t>
  </si>
  <si>
    <t>(*) Valor Dólar Observado al XXX de 2017</t>
  </si>
  <si>
    <t>Aporte Local</t>
  </si>
  <si>
    <t>Año: 2018</t>
  </si>
  <si>
    <t>Año 2: 2019</t>
  </si>
  <si>
    <t>Año 3: 2020</t>
  </si>
  <si>
    <t>Año 4: 2021</t>
  </si>
  <si>
    <t>CRONOGRAMA</t>
  </si>
  <si>
    <t>Año 1</t>
  </si>
  <si>
    <t>Año 2</t>
  </si>
  <si>
    <t>Año 3</t>
  </si>
  <si>
    <t>Año 4</t>
  </si>
  <si>
    <t>T1</t>
  </si>
  <si>
    <t>T2</t>
  </si>
  <si>
    <t>T3</t>
  </si>
  <si>
    <t>T4</t>
  </si>
  <si>
    <t>X</t>
  </si>
  <si>
    <t>Representaciones en el exterior</t>
  </si>
  <si>
    <t>Acciones estratégicas de promoción y marketing en Servicios Globales</t>
  </si>
  <si>
    <t>x</t>
  </si>
  <si>
    <t>2.1.1.</t>
  </si>
  <si>
    <t>2.1.2.</t>
  </si>
  <si>
    <t>2.1.3.</t>
  </si>
  <si>
    <t>2.1.4.</t>
  </si>
  <si>
    <t>2.2.1.</t>
  </si>
  <si>
    <t>Estudios y actualizaciones estrategia sectorial en atracción de inversión</t>
  </si>
  <si>
    <t>Coordinación interinstitucional</t>
  </si>
  <si>
    <t>Imprevistos</t>
  </si>
  <si>
    <t>Producto 2: Coordinación Interinstitucional</t>
  </si>
  <si>
    <t>1.1.2.3</t>
  </si>
  <si>
    <t>Sistema de capacidades para la inteligencia de negocios en atracción de inversiones</t>
  </si>
  <si>
    <t>Formación de desarrolladores y certificación de trabajadores área TIC</t>
  </si>
  <si>
    <t>Programa de Formación Exportadora (coaching exportador y talleres de mercado y de  temáticas específicas)</t>
  </si>
  <si>
    <t xml:space="preserve">Desarrollo e implementacion de mencanismos de seguimiento y evaluacion en atracción de inversiones </t>
  </si>
  <si>
    <t>IMPREVISTOS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</si>
</sst>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quot;$&quot;#,##0;[Red]\-&quot;$&quot;#,##0"/>
    <numFmt numFmtId="165" formatCode="_(* #,##0_);_(* \(#,##0\);_(* &quot;-&quot;??_);_(@_)"/>
    <numFmt numFmtId="166" formatCode="[$USD]\ #,##0.00"/>
    <numFmt numFmtId="167" formatCode="#,##0.0000000"/>
  </numFmts>
  <fonts count="58" x14ac:knownFonts="1">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9"/>
      <name val="Calibri"/>
      <family val="2"/>
    </font>
    <font>
      <sz val="10"/>
      <name val="Calibri"/>
      <family val="2"/>
      <scheme val="minor"/>
    </font>
    <font>
      <sz val="11"/>
      <color indexed="9"/>
      <name val="Calibri"/>
      <family val="2"/>
      <scheme val="minor"/>
    </font>
    <font>
      <b/>
      <sz val="10"/>
      <color indexed="9"/>
      <name val="Calibri"/>
      <family val="2"/>
      <scheme val="minor"/>
    </font>
    <font>
      <b/>
      <sz val="10"/>
      <name val="Calibri"/>
      <family val="2"/>
      <scheme val="minor"/>
    </font>
    <font>
      <sz val="9"/>
      <color theme="1"/>
      <name val="Calibri"/>
      <family val="2"/>
    </font>
    <font>
      <sz val="11"/>
      <color theme="1"/>
      <name val="Calibri"/>
      <family val="2"/>
      <scheme val="minor"/>
    </font>
    <font>
      <b/>
      <sz val="14"/>
      <color theme="1"/>
      <name val="Calibri"/>
      <family val="2"/>
    </font>
    <font>
      <b/>
      <sz val="12"/>
      <name val="Arial"/>
      <family val="2"/>
    </font>
    <font>
      <sz val="12"/>
      <name val="Arial"/>
      <family val="2"/>
    </font>
    <font>
      <sz val="12"/>
      <color indexed="9"/>
      <name val="Arial"/>
      <family val="2"/>
    </font>
    <font>
      <sz val="10"/>
      <name val="Verdana"/>
      <family val="2"/>
    </font>
    <font>
      <sz val="12"/>
      <color theme="1"/>
      <name val="Arial"/>
      <family val="2"/>
    </font>
    <font>
      <b/>
      <sz val="12"/>
      <color rgb="FF000000"/>
      <name val="Calibri"/>
      <family val="2"/>
    </font>
    <font>
      <b/>
      <sz val="12"/>
      <color rgb="FF000000"/>
      <name val="Arial"/>
      <family val="2"/>
    </font>
    <font>
      <b/>
      <sz val="12"/>
      <color theme="0"/>
      <name val="Arial"/>
      <family val="2"/>
    </font>
    <font>
      <b/>
      <sz val="14"/>
      <name val="Arial"/>
      <family val="2"/>
    </font>
    <font>
      <b/>
      <sz val="12"/>
      <name val="Calibri"/>
      <family val="2"/>
      <scheme val="minor"/>
    </font>
    <font>
      <sz val="10"/>
      <color indexed="9"/>
      <name val="Calibri"/>
      <family val="2"/>
    </font>
    <font>
      <sz val="10"/>
      <color indexed="9"/>
      <name val="Calibri"/>
      <family val="2"/>
      <scheme val="minor"/>
    </font>
    <font>
      <sz val="11"/>
      <name val="Calibri"/>
      <family val="2"/>
      <scheme val="minor"/>
    </font>
    <font>
      <sz val="9"/>
      <color indexed="81"/>
      <name val="Tahoma"/>
      <family val="2"/>
    </font>
    <font>
      <b/>
      <sz val="9"/>
      <color indexed="81"/>
      <name val="Tahoma"/>
      <family val="2"/>
    </font>
    <font>
      <sz val="10"/>
      <color theme="1"/>
      <name val="Calibri"/>
      <family val="2"/>
      <scheme val="minor"/>
    </font>
    <font>
      <sz val="10"/>
      <color rgb="FF000000"/>
      <name val="Calibri"/>
      <family val="2"/>
      <scheme val="minor"/>
    </font>
    <font>
      <sz val="9"/>
      <color theme="1"/>
      <name val="Calibri"/>
      <family val="2"/>
      <scheme val="minor"/>
    </font>
    <font>
      <b/>
      <sz val="11"/>
      <color theme="1"/>
      <name val="Calibri"/>
      <family val="2"/>
      <scheme val="minor"/>
    </font>
    <font>
      <b/>
      <sz val="11"/>
      <name val="Calibri"/>
      <family val="2"/>
      <scheme val="minor"/>
    </font>
    <font>
      <b/>
      <sz val="12"/>
      <color indexed="9"/>
      <name val="Calibri"/>
      <family val="2"/>
      <scheme val="minor"/>
    </font>
    <font>
      <b/>
      <sz val="12"/>
      <color theme="0"/>
      <name val="Calibri"/>
      <family val="2"/>
      <scheme val="minor"/>
    </font>
    <font>
      <sz val="8"/>
      <color indexed="9"/>
      <name val="Calibri"/>
      <family val="2"/>
      <scheme val="minor"/>
    </font>
    <font>
      <sz val="10"/>
      <name val="Times New Roman"/>
      <family val="1"/>
    </font>
    <font>
      <sz val="10"/>
      <color theme="1"/>
      <name val="Times New Roman"/>
      <family val="1"/>
    </font>
    <font>
      <sz val="11"/>
      <color theme="1"/>
      <name val="Times New Roman"/>
      <family val="1"/>
    </font>
    <font>
      <sz val="11"/>
      <color theme="1"/>
      <name val="Calibri"/>
      <family val="2"/>
    </font>
    <font>
      <sz val="15"/>
      <color indexed="81"/>
      <name val="Tahoma"/>
      <family val="2"/>
    </font>
    <font>
      <sz val="10"/>
      <color rgb="FFFF0000"/>
      <name val="Calibri"/>
      <family val="2"/>
      <scheme val="minor"/>
    </font>
    <font>
      <sz val="12"/>
      <color rgb="FFFF000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8"/>
        <bgColor indexed="64"/>
      </patternFill>
    </fill>
    <fill>
      <patternFill patternType="solid">
        <fgColor theme="0"/>
        <bgColor indexed="64"/>
      </patternFill>
    </fill>
    <fill>
      <patternFill patternType="solid">
        <fgColor rgb="FFC8C8C8"/>
        <bgColor rgb="FFC8C8C8"/>
      </patternFill>
    </fill>
    <fill>
      <patternFill patternType="solid">
        <fgColor theme="3"/>
        <bgColor indexed="64"/>
      </patternFill>
    </fill>
    <fill>
      <patternFill patternType="solid">
        <fgColor theme="4" tint="0.79998168889431442"/>
        <bgColor rgb="FF8EAADB"/>
      </patternFill>
    </fill>
    <fill>
      <patternFill patternType="solid">
        <fgColor theme="4"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theme="0" tint="-0.14999847407452621"/>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hair">
        <color indexed="64"/>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thin">
        <color rgb="FF000000"/>
      </top>
      <bottom/>
      <diagonal/>
    </border>
    <border>
      <left/>
      <right/>
      <top/>
      <bottom style="medium">
        <color indexed="30"/>
      </bottom>
      <diagonal/>
    </border>
    <border>
      <left style="thin">
        <color indexed="64"/>
      </left>
      <right/>
      <top style="thin">
        <color indexed="64"/>
      </top>
      <bottom style="thin">
        <color indexed="64"/>
      </bottom>
      <diagonal/>
    </border>
    <border>
      <left/>
      <right/>
      <top style="thin">
        <color auto="1"/>
      </top>
      <bottom/>
      <diagonal/>
    </border>
    <border>
      <left style="hair">
        <color indexed="64"/>
      </left>
      <right/>
      <top/>
      <bottom/>
      <diagonal/>
    </border>
    <border>
      <left/>
      <right style="thin">
        <color auto="1"/>
      </right>
      <top style="thin">
        <color auto="1"/>
      </top>
      <bottom style="medium">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medium">
        <color auto="1"/>
      </right>
      <top/>
      <bottom style="thin">
        <color auto="1"/>
      </bottom>
      <diagonal/>
    </border>
  </borders>
  <cellStyleXfs count="56">
    <xf numFmtId="0" fontId="0" fillId="0" borderId="0"/>
    <xf numFmtId="0" fontId="1"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5" fillId="0" borderId="0"/>
    <xf numFmtId="43" fontId="26"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6" fillId="0" borderId="0"/>
    <xf numFmtId="41" fontId="1" fillId="0" borderId="0" applyFont="0" applyFill="0" applyBorder="0" applyAlignment="0" applyProtection="0"/>
    <xf numFmtId="0" fontId="31" fillId="0" borderId="0"/>
    <xf numFmtId="0" fontId="12" fillId="0" borderId="37" applyNumberFormat="0" applyFill="0" applyAlignment="0" applyProtection="0"/>
    <xf numFmtId="0" fontId="1" fillId="23" borderId="7" applyNumberFormat="0" applyFont="0" applyAlignment="0" applyProtection="0"/>
  </cellStyleXfs>
  <cellXfs count="335">
    <xf numFmtId="0" fontId="0" fillId="0" borderId="0" xfId="0"/>
    <xf numFmtId="0" fontId="0" fillId="0" borderId="0" xfId="0"/>
    <xf numFmtId="0" fontId="1" fillId="0" borderId="0" xfId="1"/>
    <xf numFmtId="0" fontId="22" fillId="24" borderId="10" xfId="1" applyFont="1" applyFill="1" applyBorder="1" applyAlignment="1">
      <alignment horizontal="center" vertical="center"/>
    </xf>
    <xf numFmtId="0" fontId="22" fillId="24" borderId="11" xfId="1" applyFont="1" applyFill="1" applyBorder="1" applyAlignment="1">
      <alignment horizontal="center" vertical="center"/>
    </xf>
    <xf numFmtId="0" fontId="22" fillId="24" borderId="12" xfId="1" applyFont="1" applyFill="1" applyBorder="1" applyAlignment="1">
      <alignment horizontal="center" vertical="center" wrapText="1"/>
    </xf>
    <xf numFmtId="0" fontId="23" fillId="24" borderId="13" xfId="1" applyFont="1" applyFill="1" applyBorder="1" applyAlignment="1">
      <alignment horizontal="center" vertical="center"/>
    </xf>
    <xf numFmtId="0" fontId="29" fillId="0" borderId="0" xfId="46" applyFont="1" applyBorder="1" applyAlignment="1">
      <alignment horizontal="left"/>
    </xf>
    <xf numFmtId="0" fontId="29" fillId="0" borderId="0" xfId="47" applyFont="1" applyBorder="1" applyAlignment="1">
      <alignment horizontal="left"/>
    </xf>
    <xf numFmtId="0" fontId="29" fillId="0" borderId="0" xfId="47" applyFont="1" applyFill="1" applyBorder="1" applyAlignment="1">
      <alignment horizontal="left"/>
    </xf>
    <xf numFmtId="0" fontId="29" fillId="0" borderId="0" xfId="47" applyFont="1" applyBorder="1" applyAlignment="1">
      <alignment horizontal="left" wrapText="1"/>
    </xf>
    <xf numFmtId="0" fontId="29" fillId="0" borderId="0" xfId="47" applyFont="1" applyFill="1" applyBorder="1" applyAlignment="1">
      <alignment horizontal="left" wrapText="1"/>
    </xf>
    <xf numFmtId="0" fontId="29" fillId="0" borderId="0" xfId="47" applyFont="1" applyFill="1" applyBorder="1" applyAlignment="1"/>
    <xf numFmtId="0" fontId="29" fillId="0" borderId="0" xfId="47" applyFont="1" applyBorder="1" applyAlignment="1"/>
    <xf numFmtId="0" fontId="29" fillId="0" borderId="0" xfId="47" applyFont="1" applyBorder="1" applyAlignment="1">
      <alignment horizontal="right"/>
    </xf>
    <xf numFmtId="0" fontId="29" fillId="0" borderId="0" xfId="47" applyFont="1" applyBorder="1" applyAlignment="1">
      <alignment horizontal="center"/>
    </xf>
    <xf numFmtId="0" fontId="29" fillId="0" borderId="0" xfId="47" applyFont="1" applyBorder="1" applyAlignment="1">
      <alignment horizontal="center" vertical="center"/>
    </xf>
    <xf numFmtId="0" fontId="29" fillId="0" borderId="22" xfId="46" applyFont="1" applyFill="1" applyBorder="1" applyAlignment="1">
      <alignment vertical="center" wrapText="1"/>
    </xf>
    <xf numFmtId="3" fontId="34" fillId="26" borderId="24" xfId="0" applyNumberFormat="1" applyFont="1" applyFill="1" applyBorder="1" applyAlignment="1">
      <alignment horizontal="center" vertical="center"/>
    </xf>
    <xf numFmtId="3" fontId="35" fillId="27" borderId="24" xfId="0" applyNumberFormat="1" applyFont="1" applyFill="1" applyBorder="1" applyAlignment="1">
      <alignment horizontal="center" vertical="top" wrapText="1"/>
    </xf>
    <xf numFmtId="49" fontId="28" fillId="29" borderId="25" xfId="0" applyNumberFormat="1" applyFont="1" applyFill="1" applyBorder="1" applyAlignment="1">
      <alignment horizontal="center" vertical="center"/>
    </xf>
    <xf numFmtId="3" fontId="28" fillId="29" borderId="24" xfId="0" applyNumberFormat="1" applyFont="1" applyFill="1" applyBorder="1" applyAlignment="1">
      <alignment horizontal="center" vertical="top" wrapText="1"/>
    </xf>
    <xf numFmtId="0" fontId="28" fillId="28" borderId="26" xfId="0" applyFont="1" applyFill="1" applyBorder="1" applyAlignment="1">
      <alignment horizontal="center" vertical="center"/>
    </xf>
    <xf numFmtId="0" fontId="28" fillId="28" borderId="27" xfId="0" applyFont="1" applyFill="1" applyBorder="1" applyAlignment="1">
      <alignment horizontal="center" vertical="center"/>
    </xf>
    <xf numFmtId="0" fontId="28" fillId="28" borderId="28" xfId="0" applyFont="1" applyFill="1" applyBorder="1" applyAlignment="1">
      <alignment horizontal="center" vertical="center"/>
    </xf>
    <xf numFmtId="0" fontId="29" fillId="0" borderId="24" xfId="49" applyNumberFormat="1" applyFont="1" applyFill="1" applyBorder="1" applyAlignment="1">
      <alignment horizontal="center" vertical="center"/>
    </xf>
    <xf numFmtId="0" fontId="29" fillId="0" borderId="24" xfId="47" applyFont="1" applyFill="1" applyBorder="1" applyAlignment="1">
      <alignment horizontal="left" vertical="center"/>
    </xf>
    <xf numFmtId="3" fontId="29" fillId="0" borderId="24" xfId="47" applyNumberFormat="1" applyFont="1" applyBorder="1" applyAlignment="1">
      <alignment horizontal="center" vertical="center"/>
    </xf>
    <xf numFmtId="0" fontId="28" fillId="0" borderId="29" xfId="47" applyFont="1" applyBorder="1" applyAlignment="1">
      <alignment horizontal="center" vertical="center"/>
    </xf>
    <xf numFmtId="49" fontId="28" fillId="29" borderId="25" xfId="0" applyNumberFormat="1" applyFont="1" applyFill="1" applyBorder="1" applyAlignment="1">
      <alignment horizontal="left" vertical="center"/>
    </xf>
    <xf numFmtId="3" fontId="28" fillId="29" borderId="24" xfId="0" applyNumberFormat="1" applyFont="1" applyFill="1" applyBorder="1" applyAlignment="1">
      <alignment horizontal="center" vertical="center"/>
    </xf>
    <xf numFmtId="3" fontId="29" fillId="0" borderId="24" xfId="47" applyNumberFormat="1" applyFont="1" applyFill="1" applyBorder="1" applyAlignment="1">
      <alignment horizontal="center" vertical="center"/>
    </xf>
    <xf numFmtId="3" fontId="29" fillId="0" borderId="24" xfId="47" applyNumberFormat="1" applyFont="1" applyFill="1" applyBorder="1" applyAlignment="1">
      <alignment horizontal="center" vertical="center" wrapText="1"/>
    </xf>
    <xf numFmtId="1" fontId="35" fillId="27" borderId="25" xfId="0" applyNumberFormat="1" applyFont="1" applyFill="1" applyBorder="1" applyAlignment="1">
      <alignment horizontal="center" vertical="center"/>
    </xf>
    <xf numFmtId="3" fontId="28" fillId="29" borderId="24" xfId="46" applyNumberFormat="1" applyFont="1" applyFill="1" applyBorder="1" applyAlignment="1">
      <alignment horizontal="center" vertical="center" wrapText="1"/>
    </xf>
    <xf numFmtId="3" fontId="29" fillId="0" borderId="24" xfId="47" applyNumberFormat="1" applyFont="1" applyBorder="1" applyAlignment="1">
      <alignment horizontal="center" vertical="center" wrapText="1"/>
    </xf>
    <xf numFmtId="3" fontId="36" fillId="30" borderId="24" xfId="47" applyNumberFormat="1" applyFont="1" applyFill="1" applyBorder="1" applyAlignment="1">
      <alignment horizontal="center" vertical="center"/>
    </xf>
    <xf numFmtId="0" fontId="29" fillId="0" borderId="0" xfId="47" applyFont="1" applyFill="1" applyBorder="1" applyAlignment="1">
      <alignment horizontal="center" vertical="center"/>
    </xf>
    <xf numFmtId="0" fontId="29" fillId="0" borderId="0" xfId="47" applyFont="1" applyFill="1" applyBorder="1" applyAlignment="1">
      <alignment horizontal="left" vertical="center"/>
    </xf>
    <xf numFmtId="3" fontId="29" fillId="0" borderId="0" xfId="47" applyNumberFormat="1" applyFont="1" applyBorder="1" applyAlignment="1">
      <alignment horizontal="center" vertical="center"/>
    </xf>
    <xf numFmtId="0" fontId="28" fillId="0" borderId="0" xfId="47" applyFont="1" applyBorder="1" applyAlignment="1">
      <alignment horizontal="center" vertical="center"/>
    </xf>
    <xf numFmtId="3" fontId="29" fillId="0" borderId="24" xfId="46" applyNumberFormat="1" applyFont="1" applyFill="1" applyBorder="1" applyAlignment="1">
      <alignment horizontal="center" vertical="center" wrapText="1"/>
    </xf>
    <xf numFmtId="3" fontId="34" fillId="0" borderId="0" xfId="0" applyNumberFormat="1" applyFont="1" applyFill="1" applyBorder="1" applyAlignment="1">
      <alignment horizontal="center" vertical="center"/>
    </xf>
    <xf numFmtId="3" fontId="35" fillId="0" borderId="0" xfId="0" applyNumberFormat="1" applyFont="1" applyFill="1" applyBorder="1" applyAlignment="1">
      <alignment horizontal="center" vertical="top" wrapText="1"/>
    </xf>
    <xf numFmtId="3" fontId="28" fillId="0" borderId="0" xfId="0" applyNumberFormat="1" applyFont="1" applyFill="1" applyBorder="1" applyAlignment="1">
      <alignment horizontal="center" vertical="top" wrapText="1"/>
    </xf>
    <xf numFmtId="165" fontId="29" fillId="0" borderId="0" xfId="45" applyNumberFormat="1" applyFont="1" applyBorder="1" applyAlignment="1">
      <alignment horizontal="left"/>
    </xf>
    <xf numFmtId="0" fontId="28" fillId="0" borderId="0" xfId="47" applyFont="1" applyBorder="1" applyAlignment="1">
      <alignment horizontal="center" vertical="center" wrapText="1"/>
    </xf>
    <xf numFmtId="0" fontId="28" fillId="0" borderId="0" xfId="47" applyFont="1" applyFill="1" applyBorder="1" applyAlignment="1">
      <alignment horizontal="center" vertical="center" wrapText="1"/>
    </xf>
    <xf numFmtId="49" fontId="35" fillId="27" borderId="34" xfId="0" applyNumberFormat="1" applyFont="1" applyFill="1" applyBorder="1" applyAlignment="1">
      <alignment horizontal="center" vertical="center"/>
    </xf>
    <xf numFmtId="49" fontId="28" fillId="29" borderId="35" xfId="0" applyNumberFormat="1" applyFont="1" applyFill="1" applyBorder="1" applyAlignment="1">
      <alignment horizontal="center" vertical="center"/>
    </xf>
    <xf numFmtId="0" fontId="34" fillId="26" borderId="36" xfId="0" applyFont="1" applyFill="1" applyBorder="1" applyAlignment="1">
      <alignment horizontal="center" vertical="center" wrapText="1"/>
    </xf>
    <xf numFmtId="3" fontId="34" fillId="26" borderId="23" xfId="0" applyNumberFormat="1" applyFont="1" applyFill="1" applyBorder="1" applyAlignment="1">
      <alignment horizontal="center" vertical="center"/>
    </xf>
    <xf numFmtId="0" fontId="29" fillId="0" borderId="38" xfId="46" applyFont="1" applyFill="1" applyBorder="1" applyAlignment="1">
      <alignment vertical="center" wrapText="1"/>
    </xf>
    <xf numFmtId="0" fontId="21" fillId="0" borderId="0" xfId="1" applyFont="1" applyFill="1" applyBorder="1" applyAlignment="1">
      <alignment vertical="center" wrapText="1"/>
    </xf>
    <xf numFmtId="0" fontId="40" fillId="0" borderId="0" xfId="0" applyFont="1" applyBorder="1"/>
    <xf numFmtId="0" fontId="28" fillId="0" borderId="38" xfId="46" applyFont="1" applyFill="1" applyBorder="1" applyAlignment="1">
      <alignment vertical="center" wrapText="1"/>
    </xf>
    <xf numFmtId="3" fontId="28" fillId="0" borderId="24" xfId="47" applyNumberFormat="1" applyFont="1" applyBorder="1" applyAlignment="1">
      <alignment horizontal="center" vertical="center"/>
    </xf>
    <xf numFmtId="3" fontId="28" fillId="0" borderId="24" xfId="47" applyNumberFormat="1" applyFont="1" applyFill="1" applyBorder="1" applyAlignment="1">
      <alignment horizontal="center" vertical="center"/>
    </xf>
    <xf numFmtId="3" fontId="28" fillId="0" borderId="24" xfId="47" applyNumberFormat="1" applyFont="1" applyBorder="1" applyAlignment="1">
      <alignment horizontal="center" vertical="center" wrapText="1"/>
    </xf>
    <xf numFmtId="0" fontId="32" fillId="26" borderId="0" xfId="0" applyFont="1" applyFill="1" applyBorder="1" applyAlignment="1">
      <alignment horizontal="center" vertical="center"/>
    </xf>
    <xf numFmtId="49" fontId="28" fillId="29" borderId="0" xfId="0" applyNumberFormat="1" applyFont="1" applyFill="1" applyBorder="1" applyAlignment="1">
      <alignment horizontal="left" vertical="center"/>
    </xf>
    <xf numFmtId="0" fontId="29" fillId="0" borderId="38" xfId="47" applyFont="1" applyFill="1" applyBorder="1" applyAlignment="1">
      <alignment horizontal="left" vertical="center"/>
    </xf>
    <xf numFmtId="49" fontId="29" fillId="0" borderId="24" xfId="47" applyNumberFormat="1" applyFont="1" applyFill="1" applyBorder="1" applyAlignment="1">
      <alignment horizontal="left" vertical="center" wrapText="1"/>
    </xf>
    <xf numFmtId="0" fontId="21" fillId="0" borderId="24" xfId="46" applyFont="1" applyFill="1" applyBorder="1" applyAlignment="1">
      <alignment vertical="center" wrapText="1"/>
    </xf>
    <xf numFmtId="49" fontId="29" fillId="25" borderId="24" xfId="47" applyNumberFormat="1" applyFont="1" applyFill="1" applyBorder="1" applyAlignment="1">
      <alignment horizontal="left" vertical="center" wrapText="1"/>
    </xf>
    <xf numFmtId="49" fontId="35" fillId="27" borderId="0" xfId="0" applyNumberFormat="1" applyFont="1" applyFill="1" applyBorder="1" applyAlignment="1">
      <alignment horizontal="center" vertical="center"/>
    </xf>
    <xf numFmtId="49" fontId="28" fillId="29" borderId="0" xfId="0" applyNumberFormat="1" applyFont="1" applyFill="1" applyBorder="1" applyAlignment="1">
      <alignment horizontal="center" vertical="center"/>
    </xf>
    <xf numFmtId="1" fontId="35" fillId="27" borderId="40" xfId="0" applyNumberFormat="1" applyFont="1" applyFill="1" applyBorder="1" applyAlignment="1">
      <alignment horizontal="center" vertical="center"/>
    </xf>
    <xf numFmtId="3" fontId="29" fillId="0" borderId="0" xfId="47" applyNumberFormat="1" applyFont="1" applyBorder="1" applyAlignment="1">
      <alignment horizontal="left"/>
    </xf>
    <xf numFmtId="0" fontId="44" fillId="0" borderId="24" xfId="0" applyFont="1" applyBorder="1"/>
    <xf numFmtId="0" fontId="45" fillId="0" borderId="24" xfId="0" applyFont="1" applyBorder="1"/>
    <xf numFmtId="0" fontId="21" fillId="0" borderId="24" xfId="1" applyFont="1" applyBorder="1" applyAlignment="1">
      <alignment horizontal="center" wrapText="1"/>
    </xf>
    <xf numFmtId="0" fontId="21" fillId="0" borderId="24" xfId="1" applyFont="1" applyBorder="1" applyAlignment="1">
      <alignment horizontal="center" vertical="center" wrapText="1"/>
    </xf>
    <xf numFmtId="0" fontId="48" fillId="24" borderId="22" xfId="1" applyFont="1" applyFill="1" applyBorder="1" applyAlignment="1">
      <alignment horizontal="center" vertical="center" wrapText="1"/>
    </xf>
    <xf numFmtId="0" fontId="48" fillId="24" borderId="33" xfId="1" applyFont="1" applyFill="1" applyBorder="1" applyAlignment="1">
      <alignment horizontal="center" vertical="center" wrapText="1"/>
    </xf>
    <xf numFmtId="0" fontId="48" fillId="24" borderId="24" xfId="1" applyFont="1" applyFill="1" applyBorder="1" applyAlignment="1">
      <alignment horizontal="center" vertical="center" wrapText="1"/>
    </xf>
    <xf numFmtId="0" fontId="48" fillId="24" borderId="18" xfId="1" applyFont="1" applyFill="1" applyBorder="1" applyAlignment="1">
      <alignment horizontal="center" vertical="center" wrapText="1"/>
    </xf>
    <xf numFmtId="0" fontId="24" fillId="0" borderId="26" xfId="1" applyFont="1" applyFill="1" applyBorder="1" applyAlignment="1">
      <alignment horizontal="left" vertical="center" wrapText="1"/>
    </xf>
    <xf numFmtId="0" fontId="24" fillId="0" borderId="41" xfId="1" applyFont="1" applyFill="1" applyBorder="1" applyAlignment="1">
      <alignment horizontal="left" vertical="center" wrapText="1"/>
    </xf>
    <xf numFmtId="0" fontId="21" fillId="0" borderId="27" xfId="1" applyFont="1" applyFill="1" applyBorder="1" applyAlignment="1">
      <alignment horizontal="left" vertical="center" wrapText="1"/>
    </xf>
    <xf numFmtId="0" fontId="21" fillId="0" borderId="28" xfId="1" applyFont="1" applyFill="1" applyBorder="1" applyAlignment="1">
      <alignment horizontal="left" vertical="center" wrapText="1"/>
    </xf>
    <xf numFmtId="0" fontId="21" fillId="0" borderId="22" xfId="1" quotePrefix="1" applyFont="1" applyBorder="1" applyAlignment="1" applyProtection="1"/>
    <xf numFmtId="0" fontId="21" fillId="0" borderId="33" xfId="1" quotePrefix="1" applyFont="1" applyBorder="1" applyAlignment="1" applyProtection="1"/>
    <xf numFmtId="166" fontId="21" fillId="0" borderId="24" xfId="1" applyNumberFormat="1" applyFont="1" applyFill="1" applyBorder="1" applyAlignment="1">
      <alignment horizontal="right" vertical="center" wrapText="1"/>
    </xf>
    <xf numFmtId="166" fontId="21" fillId="0" borderId="18" xfId="1" applyNumberFormat="1" applyFont="1" applyFill="1" applyBorder="1" applyAlignment="1">
      <alignment horizontal="right" vertical="center" wrapText="1"/>
    </xf>
    <xf numFmtId="0" fontId="21" fillId="0" borderId="24" xfId="1" quotePrefix="1" applyFont="1" applyBorder="1" applyAlignment="1" applyProtection="1"/>
    <xf numFmtId="0" fontId="0" fillId="0" borderId="24" xfId="0" applyBorder="1"/>
    <xf numFmtId="0" fontId="21" fillId="0" borderId="22" xfId="1" applyFont="1" applyBorder="1" applyAlignment="1" applyProtection="1"/>
    <xf numFmtId="0" fontId="21" fillId="0" borderId="33" xfId="1" applyFont="1" applyBorder="1" applyAlignment="1" applyProtection="1"/>
    <xf numFmtId="0" fontId="48" fillId="24" borderId="26" xfId="1" applyFont="1" applyFill="1" applyBorder="1" applyAlignment="1">
      <alignment horizontal="center" vertical="center" wrapText="1"/>
    </xf>
    <xf numFmtId="0" fontId="48" fillId="24" borderId="41" xfId="1" applyFont="1" applyFill="1" applyBorder="1" applyAlignment="1">
      <alignment horizontal="center" vertical="center" wrapText="1"/>
    </xf>
    <xf numFmtId="166" fontId="48" fillId="24" borderId="27" xfId="1" applyNumberFormat="1" applyFont="1" applyFill="1" applyBorder="1" applyAlignment="1">
      <alignment horizontal="right" vertical="center" wrapText="1"/>
    </xf>
    <xf numFmtId="166" fontId="48" fillId="24" borderId="28" xfId="1" applyNumberFormat="1" applyFont="1" applyFill="1" applyBorder="1" applyAlignment="1">
      <alignment horizontal="right" vertical="center" wrapText="1"/>
    </xf>
    <xf numFmtId="0" fontId="21" fillId="0" borderId="24" xfId="1" applyFont="1" applyBorder="1" applyAlignment="1">
      <alignment vertical="center" wrapText="1"/>
    </xf>
    <xf numFmtId="0" fontId="0" fillId="0" borderId="24" xfId="0" applyBorder="1" applyAlignment="1">
      <alignment wrapText="1"/>
    </xf>
    <xf numFmtId="166" fontId="0" fillId="0" borderId="24" xfId="0" applyNumberFormat="1" applyBorder="1" applyAlignment="1">
      <alignment wrapText="1"/>
    </xf>
    <xf numFmtId="0" fontId="0" fillId="0" borderId="0" xfId="0" applyAlignment="1">
      <alignment wrapText="1"/>
    </xf>
    <xf numFmtId="166" fontId="0" fillId="0" borderId="0" xfId="0" applyNumberFormat="1"/>
    <xf numFmtId="0" fontId="49" fillId="31" borderId="24" xfId="0" applyFont="1" applyFill="1" applyBorder="1" applyAlignment="1">
      <alignment horizontal="center"/>
    </xf>
    <xf numFmtId="166" fontId="49" fillId="31" borderId="24" xfId="0" applyNumberFormat="1" applyFont="1" applyFill="1" applyBorder="1" applyAlignment="1">
      <alignment horizontal="right"/>
    </xf>
    <xf numFmtId="0" fontId="1" fillId="0" borderId="0" xfId="46"/>
    <xf numFmtId="0" fontId="1" fillId="0" borderId="0" xfId="1" applyFont="1" applyBorder="1"/>
    <xf numFmtId="0" fontId="1" fillId="0" borderId="0" xfId="46" applyFont="1" applyBorder="1"/>
    <xf numFmtId="4" fontId="39" fillId="24" borderId="24" xfId="46" applyNumberFormat="1" applyFont="1" applyFill="1" applyBorder="1" applyAlignment="1">
      <alignment horizontal="center" vertical="center" wrapText="1"/>
    </xf>
    <xf numFmtId="0" fontId="40" fillId="0" borderId="22" xfId="46" applyFont="1" applyFill="1" applyBorder="1" applyAlignment="1">
      <alignment wrapText="1"/>
    </xf>
    <xf numFmtId="0" fontId="0" fillId="0" borderId="24" xfId="0" applyBorder="1" applyAlignment="1">
      <alignment horizontal="center"/>
    </xf>
    <xf numFmtId="0" fontId="40" fillId="0" borderId="24" xfId="46" applyFont="1" applyFill="1" applyBorder="1" applyAlignment="1">
      <alignment vertical="center" wrapText="1"/>
    </xf>
    <xf numFmtId="0" fontId="21" fillId="0" borderId="24" xfId="46" applyFont="1" applyFill="1" applyBorder="1" applyAlignment="1">
      <alignment wrapText="1"/>
    </xf>
    <xf numFmtId="0" fontId="0" fillId="0" borderId="24" xfId="0" applyFont="1" applyBorder="1" applyAlignment="1">
      <alignment horizontal="center"/>
    </xf>
    <xf numFmtId="3" fontId="0" fillId="0" borderId="24" xfId="0" applyNumberFormat="1" applyFont="1" applyFill="1" applyBorder="1" applyAlignment="1">
      <alignment horizontal="right"/>
    </xf>
    <xf numFmtId="3" fontId="40" fillId="0" borderId="24" xfId="46" applyNumberFormat="1" applyFont="1" applyFill="1" applyBorder="1" applyAlignment="1">
      <alignment wrapText="1"/>
    </xf>
    <xf numFmtId="3" fontId="21" fillId="0" borderId="24" xfId="46" applyNumberFormat="1" applyFont="1" applyFill="1" applyBorder="1" applyAlignment="1">
      <alignment wrapText="1"/>
    </xf>
    <xf numFmtId="0" fontId="51" fillId="0" borderId="24" xfId="46" applyFont="1" applyFill="1" applyBorder="1" applyAlignment="1">
      <alignment vertical="center" wrapText="1"/>
    </xf>
    <xf numFmtId="0" fontId="21" fillId="0" borderId="18" xfId="46" applyFont="1" applyFill="1" applyBorder="1" applyAlignment="1">
      <alignment vertical="center" wrapText="1"/>
    </xf>
    <xf numFmtId="0" fontId="21" fillId="0" borderId="29" xfId="0" applyFont="1" applyFill="1" applyBorder="1" applyAlignment="1">
      <alignment vertical="center" wrapText="1"/>
    </xf>
    <xf numFmtId="0" fontId="21" fillId="0" borderId="44" xfId="0" applyFont="1" applyFill="1" applyBorder="1" applyAlignment="1">
      <alignment vertical="center" wrapText="1"/>
    </xf>
    <xf numFmtId="0" fontId="24" fillId="0" borderId="26" xfId="46" applyFont="1" applyFill="1" applyBorder="1" applyAlignment="1">
      <alignment vertical="center" wrapText="1"/>
    </xf>
    <xf numFmtId="0" fontId="21" fillId="0" borderId="27" xfId="46" applyFont="1" applyFill="1" applyBorder="1" applyAlignment="1">
      <alignment vertical="center" wrapText="1"/>
    </xf>
    <xf numFmtId="3" fontId="24" fillId="32" borderId="27" xfId="46" applyNumberFormat="1" applyFont="1" applyFill="1" applyBorder="1" applyAlignment="1">
      <alignment vertical="center" wrapText="1"/>
    </xf>
    <xf numFmtId="0" fontId="21" fillId="0" borderId="28" xfId="46" applyFont="1" applyFill="1" applyBorder="1" applyAlignment="1">
      <alignment vertical="center" wrapText="1"/>
    </xf>
    <xf numFmtId="4" fontId="0" fillId="0" borderId="0" xfId="0" applyNumberFormat="1"/>
    <xf numFmtId="10" fontId="0" fillId="0" borderId="0" xfId="0" applyNumberFormat="1"/>
    <xf numFmtId="0" fontId="0" fillId="0" borderId="24" xfId="0" applyFill="1" applyBorder="1" applyAlignment="1">
      <alignment horizontal="center" vertical="center" wrapText="1"/>
    </xf>
    <xf numFmtId="0" fontId="40" fillId="0" borderId="24" xfId="46" applyFont="1" applyFill="1" applyBorder="1" applyAlignment="1">
      <alignment horizontal="center" wrapText="1"/>
    </xf>
    <xf numFmtId="3" fontId="40" fillId="25" borderId="24" xfId="46" applyNumberFormat="1" applyFont="1" applyFill="1" applyBorder="1" applyAlignment="1">
      <alignment horizontal="right" vertical="center" wrapText="1"/>
    </xf>
    <xf numFmtId="0" fontId="21" fillId="25" borderId="24" xfId="46" applyFont="1" applyFill="1" applyBorder="1" applyAlignment="1">
      <alignment vertical="center" wrapText="1"/>
    </xf>
    <xf numFmtId="0" fontId="52" fillId="0" borderId="24" xfId="0" applyFont="1" applyFill="1" applyBorder="1" applyAlignment="1">
      <alignment horizontal="left" vertical="center" wrapText="1"/>
    </xf>
    <xf numFmtId="0" fontId="40" fillId="0" borderId="27" xfId="46" applyFont="1" applyFill="1" applyBorder="1" applyAlignment="1">
      <alignment vertical="center" wrapText="1"/>
    </xf>
    <xf numFmtId="3" fontId="47" fillId="32" borderId="27" xfId="46" applyNumberFormat="1" applyFont="1" applyFill="1" applyBorder="1" applyAlignment="1">
      <alignment vertical="center" wrapText="1"/>
    </xf>
    <xf numFmtId="2" fontId="0" fillId="0" borderId="0" xfId="0" applyNumberFormat="1"/>
    <xf numFmtId="0" fontId="0" fillId="0" borderId="0" xfId="0" applyFill="1" applyAlignment="1">
      <alignment horizontal="center" vertical="center" wrapText="1"/>
    </xf>
    <xf numFmtId="3" fontId="52" fillId="0" borderId="24" xfId="0" applyNumberFormat="1" applyFont="1" applyFill="1" applyBorder="1" applyAlignment="1">
      <alignment horizontal="right" vertical="center" wrapText="1"/>
    </xf>
    <xf numFmtId="49" fontId="29" fillId="0" borderId="38" xfId="47" applyNumberFormat="1" applyFont="1" applyFill="1" applyBorder="1" applyAlignment="1">
      <alignment horizontal="left" vertical="center" wrapText="1"/>
    </xf>
    <xf numFmtId="0" fontId="21" fillId="0" borderId="22" xfId="46" applyFont="1" applyFill="1" applyBorder="1" applyAlignment="1">
      <alignment vertical="center" wrapText="1"/>
    </xf>
    <xf numFmtId="3" fontId="40" fillId="0" borderId="24" xfId="46" applyNumberFormat="1" applyFont="1" applyFill="1" applyBorder="1" applyAlignment="1">
      <alignment horizontal="right" vertical="center" wrapText="1"/>
    </xf>
    <xf numFmtId="3" fontId="47" fillId="32" borderId="27" xfId="46" applyNumberFormat="1" applyFont="1" applyFill="1" applyBorder="1" applyAlignment="1">
      <alignment horizontal="right" vertical="center" wrapText="1"/>
    </xf>
    <xf numFmtId="3" fontId="52" fillId="25" borderId="24" xfId="0" applyNumberFormat="1" applyFont="1" applyFill="1" applyBorder="1" applyAlignment="1">
      <alignment horizontal="right" vertical="center" wrapText="1"/>
    </xf>
    <xf numFmtId="0" fontId="51" fillId="0" borderId="22" xfId="1" applyFont="1" applyBorder="1" applyAlignment="1" applyProtection="1">
      <alignment vertical="center" wrapText="1"/>
    </xf>
    <xf numFmtId="0" fontId="52" fillId="0" borderId="0" xfId="0" applyFont="1" applyAlignment="1">
      <alignment vertical="center"/>
    </xf>
    <xf numFmtId="0" fontId="51" fillId="0" borderId="0" xfId="1" applyFont="1" applyFill="1" applyBorder="1" applyAlignment="1">
      <alignment vertical="center" wrapText="1"/>
    </xf>
    <xf numFmtId="0" fontId="51" fillId="0" borderId="0" xfId="0" applyFont="1" applyBorder="1" applyAlignment="1">
      <alignment vertical="center"/>
    </xf>
    <xf numFmtId="0" fontId="51" fillId="0" borderId="24" xfId="46" applyFont="1" applyFill="1" applyBorder="1" applyAlignment="1">
      <alignment horizontal="left" vertical="center" wrapText="1"/>
    </xf>
    <xf numFmtId="0" fontId="21" fillId="0" borderId="0" xfId="1" applyFont="1" applyFill="1" applyBorder="1" applyAlignment="1">
      <alignment horizontal="left" vertical="center" wrapText="1"/>
    </xf>
    <xf numFmtId="0" fontId="51" fillId="0" borderId="47" xfId="46" applyFont="1" applyFill="1" applyBorder="1" applyAlignment="1">
      <alignment horizontal="center" wrapText="1"/>
    </xf>
    <xf numFmtId="0" fontId="52" fillId="0" borderId="23" xfId="44" applyFont="1" applyBorder="1" applyAlignment="1">
      <alignment horizontal="justify" wrapText="1"/>
    </xf>
    <xf numFmtId="0" fontId="53" fillId="0" borderId="24" xfId="0" applyFont="1" applyFill="1" applyBorder="1" applyAlignment="1">
      <alignment vertical="center" wrapText="1"/>
    </xf>
    <xf numFmtId="0" fontId="51" fillId="0" borderId="23" xfId="46" applyFont="1" applyFill="1" applyBorder="1" applyAlignment="1">
      <alignment wrapText="1"/>
    </xf>
    <xf numFmtId="3" fontId="52" fillId="0" borderId="24" xfId="0" applyNumberFormat="1" applyFont="1" applyFill="1" applyBorder="1" applyAlignment="1">
      <alignment horizontal="right" wrapText="1"/>
    </xf>
    <xf numFmtId="0" fontId="51" fillId="0" borderId="24" xfId="46" applyFont="1" applyFill="1" applyBorder="1" applyAlignment="1">
      <alignment wrapText="1"/>
    </xf>
    <xf numFmtId="0" fontId="52" fillId="0" borderId="23" xfId="0" applyFont="1" applyFill="1" applyBorder="1" applyAlignment="1">
      <alignment wrapText="1"/>
    </xf>
    <xf numFmtId="0" fontId="52" fillId="0" borderId="43" xfId="0" applyFont="1" applyFill="1" applyBorder="1" applyAlignment="1">
      <alignment horizontal="center" wrapText="1"/>
    </xf>
    <xf numFmtId="0" fontId="52" fillId="0" borderId="0" xfId="0" applyFont="1"/>
    <xf numFmtId="0" fontId="51" fillId="0" borderId="0" xfId="0" applyFont="1" applyBorder="1"/>
    <xf numFmtId="0" fontId="24" fillId="0" borderId="26" xfId="46" applyFont="1" applyFill="1" applyBorder="1" applyAlignment="1">
      <alignment wrapText="1"/>
    </xf>
    <xf numFmtId="0" fontId="21" fillId="0" borderId="27" xfId="46" applyFont="1" applyFill="1" applyBorder="1" applyAlignment="1">
      <alignment wrapText="1"/>
    </xf>
    <xf numFmtId="3" fontId="0" fillId="32" borderId="24" xfId="0" applyNumberFormat="1" applyFont="1" applyFill="1" applyBorder="1" applyAlignment="1">
      <alignment horizontal="right" wrapText="1"/>
    </xf>
    <xf numFmtId="0" fontId="0" fillId="0" borderId="24" xfId="0" applyFill="1" applyBorder="1" applyAlignment="1">
      <alignment wrapText="1"/>
    </xf>
    <xf numFmtId="4" fontId="0" fillId="25" borderId="0" xfId="0" applyNumberFormat="1" applyFill="1"/>
    <xf numFmtId="4" fontId="21" fillId="0" borderId="24" xfId="46" applyNumberFormat="1" applyFont="1" applyFill="1" applyBorder="1" applyAlignment="1">
      <alignment vertical="center" wrapText="1"/>
    </xf>
    <xf numFmtId="10" fontId="21" fillId="0" borderId="24" xfId="46" applyNumberFormat="1" applyFont="1" applyFill="1" applyBorder="1" applyAlignment="1">
      <alignment vertical="center" wrapText="1"/>
    </xf>
    <xf numFmtId="10" fontId="21" fillId="0" borderId="27" xfId="46" applyNumberFormat="1" applyFont="1" applyFill="1" applyBorder="1" applyAlignment="1">
      <alignment vertical="center" wrapText="1"/>
    </xf>
    <xf numFmtId="0" fontId="51" fillId="0" borderId="0" xfId="1" applyFont="1" applyBorder="1" applyAlignment="1">
      <alignment vertical="center"/>
    </xf>
    <xf numFmtId="0" fontId="51" fillId="0" borderId="22" xfId="46" applyFont="1" applyFill="1" applyBorder="1" applyAlignment="1">
      <alignment horizontal="center" vertical="center" wrapText="1"/>
    </xf>
    <xf numFmtId="0" fontId="52" fillId="0" borderId="24" xfId="44" applyFont="1" applyBorder="1" applyAlignment="1">
      <alignment horizontal="left" vertical="center" wrapText="1"/>
    </xf>
    <xf numFmtId="0" fontId="51" fillId="0" borderId="24" xfId="46" applyFont="1" applyFill="1" applyBorder="1" applyAlignment="1">
      <alignment horizontal="right" vertical="center" wrapText="1"/>
    </xf>
    <xf numFmtId="0" fontId="21" fillId="0" borderId="22" xfId="46" applyFont="1" applyFill="1" applyBorder="1" applyAlignment="1">
      <alignment horizontal="right" vertical="center" wrapText="1"/>
    </xf>
    <xf numFmtId="0" fontId="54" fillId="0" borderId="24" xfId="44" applyFont="1" applyBorder="1" applyAlignment="1">
      <alignment horizontal="left" vertical="center" wrapText="1"/>
    </xf>
    <xf numFmtId="0" fontId="39" fillId="0" borderId="24" xfId="46" applyFont="1" applyFill="1" applyBorder="1" applyAlignment="1">
      <alignment horizontal="right" vertical="center" wrapText="1"/>
    </xf>
    <xf numFmtId="0" fontId="21" fillId="0" borderId="24" xfId="46" applyFont="1" applyFill="1" applyBorder="1" applyAlignment="1">
      <alignment horizontal="right" vertical="center" wrapText="1"/>
    </xf>
    <xf numFmtId="3" fontId="0" fillId="0" borderId="24" xfId="0" applyNumberFormat="1" applyFill="1" applyBorder="1" applyAlignment="1">
      <alignment horizontal="right" vertical="center" wrapText="1"/>
    </xf>
    <xf numFmtId="0" fontId="0" fillId="0" borderId="24" xfId="0" applyFill="1" applyBorder="1" applyAlignment="1">
      <alignment vertical="center" wrapText="1"/>
    </xf>
    <xf numFmtId="0" fontId="21" fillId="0" borderId="18" xfId="46" applyFont="1" applyFill="1" applyBorder="1" applyAlignment="1">
      <alignment horizontal="right" vertical="center" wrapText="1"/>
    </xf>
    <xf numFmtId="0" fontId="0" fillId="0" borderId="0" xfId="0" applyAlignment="1">
      <alignment vertical="center"/>
    </xf>
    <xf numFmtId="3" fontId="0" fillId="0" borderId="24" xfId="0" applyNumberFormat="1" applyFill="1" applyBorder="1" applyAlignment="1">
      <alignment horizontal="center" vertical="center" wrapText="1"/>
    </xf>
    <xf numFmtId="0" fontId="24" fillId="0" borderId="0" xfId="46" applyFont="1" applyFill="1" applyBorder="1" applyAlignment="1">
      <alignment vertical="center" wrapText="1"/>
    </xf>
    <xf numFmtId="0" fontId="21" fillId="0" borderId="0" xfId="46" applyFont="1" applyFill="1" applyBorder="1" applyAlignment="1">
      <alignment vertical="center" wrapText="1"/>
    </xf>
    <xf numFmtId="0" fontId="21" fillId="0" borderId="0" xfId="46" applyFont="1" applyFill="1" applyBorder="1" applyAlignment="1">
      <alignment horizontal="center" vertical="center" wrapText="1"/>
    </xf>
    <xf numFmtId="3" fontId="24" fillId="25" borderId="0" xfId="46" applyNumberFormat="1" applyFont="1" applyFill="1" applyBorder="1" applyAlignment="1">
      <alignment vertical="center" wrapText="1"/>
    </xf>
    <xf numFmtId="10" fontId="21" fillId="0" borderId="0" xfId="46" applyNumberFormat="1" applyFont="1" applyFill="1" applyBorder="1" applyAlignment="1">
      <alignment vertical="center" wrapText="1"/>
    </xf>
    <xf numFmtId="3" fontId="0" fillId="25" borderId="24" xfId="0" applyNumberFormat="1" applyFill="1" applyBorder="1" applyAlignment="1">
      <alignment horizontal="right" wrapText="1"/>
    </xf>
    <xf numFmtId="0" fontId="21" fillId="0" borderId="24" xfId="46" applyFont="1" applyFill="1" applyBorder="1" applyAlignment="1">
      <alignment horizontal="right" wrapText="1"/>
    </xf>
    <xf numFmtId="0" fontId="52" fillId="0" borderId="24" xfId="0" applyFont="1" applyFill="1" applyBorder="1" applyAlignment="1">
      <alignment vertical="center" wrapText="1"/>
    </xf>
    <xf numFmtId="4" fontId="21" fillId="0" borderId="0" xfId="46" applyNumberFormat="1" applyFont="1" applyFill="1" applyBorder="1" applyAlignment="1">
      <alignment vertical="center" wrapText="1"/>
    </xf>
    <xf numFmtId="0" fontId="21" fillId="32" borderId="27" xfId="46" applyFont="1" applyFill="1" applyBorder="1" applyAlignment="1">
      <alignment vertical="center" wrapText="1"/>
    </xf>
    <xf numFmtId="4" fontId="21" fillId="32" borderId="27" xfId="46" applyNumberFormat="1" applyFont="1" applyFill="1" applyBorder="1" applyAlignment="1">
      <alignment vertical="center" wrapText="1"/>
    </xf>
    <xf numFmtId="0" fontId="46" fillId="32" borderId="0" xfId="0" applyFont="1" applyFill="1"/>
    <xf numFmtId="0" fontId="0" fillId="32" borderId="0" xfId="0" applyFill="1"/>
    <xf numFmtId="3" fontId="46" fillId="32" borderId="0" xfId="0" applyNumberFormat="1" applyFont="1" applyFill="1"/>
    <xf numFmtId="0" fontId="29" fillId="25" borderId="24" xfId="47" applyFont="1" applyFill="1" applyBorder="1" applyAlignment="1">
      <alignment horizontal="left" vertical="center"/>
    </xf>
    <xf numFmtId="0" fontId="0" fillId="25" borderId="0" xfId="0" applyFill="1" applyAlignment="1">
      <alignment horizontal="center" vertical="center" wrapText="1"/>
    </xf>
    <xf numFmtId="3" fontId="29" fillId="25" borderId="24" xfId="47" applyNumberFormat="1" applyFont="1" applyFill="1" applyBorder="1" applyAlignment="1">
      <alignment horizontal="center" vertical="center"/>
    </xf>
    <xf numFmtId="3" fontId="29" fillId="25" borderId="0" xfId="47" applyNumberFormat="1" applyFont="1" applyFill="1" applyBorder="1" applyAlignment="1">
      <alignment horizontal="left"/>
    </xf>
    <xf numFmtId="0" fontId="29" fillId="25" borderId="0" xfId="47" applyFont="1" applyFill="1" applyBorder="1" applyAlignment="1">
      <alignment horizontal="left"/>
    </xf>
    <xf numFmtId="0" fontId="40" fillId="25" borderId="24" xfId="0" applyFont="1" applyFill="1" applyBorder="1" applyAlignment="1">
      <alignment horizontal="center" vertical="center" wrapText="1"/>
    </xf>
    <xf numFmtId="0" fontId="29" fillId="25" borderId="24" xfId="49" applyNumberFormat="1" applyFont="1" applyFill="1" applyBorder="1" applyAlignment="1">
      <alignment horizontal="center" vertical="center"/>
    </xf>
    <xf numFmtId="3" fontId="28" fillId="25" borderId="24" xfId="47" applyNumberFormat="1" applyFont="1" applyFill="1" applyBorder="1" applyAlignment="1">
      <alignment horizontal="center" vertical="center"/>
    </xf>
    <xf numFmtId="0" fontId="29" fillId="25" borderId="0" xfId="49" applyNumberFormat="1" applyFont="1" applyFill="1" applyBorder="1" applyAlignment="1">
      <alignment horizontal="center" vertical="center"/>
    </xf>
    <xf numFmtId="49" fontId="29" fillId="25" borderId="38" xfId="47" applyNumberFormat="1" applyFont="1" applyFill="1" applyBorder="1" applyAlignment="1">
      <alignment horizontal="left" vertical="center" wrapText="1"/>
    </xf>
    <xf numFmtId="0" fontId="29" fillId="25" borderId="38" xfId="47" applyFont="1" applyFill="1" applyBorder="1" applyAlignment="1">
      <alignment horizontal="left" vertical="center"/>
    </xf>
    <xf numFmtId="0" fontId="29" fillId="25" borderId="38" xfId="46" applyFont="1" applyFill="1" applyBorder="1" applyAlignment="1">
      <alignment vertical="center" wrapText="1"/>
    </xf>
    <xf numFmtId="3" fontId="29" fillId="25" borderId="0" xfId="47" applyNumberFormat="1" applyFont="1" applyFill="1" applyBorder="1" applyAlignment="1">
      <alignment horizontal="center" vertical="center"/>
    </xf>
    <xf numFmtId="0" fontId="28" fillId="25" borderId="38" xfId="46" applyFont="1" applyFill="1" applyBorder="1" applyAlignment="1">
      <alignment vertical="center" wrapText="1"/>
    </xf>
    <xf numFmtId="0" fontId="29" fillId="25" borderId="24" xfId="47" applyNumberFormat="1" applyFont="1" applyFill="1" applyBorder="1" applyAlignment="1">
      <alignment horizontal="center" vertical="center" wrapText="1"/>
    </xf>
    <xf numFmtId="0" fontId="29" fillId="25" borderId="24" xfId="46" applyFont="1" applyFill="1" applyBorder="1" applyAlignment="1">
      <alignment vertical="center" wrapText="1"/>
    </xf>
    <xf numFmtId="3" fontId="29" fillId="25" borderId="24" xfId="47" applyNumberFormat="1" applyFont="1" applyFill="1" applyBorder="1" applyAlignment="1">
      <alignment horizontal="center" vertical="center" wrapText="1"/>
    </xf>
    <xf numFmtId="0" fontId="29" fillId="25" borderId="0" xfId="47" applyFont="1" applyFill="1" applyBorder="1" applyAlignment="1">
      <alignment horizontal="left" wrapText="1"/>
    </xf>
    <xf numFmtId="0" fontId="29" fillId="25" borderId="0" xfId="47" applyFont="1" applyFill="1" applyBorder="1" applyAlignment="1">
      <alignment horizontal="left" vertical="center"/>
    </xf>
    <xf numFmtId="0" fontId="29" fillId="25" borderId="0" xfId="46" applyFont="1" applyFill="1" applyBorder="1" applyAlignment="1">
      <alignment horizontal="left"/>
    </xf>
    <xf numFmtId="0" fontId="0" fillId="25" borderId="0" xfId="0" applyFont="1" applyFill="1" applyAlignment="1"/>
    <xf numFmtId="3" fontId="28" fillId="25" borderId="24" xfId="0" applyNumberFormat="1" applyFont="1" applyFill="1" applyBorder="1" applyAlignment="1">
      <alignment horizontal="center" vertical="center"/>
    </xf>
    <xf numFmtId="0" fontId="28" fillId="25" borderId="29" xfId="47" applyFont="1" applyFill="1" applyBorder="1" applyAlignment="1">
      <alignment horizontal="center" vertical="center"/>
    </xf>
    <xf numFmtId="164" fontId="43" fillId="25" borderId="24" xfId="0" applyNumberFormat="1" applyFont="1" applyFill="1" applyBorder="1" applyAlignment="1">
      <alignment horizontal="center" vertical="top" wrapText="1"/>
    </xf>
    <xf numFmtId="0" fontId="48" fillId="24" borderId="38" xfId="1" applyFont="1" applyFill="1" applyBorder="1" applyAlignment="1">
      <alignment horizontal="center" vertical="center" wrapText="1"/>
    </xf>
    <xf numFmtId="166" fontId="21" fillId="0" borderId="38" xfId="1" applyNumberFormat="1" applyFont="1" applyFill="1" applyBorder="1" applyAlignment="1">
      <alignment horizontal="right" vertical="center" wrapText="1"/>
    </xf>
    <xf numFmtId="3" fontId="29" fillId="0" borderId="0" xfId="47" applyNumberFormat="1" applyFont="1" applyBorder="1" applyAlignment="1">
      <alignment horizontal="center"/>
    </xf>
    <xf numFmtId="0" fontId="29" fillId="0" borderId="0" xfId="49" applyNumberFormat="1" applyFont="1" applyFill="1" applyBorder="1" applyAlignment="1">
      <alignment horizontal="center" vertical="center"/>
    </xf>
    <xf numFmtId="0" fontId="29" fillId="0" borderId="24" xfId="47" applyFont="1" applyFill="1" applyBorder="1" applyAlignment="1">
      <alignment horizontal="left"/>
    </xf>
    <xf numFmtId="3" fontId="29" fillId="0" borderId="0" xfId="47" applyNumberFormat="1" applyFont="1" applyFill="1" applyBorder="1" applyAlignment="1">
      <alignment horizontal="left"/>
    </xf>
    <xf numFmtId="0" fontId="29" fillId="0" borderId="0" xfId="47" applyFont="1" applyFill="1" applyBorder="1" applyAlignment="1">
      <alignment horizontal="right"/>
    </xf>
    <xf numFmtId="3" fontId="29" fillId="0" borderId="0" xfId="47" applyNumberFormat="1" applyFont="1" applyFill="1" applyBorder="1" applyAlignment="1">
      <alignment horizontal="right"/>
    </xf>
    <xf numFmtId="166" fontId="48" fillId="0" borderId="28" xfId="1" applyNumberFormat="1" applyFont="1" applyFill="1" applyBorder="1" applyAlignment="1">
      <alignment horizontal="right" vertical="center" wrapText="1"/>
    </xf>
    <xf numFmtId="0" fontId="29" fillId="0" borderId="24" xfId="47" applyFont="1" applyFill="1" applyBorder="1" applyAlignment="1">
      <alignment horizontal="right"/>
    </xf>
    <xf numFmtId="3" fontId="29" fillId="0" borderId="24" xfId="47" applyNumberFormat="1" applyFont="1" applyFill="1" applyBorder="1" applyAlignment="1">
      <alignment horizontal="right"/>
    </xf>
    <xf numFmtId="0" fontId="27" fillId="0" borderId="0" xfId="0" applyFont="1" applyBorder="1" applyAlignment="1">
      <alignment horizontal="center" vertical="center"/>
    </xf>
    <xf numFmtId="0" fontId="21" fillId="0" borderId="24" xfId="1" applyFont="1" applyBorder="1" applyAlignment="1">
      <alignment vertical="center"/>
    </xf>
    <xf numFmtId="0" fontId="39" fillId="24" borderId="24" xfId="46" applyFont="1" applyFill="1" applyBorder="1" applyAlignment="1">
      <alignment horizontal="center" vertical="center" wrapText="1"/>
    </xf>
    <xf numFmtId="10" fontId="39" fillId="24" borderId="24" xfId="46" applyNumberFormat="1" applyFont="1" applyFill="1" applyBorder="1" applyAlignment="1">
      <alignment horizontal="center" vertical="center" wrapText="1"/>
    </xf>
    <xf numFmtId="0" fontId="0" fillId="0" borderId="0" xfId="0" applyFont="1" applyAlignment="1"/>
    <xf numFmtId="0" fontId="21" fillId="0" borderId="18" xfId="1" applyFont="1" applyBorder="1" applyAlignment="1">
      <alignment vertical="center"/>
    </xf>
    <xf numFmtId="0" fontId="21" fillId="0" borderId="27" xfId="1" applyFont="1" applyBorder="1" applyAlignment="1">
      <alignment vertical="center"/>
    </xf>
    <xf numFmtId="0" fontId="21" fillId="0" borderId="28" xfId="1" applyFont="1" applyBorder="1" applyAlignment="1">
      <alignment vertical="center"/>
    </xf>
    <xf numFmtId="49" fontId="28" fillId="25" borderId="24" xfId="47" applyNumberFormat="1" applyFont="1" applyFill="1" applyBorder="1" applyAlignment="1">
      <alignment horizontal="left" vertical="center" wrapText="1"/>
    </xf>
    <xf numFmtId="0" fontId="30" fillId="29" borderId="38" xfId="46" applyFont="1" applyFill="1" applyBorder="1" applyAlignment="1">
      <alignment horizontal="center" vertical="center" wrapText="1"/>
    </xf>
    <xf numFmtId="0" fontId="28" fillId="25" borderId="24" xfId="46" applyFont="1" applyFill="1" applyBorder="1" applyAlignment="1">
      <alignment vertical="center" wrapText="1"/>
    </xf>
    <xf numFmtId="49" fontId="28" fillId="0" borderId="24" xfId="47" applyNumberFormat="1" applyFont="1" applyFill="1" applyBorder="1" applyAlignment="1">
      <alignment horizontal="left" vertical="center" wrapText="1"/>
    </xf>
    <xf numFmtId="0" fontId="28" fillId="0" borderId="24" xfId="46" applyFont="1" applyFill="1" applyBorder="1" applyAlignment="1">
      <alignment vertical="center" wrapText="1"/>
    </xf>
    <xf numFmtId="3" fontId="29" fillId="0" borderId="0" xfId="46" applyNumberFormat="1" applyFont="1" applyBorder="1" applyAlignment="1">
      <alignment horizontal="left"/>
    </xf>
    <xf numFmtId="167" fontId="29" fillId="0" borderId="0" xfId="47" applyNumberFormat="1" applyFont="1" applyBorder="1" applyAlignment="1">
      <alignment horizontal="center" vertical="center"/>
    </xf>
    <xf numFmtId="3" fontId="29" fillId="25" borderId="0" xfId="46" applyNumberFormat="1" applyFont="1" applyFill="1" applyBorder="1" applyAlignment="1">
      <alignment horizontal="left"/>
    </xf>
    <xf numFmtId="166" fontId="56" fillId="0" borderId="24" xfId="1" applyNumberFormat="1" applyFont="1" applyFill="1" applyBorder="1" applyAlignment="1">
      <alignment horizontal="right" vertical="center" wrapText="1"/>
    </xf>
    <xf numFmtId="0" fontId="57" fillId="0" borderId="0" xfId="47" applyFont="1" applyFill="1" applyBorder="1" applyAlignment="1">
      <alignment horizontal="right"/>
    </xf>
    <xf numFmtId="0" fontId="21" fillId="0" borderId="38" xfId="46" applyFont="1" applyFill="1" applyBorder="1" applyAlignment="1">
      <alignment horizontal="center" vertical="center" wrapText="1"/>
    </xf>
    <xf numFmtId="0" fontId="21" fillId="0" borderId="33" xfId="46" applyFont="1" applyFill="1" applyBorder="1" applyAlignment="1">
      <alignment horizontal="center" vertical="center" wrapText="1"/>
    </xf>
    <xf numFmtId="0" fontId="21" fillId="0" borderId="47" xfId="1" applyFont="1" applyBorder="1" applyAlignment="1">
      <alignment horizontal="center" vertical="center" wrapText="1"/>
    </xf>
    <xf numFmtId="0" fontId="21" fillId="0" borderId="14" xfId="1" applyFont="1" applyBorder="1" applyAlignment="1">
      <alignment horizontal="center" vertical="center" wrapText="1"/>
    </xf>
    <xf numFmtId="0" fontId="21" fillId="0" borderId="15" xfId="1" applyFont="1" applyBorder="1" applyAlignment="1">
      <alignment horizontal="center" vertical="center" wrapText="1"/>
    </xf>
    <xf numFmtId="0" fontId="21" fillId="0" borderId="22" xfId="1" applyFont="1" applyBorder="1" applyAlignment="1">
      <alignment horizontal="center" vertical="center"/>
    </xf>
    <xf numFmtId="0" fontId="21" fillId="0" borderId="26" xfId="1" applyFont="1" applyBorder="1" applyAlignment="1">
      <alignment horizontal="center" vertical="center"/>
    </xf>
    <xf numFmtId="0" fontId="21" fillId="0" borderId="0" xfId="1" applyFont="1" applyAlignment="1">
      <alignment horizontal="left" vertical="center" wrapText="1"/>
    </xf>
    <xf numFmtId="0" fontId="21" fillId="0" borderId="0" xfId="38" applyFont="1" applyAlignment="1">
      <alignment horizontal="left" vertical="center" wrapText="1"/>
    </xf>
    <xf numFmtId="0" fontId="27" fillId="0" borderId="0" xfId="0" applyFont="1" applyAlignment="1">
      <alignment horizontal="center"/>
    </xf>
    <xf numFmtId="0" fontId="27" fillId="0" borderId="0" xfId="0" applyFont="1" applyAlignment="1">
      <alignment horizontal="center" vertical="center"/>
    </xf>
    <xf numFmtId="0" fontId="27" fillId="0" borderId="0" xfId="0" applyFont="1" applyBorder="1" applyAlignment="1">
      <alignment horizontal="center" vertical="center"/>
    </xf>
    <xf numFmtId="0" fontId="21" fillId="0" borderId="24" xfId="1" applyFont="1" applyBorder="1" applyAlignment="1">
      <alignment vertical="center"/>
    </xf>
    <xf numFmtId="0" fontId="0" fillId="0" borderId="24" xfId="0" applyBorder="1" applyAlignment="1"/>
    <xf numFmtId="0" fontId="23" fillId="24" borderId="0" xfId="1" applyFont="1" applyFill="1" applyBorder="1" applyAlignment="1">
      <alignment horizontal="center" vertical="center"/>
    </xf>
    <xf numFmtId="0" fontId="0" fillId="0" borderId="0" xfId="0" applyAlignment="1"/>
    <xf numFmtId="0" fontId="24" fillId="0" borderId="24" xfId="1" applyFont="1" applyBorder="1" applyAlignment="1">
      <alignment vertical="center"/>
    </xf>
    <xf numFmtId="0" fontId="48" fillId="24" borderId="10" xfId="1" applyFont="1" applyFill="1" applyBorder="1" applyAlignment="1">
      <alignment horizontal="center" vertical="center" wrapText="1"/>
    </xf>
    <xf numFmtId="0" fontId="48" fillId="24" borderId="20" xfId="1" applyFont="1" applyFill="1" applyBorder="1" applyAlignment="1">
      <alignment horizontal="center" vertical="center" wrapText="1"/>
    </xf>
    <xf numFmtId="0" fontId="48" fillId="24" borderId="11" xfId="1" applyFont="1" applyFill="1" applyBorder="1" applyAlignment="1">
      <alignment horizontal="center" vertical="center" wrapText="1"/>
    </xf>
    <xf numFmtId="0" fontId="48" fillId="24" borderId="12" xfId="1" applyFont="1" applyFill="1" applyBorder="1" applyAlignment="1">
      <alignment horizontal="center" vertical="center" wrapText="1"/>
    </xf>
    <xf numFmtId="0" fontId="47" fillId="0" borderId="23" xfId="1" applyFont="1" applyFill="1" applyBorder="1" applyAlignment="1">
      <alignment horizontal="center" vertical="center" wrapText="1"/>
    </xf>
    <xf numFmtId="0" fontId="24" fillId="0" borderId="42" xfId="1" applyFont="1" applyFill="1" applyBorder="1" applyAlignment="1">
      <alignment horizontal="center" vertical="center" wrapText="1"/>
    </xf>
    <xf numFmtId="0" fontId="21" fillId="0" borderId="27" xfId="1" applyFont="1" applyFill="1" applyBorder="1" applyAlignment="1">
      <alignment horizontal="center" vertical="center" wrapText="1"/>
    </xf>
    <xf numFmtId="0" fontId="21" fillId="0" borderId="28" xfId="1" applyFont="1" applyFill="1" applyBorder="1" applyAlignment="1">
      <alignment horizontal="center" vertical="center" wrapText="1"/>
    </xf>
    <xf numFmtId="0" fontId="21" fillId="0" borderId="48" xfId="46" applyFont="1" applyFill="1" applyBorder="1" applyAlignment="1">
      <alignment horizontal="center" vertical="center" wrapText="1"/>
    </xf>
    <xf numFmtId="0" fontId="21" fillId="0" borderId="41" xfId="46" applyFont="1" applyFill="1" applyBorder="1" applyAlignment="1">
      <alignment horizontal="center" vertical="center" wrapText="1"/>
    </xf>
    <xf numFmtId="0" fontId="21" fillId="0" borderId="27" xfId="46" applyFont="1" applyFill="1" applyBorder="1" applyAlignment="1">
      <alignment horizontal="center" vertical="center" wrapText="1"/>
    </xf>
    <xf numFmtId="0" fontId="21" fillId="0" borderId="38" xfId="46" applyFont="1" applyFill="1" applyBorder="1" applyAlignment="1">
      <alignment horizontal="center" vertical="center" wrapText="1"/>
    </xf>
    <xf numFmtId="0" fontId="21" fillId="0" borderId="33" xfId="46" applyFont="1" applyFill="1" applyBorder="1" applyAlignment="1">
      <alignment horizontal="center" vertical="center" wrapText="1"/>
    </xf>
    <xf numFmtId="0" fontId="21" fillId="0" borderId="24" xfId="46" applyFont="1" applyFill="1" applyBorder="1" applyAlignment="1">
      <alignment horizontal="center" vertical="center" wrapText="1"/>
    </xf>
    <xf numFmtId="0" fontId="39" fillId="24" borderId="24" xfId="46" applyFont="1" applyFill="1" applyBorder="1" applyAlignment="1">
      <alignment horizontal="center" vertical="center" wrapText="1"/>
    </xf>
    <xf numFmtId="0" fontId="39" fillId="24" borderId="43" xfId="46" applyFont="1" applyFill="1" applyBorder="1" applyAlignment="1">
      <alignment horizontal="center" vertical="center" wrapText="1"/>
    </xf>
    <xf numFmtId="0" fontId="39" fillId="24" borderId="31" xfId="46" applyFont="1" applyFill="1" applyBorder="1" applyAlignment="1">
      <alignment horizontal="center" vertical="center" wrapText="1"/>
    </xf>
    <xf numFmtId="0" fontId="39" fillId="24" borderId="49" xfId="46" applyFont="1" applyFill="1" applyBorder="1" applyAlignment="1">
      <alignment horizontal="center" vertical="center" wrapText="1"/>
    </xf>
    <xf numFmtId="0" fontId="39" fillId="24" borderId="44" xfId="46" applyFont="1" applyFill="1" applyBorder="1" applyAlignment="1">
      <alignment horizontal="center" vertical="center" wrapText="1"/>
    </xf>
    <xf numFmtId="0" fontId="39" fillId="24" borderId="24" xfId="46" applyFont="1" applyFill="1" applyBorder="1" applyAlignment="1">
      <alignment horizontal="center" vertical="center"/>
    </xf>
    <xf numFmtId="10" fontId="39" fillId="24" borderId="24" xfId="46" applyNumberFormat="1" applyFont="1" applyFill="1" applyBorder="1" applyAlignment="1">
      <alignment horizontal="center" vertical="center" wrapText="1"/>
    </xf>
    <xf numFmtId="0" fontId="39" fillId="24" borderId="21" xfId="46" applyFont="1" applyFill="1" applyBorder="1" applyAlignment="1">
      <alignment horizontal="center" vertical="center" wrapText="1"/>
    </xf>
    <xf numFmtId="0" fontId="39" fillId="24" borderId="50" xfId="46" applyFont="1" applyFill="1" applyBorder="1" applyAlignment="1">
      <alignment horizontal="center" vertical="center" wrapText="1"/>
    </xf>
    <xf numFmtId="0" fontId="51" fillId="0" borderId="38" xfId="46" applyFont="1" applyFill="1" applyBorder="1" applyAlignment="1">
      <alignment horizontal="right" vertical="center" wrapText="1"/>
    </xf>
    <xf numFmtId="0" fontId="51" fillId="0" borderId="33" xfId="46" applyFont="1" applyFill="1" applyBorder="1" applyAlignment="1">
      <alignment horizontal="right" vertical="center" wrapText="1"/>
    </xf>
    <xf numFmtId="0" fontId="48" fillId="24" borderId="19" xfId="46" applyFont="1" applyFill="1" applyBorder="1" applyAlignment="1">
      <alignment horizontal="left" vertical="center" wrapText="1"/>
    </xf>
    <xf numFmtId="0" fontId="48" fillId="24" borderId="45" xfId="46" applyFont="1" applyFill="1" applyBorder="1" applyAlignment="1">
      <alignment horizontal="left" vertical="center" wrapText="1"/>
    </xf>
    <xf numFmtId="0" fontId="48" fillId="24" borderId="46" xfId="46" applyFont="1" applyFill="1" applyBorder="1" applyAlignment="1">
      <alignment horizontal="left" vertical="center" wrapText="1"/>
    </xf>
    <xf numFmtId="0" fontId="39" fillId="24" borderId="22" xfId="46" applyFont="1" applyFill="1" applyBorder="1" applyAlignment="1">
      <alignment horizontal="center" vertical="center" wrapText="1"/>
    </xf>
    <xf numFmtId="0" fontId="48" fillId="24" borderId="24" xfId="46" applyFont="1" applyFill="1" applyBorder="1" applyAlignment="1">
      <alignment horizontal="left" vertical="center" wrapText="1"/>
    </xf>
    <xf numFmtId="0" fontId="39" fillId="24" borderId="18" xfId="46" applyFont="1" applyFill="1" applyBorder="1" applyAlignment="1">
      <alignment horizontal="center" vertical="center" wrapText="1"/>
    </xf>
    <xf numFmtId="0" fontId="21" fillId="0" borderId="38" xfId="46" applyFont="1" applyFill="1" applyBorder="1" applyAlignment="1">
      <alignment horizontal="right" vertical="center" wrapText="1"/>
    </xf>
    <xf numFmtId="0" fontId="21" fillId="0" borderId="33" xfId="46" applyFont="1" applyFill="1" applyBorder="1" applyAlignment="1">
      <alignment horizontal="right" vertical="center" wrapText="1"/>
    </xf>
    <xf numFmtId="0" fontId="48" fillId="24" borderId="10" xfId="46" applyFont="1" applyFill="1" applyBorder="1" applyAlignment="1">
      <alignment horizontal="left" vertical="center" wrapText="1"/>
    </xf>
    <xf numFmtId="0" fontId="48" fillId="24" borderId="11" xfId="46" applyFont="1" applyFill="1" applyBorder="1" applyAlignment="1">
      <alignment horizontal="left" vertical="center" wrapText="1"/>
    </xf>
    <xf numFmtId="0" fontId="48" fillId="24" borderId="12" xfId="46" applyFont="1" applyFill="1" applyBorder="1" applyAlignment="1">
      <alignment horizontal="left" vertical="center" wrapText="1"/>
    </xf>
    <xf numFmtId="0" fontId="37" fillId="0" borderId="43" xfId="46" applyFont="1" applyFill="1" applyBorder="1" applyAlignment="1">
      <alignment horizontal="left" vertical="center" wrapText="1"/>
    </xf>
    <xf numFmtId="0" fontId="37" fillId="0" borderId="39" xfId="46" applyFont="1" applyFill="1" applyBorder="1" applyAlignment="1">
      <alignment horizontal="left" vertical="center" wrapText="1"/>
    </xf>
    <xf numFmtId="0" fontId="37" fillId="0" borderId="31" xfId="46" applyFont="1" applyFill="1" applyBorder="1" applyAlignment="1">
      <alignment horizontal="left" vertical="center" wrapText="1"/>
    </xf>
    <xf numFmtId="1" fontId="35" fillId="27" borderId="30" xfId="0" applyNumberFormat="1" applyFont="1" applyFill="1" applyBorder="1" applyAlignment="1">
      <alignment horizontal="left" vertical="center"/>
    </xf>
    <xf numFmtId="1" fontId="35" fillId="27" borderId="39" xfId="0" applyNumberFormat="1" applyFont="1" applyFill="1" applyBorder="1" applyAlignment="1">
      <alignment horizontal="left" vertical="center"/>
    </xf>
    <xf numFmtId="1" fontId="35" fillId="27" borderId="31" xfId="0" applyNumberFormat="1" applyFont="1" applyFill="1" applyBorder="1" applyAlignment="1">
      <alignment horizontal="left" vertical="center"/>
    </xf>
    <xf numFmtId="0" fontId="36" fillId="30" borderId="38" xfId="47" applyFont="1" applyFill="1" applyBorder="1" applyAlignment="1">
      <alignment horizontal="center" vertical="center"/>
    </xf>
    <xf numFmtId="0" fontId="36" fillId="30" borderId="32" xfId="47" applyFont="1" applyFill="1" applyBorder="1" applyAlignment="1">
      <alignment horizontal="center" vertical="center"/>
    </xf>
    <xf numFmtId="0" fontId="36" fillId="30" borderId="33" xfId="47" applyFont="1" applyFill="1" applyBorder="1" applyAlignment="1">
      <alignment horizontal="center" vertical="center"/>
    </xf>
    <xf numFmtId="49" fontId="35" fillId="27" borderId="24" xfId="0" applyNumberFormat="1" applyFont="1" applyFill="1" applyBorder="1" applyAlignment="1">
      <alignment horizontal="left" vertical="top" wrapText="1"/>
    </xf>
    <xf numFmtId="49" fontId="28" fillId="29" borderId="24" xfId="0" applyNumberFormat="1" applyFont="1" applyFill="1" applyBorder="1" applyAlignment="1">
      <alignment horizontal="left" vertical="top" wrapText="1"/>
    </xf>
    <xf numFmtId="0" fontId="33" fillId="0" borderId="0" xfId="0" applyFont="1" applyAlignment="1">
      <alignment horizontal="center" vertical="center" wrapText="1"/>
    </xf>
    <xf numFmtId="0" fontId="0" fillId="0" borderId="0" xfId="0" applyFont="1" applyAlignment="1"/>
    <xf numFmtId="0" fontId="33" fillId="0" borderId="0" xfId="0" applyFont="1" applyAlignment="1">
      <alignment horizontal="center"/>
    </xf>
    <xf numFmtId="0" fontId="32" fillId="26" borderId="24" xfId="0" applyFont="1" applyFill="1" applyBorder="1" applyAlignment="1">
      <alignment horizontal="center" vertical="center"/>
    </xf>
    <xf numFmtId="0" fontId="32" fillId="26" borderId="23" xfId="0" applyFont="1" applyFill="1" applyBorder="1" applyAlignment="1">
      <alignment horizontal="center" vertical="center"/>
    </xf>
    <xf numFmtId="0" fontId="34" fillId="26" borderId="32"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28" fillId="28" borderId="16" xfId="0" applyFont="1" applyFill="1" applyBorder="1" applyAlignment="1">
      <alignment horizontal="center" vertical="center"/>
    </xf>
    <xf numFmtId="0" fontId="28" fillId="28" borderId="17" xfId="0" applyFont="1" applyFill="1" applyBorder="1" applyAlignment="1">
      <alignment horizontal="center" vertical="center"/>
    </xf>
    <xf numFmtId="0" fontId="28" fillId="28" borderId="10" xfId="0" applyFont="1" applyFill="1" applyBorder="1" applyAlignment="1">
      <alignment horizontal="center" vertical="center"/>
    </xf>
    <xf numFmtId="0" fontId="28" fillId="29" borderId="11" xfId="0" applyFont="1" applyFill="1" applyBorder="1" applyAlignment="1">
      <alignment horizontal="center" vertical="center"/>
    </xf>
    <xf numFmtId="0" fontId="28" fillId="29" borderId="12" xfId="0" applyFont="1" applyFill="1" applyBorder="1" applyAlignment="1">
      <alignment horizontal="center" vertical="center"/>
    </xf>
    <xf numFmtId="0" fontId="46" fillId="0" borderId="0" xfId="0" applyFont="1"/>
    <xf numFmtId="0" fontId="29" fillId="0" borderId="47" xfId="46" applyFont="1" applyFill="1" applyBorder="1" applyAlignment="1">
      <alignment vertical="center" wrapText="1"/>
    </xf>
    <xf numFmtId="0" fontId="29" fillId="0" borderId="23" xfId="46" applyFont="1" applyFill="1" applyBorder="1" applyAlignment="1">
      <alignment vertical="center" wrapText="1"/>
    </xf>
    <xf numFmtId="3" fontId="0" fillId="0" borderId="24" xfId="0" applyNumberFormat="1" applyFill="1" applyBorder="1" applyAlignment="1">
      <alignment horizontal="right" wrapText="1"/>
    </xf>
    <xf numFmtId="0" fontId="21" fillId="0" borderId="18" xfId="46" applyFont="1" applyFill="1" applyBorder="1" applyAlignment="1">
      <alignment wrapText="1"/>
    </xf>
    <xf numFmtId="0" fontId="0" fillId="0" borderId="0" xfId="0" applyFill="1"/>
    <xf numFmtId="3" fontId="29" fillId="0" borderId="24" xfId="46" applyNumberFormat="1" applyFont="1" applyFill="1" applyBorder="1" applyAlignment="1">
      <alignment vertical="center" wrapText="1"/>
    </xf>
    <xf numFmtId="0" fontId="39" fillId="0" borderId="38" xfId="46" applyFont="1" applyFill="1" applyBorder="1" applyAlignment="1">
      <alignment horizontal="center" vertical="center" wrapText="1"/>
    </xf>
    <xf numFmtId="0" fontId="39" fillId="0" borderId="33" xfId="46" applyFont="1" applyFill="1" applyBorder="1" applyAlignment="1">
      <alignment horizontal="center" vertical="center" wrapText="1"/>
    </xf>
    <xf numFmtId="0" fontId="51" fillId="0" borderId="22" xfId="1" applyFont="1" applyFill="1" applyBorder="1" applyAlignment="1" applyProtection="1">
      <alignment vertical="center" wrapText="1"/>
    </xf>
    <xf numFmtId="0" fontId="32" fillId="0" borderId="23" xfId="0" applyFont="1" applyFill="1" applyBorder="1" applyAlignment="1">
      <alignment horizontal="center" vertical="center" wrapText="1"/>
    </xf>
    <xf numFmtId="0" fontId="51" fillId="0" borderId="23" xfId="46" applyFont="1" applyFill="1" applyBorder="1" applyAlignment="1">
      <alignment vertical="center" wrapText="1"/>
    </xf>
    <xf numFmtId="3" fontId="51" fillId="0" borderId="24" xfId="0" applyNumberFormat="1" applyFont="1" applyFill="1" applyBorder="1" applyAlignment="1">
      <alignment horizontal="right" vertical="center" wrapText="1"/>
    </xf>
    <xf numFmtId="0" fontId="51" fillId="0" borderId="24" xfId="0" applyFont="1" applyFill="1" applyBorder="1" applyAlignment="1">
      <alignment horizontal="left" vertical="center" wrapText="1"/>
    </xf>
    <xf numFmtId="0" fontId="40" fillId="0" borderId="0" xfId="0" applyFont="1" applyFill="1"/>
    <xf numFmtId="3" fontId="0" fillId="0" borderId="24" xfId="0" applyNumberFormat="1" applyFont="1" applyFill="1" applyBorder="1" applyAlignment="1">
      <alignment horizontal="right" vertical="center" wrapText="1"/>
    </xf>
    <xf numFmtId="166" fontId="43" fillId="0" borderId="24" xfId="1" applyNumberFormat="1" applyFont="1" applyFill="1" applyBorder="1" applyAlignment="1">
      <alignment horizontal="right" vertical="center" wrapText="1"/>
    </xf>
  </cellXfs>
  <cellStyles count="56">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Comma" xfId="45" builtinId="3"/>
    <cellStyle name="Explanatory Text 2" xfId="29" xr:uid="{00000000-0005-0000-0000-00001B000000}"/>
    <cellStyle name="Good 2" xfId="30" xr:uid="{00000000-0005-0000-0000-00001C000000}"/>
    <cellStyle name="Heading 1 2" xfId="31" xr:uid="{00000000-0005-0000-0000-00001D000000}"/>
    <cellStyle name="Heading 2 2" xfId="32" xr:uid="{00000000-0005-0000-0000-00001E000000}"/>
    <cellStyle name="Heading 3 2" xfId="33" xr:uid="{00000000-0005-0000-0000-00001F000000}"/>
    <cellStyle name="Heading 3 2 2" xfId="54" xr:uid="{00000000-0005-0000-0000-000020000000}"/>
    <cellStyle name="Heading 4 2" xfId="34" xr:uid="{00000000-0005-0000-0000-000021000000}"/>
    <cellStyle name="Input 2" xfId="35" xr:uid="{00000000-0005-0000-0000-000022000000}"/>
    <cellStyle name="Linked Cell 2" xfId="36" xr:uid="{00000000-0005-0000-0000-000023000000}"/>
    <cellStyle name="Millares [0] 2 2" xfId="52" xr:uid="{00000000-0005-0000-0000-000025000000}"/>
    <cellStyle name="Millares 2 2" xfId="49" xr:uid="{00000000-0005-0000-0000-000026000000}"/>
    <cellStyle name="Millares 4" xfId="50" xr:uid="{00000000-0005-0000-0000-000027000000}"/>
    <cellStyle name="Neutral 2" xfId="37" xr:uid="{00000000-0005-0000-0000-000028000000}"/>
    <cellStyle name="Normal" xfId="0" builtinId="0"/>
    <cellStyle name="Normal 14" xfId="47" xr:uid="{00000000-0005-0000-0000-00002A000000}"/>
    <cellStyle name="Normal 2" xfId="38" xr:uid="{00000000-0005-0000-0000-00002B000000}"/>
    <cellStyle name="Normal 2 2" xfId="46" xr:uid="{00000000-0005-0000-0000-00002C000000}"/>
    <cellStyle name="Normal 3" xfId="1" xr:uid="{00000000-0005-0000-0000-00002D000000}"/>
    <cellStyle name="Normal 4" xfId="44" xr:uid="{00000000-0005-0000-0000-00002E000000}"/>
    <cellStyle name="Normal 7" xfId="53" xr:uid="{00000000-0005-0000-0000-00002F000000}"/>
    <cellStyle name="Normal 9 2" xfId="51" xr:uid="{00000000-0005-0000-0000-000030000000}"/>
    <cellStyle name="Note 2" xfId="39" xr:uid="{00000000-0005-0000-0000-000031000000}"/>
    <cellStyle name="Note 2 2" xfId="55" xr:uid="{00000000-0005-0000-0000-000032000000}"/>
    <cellStyle name="Output 2" xfId="40" xr:uid="{00000000-0005-0000-0000-000033000000}"/>
    <cellStyle name="Porcentaje 2" xfId="48" xr:uid="{00000000-0005-0000-0000-000034000000}"/>
    <cellStyle name="Title 2" xfId="41" xr:uid="{00000000-0005-0000-0000-000035000000}"/>
    <cellStyle name="Total 2" xfId="42" xr:uid="{00000000-0005-0000-0000-000036000000}"/>
    <cellStyle name="Warning Text 2" xfId="43" xr:uid="{00000000-0005-0000-0000-00003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23"/>
  <sheetViews>
    <sheetView workbookViewId="0">
      <selection activeCell="C19" sqref="C19:E19"/>
    </sheetView>
  </sheetViews>
  <sheetFormatPr defaultColWidth="9.109375" defaultRowHeight="14.4" x14ac:dyDescent="0.3"/>
  <cols>
    <col min="2" max="2" width="55" customWidth="1"/>
    <col min="3" max="3" width="45.6640625" bestFit="1" customWidth="1"/>
    <col min="4" max="4" width="30.88671875" bestFit="1" customWidth="1"/>
  </cols>
  <sheetData>
    <row r="1" spans="2:5" s="1" customFormat="1" ht="18" x14ac:dyDescent="0.35">
      <c r="B1" s="250" t="s">
        <v>0</v>
      </c>
      <c r="C1" s="250"/>
      <c r="D1" s="250"/>
    </row>
    <row r="2" spans="2:5" s="1" customFormat="1" ht="18" x14ac:dyDescent="0.3">
      <c r="B2" s="251" t="s">
        <v>1</v>
      </c>
      <c r="C2" s="251"/>
      <c r="D2" s="251"/>
    </row>
    <row r="3" spans="2:5" ht="18" x14ac:dyDescent="0.3">
      <c r="B3" s="252" t="s">
        <v>2</v>
      </c>
      <c r="C3" s="252"/>
      <c r="D3" s="252"/>
      <c r="E3" s="1"/>
    </row>
    <row r="4" spans="2:5" s="1" customFormat="1" ht="18.600000000000001" thickBot="1" x14ac:dyDescent="0.35">
      <c r="B4" s="223"/>
      <c r="C4" s="223"/>
      <c r="D4" s="223"/>
    </row>
    <row r="5" spans="2:5" x14ac:dyDescent="0.3">
      <c r="B5" s="3" t="s">
        <v>3</v>
      </c>
      <c r="C5" s="4" t="s">
        <v>4</v>
      </c>
      <c r="D5" s="5" t="s">
        <v>5</v>
      </c>
      <c r="E5" s="1"/>
    </row>
    <row r="6" spans="2:5" x14ac:dyDescent="0.3">
      <c r="B6" s="243" t="s">
        <v>6</v>
      </c>
      <c r="C6" s="69" t="s">
        <v>7</v>
      </c>
      <c r="D6" s="71" t="s">
        <v>8</v>
      </c>
      <c r="E6" s="1"/>
    </row>
    <row r="7" spans="2:5" x14ac:dyDescent="0.3">
      <c r="B7" s="244"/>
      <c r="C7" s="70" t="s">
        <v>9</v>
      </c>
      <c r="D7" s="71" t="s">
        <v>10</v>
      </c>
      <c r="E7" s="1"/>
    </row>
    <row r="8" spans="2:5" x14ac:dyDescent="0.3">
      <c r="B8" s="244"/>
      <c r="C8" s="70" t="s">
        <v>11</v>
      </c>
      <c r="D8" s="71" t="s">
        <v>12</v>
      </c>
      <c r="E8" s="1"/>
    </row>
    <row r="9" spans="2:5" x14ac:dyDescent="0.3">
      <c r="B9" s="244"/>
      <c r="C9" s="70" t="s">
        <v>13</v>
      </c>
      <c r="D9" s="71" t="s">
        <v>14</v>
      </c>
      <c r="E9" s="1"/>
    </row>
    <row r="10" spans="2:5" x14ac:dyDescent="0.3">
      <c r="B10" s="244"/>
      <c r="C10" s="70" t="s">
        <v>15</v>
      </c>
      <c r="D10" s="72" t="s">
        <v>16</v>
      </c>
      <c r="E10" s="1"/>
    </row>
    <row r="11" spans="2:5" x14ac:dyDescent="0.3">
      <c r="B11" s="244"/>
      <c r="C11" s="224"/>
      <c r="D11" s="228" t="s">
        <v>17</v>
      </c>
      <c r="E11" s="1"/>
    </row>
    <row r="12" spans="2:5" ht="15" thickBot="1" x14ac:dyDescent="0.35">
      <c r="B12" s="245"/>
      <c r="C12" s="229"/>
      <c r="D12" s="230"/>
      <c r="E12" s="1"/>
    </row>
    <row r="13" spans="2:5" x14ac:dyDescent="0.3">
      <c r="B13" s="1"/>
      <c r="C13" s="1"/>
      <c r="D13" s="1"/>
      <c r="E13" s="1"/>
    </row>
    <row r="14" spans="2:5" ht="16.5" customHeight="1" x14ac:dyDescent="0.3">
      <c r="B14" s="248"/>
      <c r="C14" s="248"/>
      <c r="D14" s="2"/>
      <c r="E14" s="1"/>
    </row>
    <row r="15" spans="2:5" ht="15" thickBot="1" x14ac:dyDescent="0.35">
      <c r="B15" s="2"/>
      <c r="C15" s="2"/>
      <c r="D15" s="2"/>
      <c r="E15" s="1"/>
    </row>
    <row r="16" spans="2:5" x14ac:dyDescent="0.3">
      <c r="B16" s="6" t="s">
        <v>18</v>
      </c>
      <c r="C16" s="255" t="s">
        <v>19</v>
      </c>
      <c r="D16" s="256"/>
      <c r="E16" s="256"/>
    </row>
    <row r="17" spans="2:5" x14ac:dyDescent="0.3">
      <c r="B17" s="246" t="s">
        <v>20</v>
      </c>
      <c r="C17" s="253" t="s">
        <v>21</v>
      </c>
      <c r="D17" s="254"/>
      <c r="E17" s="254"/>
    </row>
    <row r="18" spans="2:5" x14ac:dyDescent="0.3">
      <c r="B18" s="246"/>
      <c r="C18" s="253" t="s">
        <v>22</v>
      </c>
      <c r="D18" s="254"/>
      <c r="E18" s="254"/>
    </row>
    <row r="19" spans="2:5" x14ac:dyDescent="0.3">
      <c r="B19" s="246"/>
      <c r="C19" s="253" t="s">
        <v>23</v>
      </c>
      <c r="D19" s="254"/>
      <c r="E19" s="254"/>
    </row>
    <row r="20" spans="2:5" x14ac:dyDescent="0.3">
      <c r="B20" s="246"/>
      <c r="C20" s="257" t="s">
        <v>17</v>
      </c>
      <c r="D20" s="254"/>
      <c r="E20" s="254"/>
    </row>
    <row r="21" spans="2:5" ht="15" thickBot="1" x14ac:dyDescent="0.35">
      <c r="B21" s="247"/>
      <c r="C21" s="253" t="s">
        <v>17</v>
      </c>
      <c r="D21" s="254"/>
      <c r="E21" s="254"/>
    </row>
    <row r="22" spans="2:5" x14ac:dyDescent="0.3">
      <c r="B22" s="1"/>
      <c r="C22" s="1"/>
      <c r="D22" s="1"/>
      <c r="E22" s="1"/>
    </row>
    <row r="23" spans="2:5" ht="54" customHeight="1" x14ac:dyDescent="0.3">
      <c r="B23" s="249"/>
      <c r="C23" s="249"/>
      <c r="D23" s="1"/>
      <c r="E23" s="1"/>
    </row>
  </sheetData>
  <mergeCells count="13">
    <mergeCell ref="B6:B12"/>
    <mergeCell ref="B17:B21"/>
    <mergeCell ref="B14:C14"/>
    <mergeCell ref="B23:C23"/>
    <mergeCell ref="B1:D1"/>
    <mergeCell ref="B2:D2"/>
    <mergeCell ref="B3:D3"/>
    <mergeCell ref="C17:E17"/>
    <mergeCell ref="C16:E16"/>
    <mergeCell ref="C18:E18"/>
    <mergeCell ref="C19:E19"/>
    <mergeCell ref="C20:E20"/>
    <mergeCell ref="C21:E21"/>
  </mergeCells>
  <pageMargins left="0.7" right="0.7" top="0.75" bottom="0.75" header="0.3" footer="0.3"/>
  <pageSetup paperSize="1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7"/>
  <sheetViews>
    <sheetView topLeftCell="A13" zoomScale="70" zoomScaleNormal="70" workbookViewId="0">
      <selection activeCell="F19" sqref="F19"/>
    </sheetView>
  </sheetViews>
  <sheetFormatPr defaultColWidth="11.44140625" defaultRowHeight="15" x14ac:dyDescent="0.25"/>
  <cols>
    <col min="1" max="1" width="39.6640625" style="12" customWidth="1"/>
    <col min="2" max="2" width="53.44140625" style="8" customWidth="1"/>
    <col min="3" max="3" width="67" style="13" customWidth="1"/>
    <col min="4" max="4" width="38.6640625" style="13" customWidth="1"/>
    <col min="5" max="5" width="21.44140625" style="14" customWidth="1"/>
    <col min="6" max="6" width="20.6640625" style="15" customWidth="1"/>
    <col min="7" max="7" width="21.33203125" style="15" customWidth="1"/>
    <col min="8" max="8" width="20.5546875" style="16" customWidth="1"/>
    <col min="9" max="9" width="19.5546875" style="16" customWidth="1"/>
    <col min="10" max="10" width="16.5546875" style="15" customWidth="1"/>
    <col min="11" max="11" width="16.88671875" style="14" customWidth="1"/>
    <col min="12" max="12" width="22.5546875" style="15" customWidth="1"/>
    <col min="13" max="13" width="19.6640625" style="8" customWidth="1"/>
    <col min="14" max="14" width="15.6640625" style="8" customWidth="1"/>
    <col min="15" max="15" width="53.88671875" style="8" customWidth="1"/>
    <col min="16" max="16" width="11.44140625" style="9"/>
    <col min="17" max="17" width="14.88671875" style="9" hidden="1" customWidth="1"/>
    <col min="18" max="18" width="22.44140625" style="9" customWidth="1"/>
    <col min="19" max="19" width="16.88671875" style="9" customWidth="1"/>
    <col min="20" max="20" width="21" style="9" customWidth="1"/>
    <col min="21" max="21" width="33.109375" style="9" customWidth="1"/>
    <col min="22" max="22" width="17.88671875" style="9" customWidth="1"/>
    <col min="23" max="23" width="23.109375" style="9" customWidth="1"/>
    <col min="24" max="16384" width="11.44140625" style="9"/>
  </cols>
  <sheetData>
    <row r="1" spans="1:5" ht="70.95" customHeight="1" thickBot="1" x14ac:dyDescent="0.3">
      <c r="A1" s="262" t="s">
        <v>24</v>
      </c>
      <c r="B1" s="262"/>
      <c r="C1" s="262"/>
      <c r="D1" s="262"/>
      <c r="E1" s="218"/>
    </row>
    <row r="2" spans="1:5" ht="15.6" x14ac:dyDescent="0.25">
      <c r="A2" s="258" t="s">
        <v>25</v>
      </c>
      <c r="B2" s="259"/>
      <c r="C2" s="260"/>
      <c r="D2" s="261"/>
      <c r="E2" s="218"/>
    </row>
    <row r="3" spans="1:5" ht="15.6" x14ac:dyDescent="0.25">
      <c r="A3" s="73" t="s">
        <v>26</v>
      </c>
      <c r="B3" s="74"/>
      <c r="C3" s="75" t="s">
        <v>27</v>
      </c>
      <c r="D3" s="76" t="s">
        <v>28</v>
      </c>
      <c r="E3" s="218"/>
    </row>
    <row r="4" spans="1:5" ht="15.6" thickBot="1" x14ac:dyDescent="0.3">
      <c r="A4" s="77" t="s">
        <v>29</v>
      </c>
      <c r="B4" s="78"/>
      <c r="C4" s="79" t="s">
        <v>30</v>
      </c>
      <c r="D4" s="80" t="s">
        <v>31</v>
      </c>
      <c r="E4" s="218"/>
    </row>
    <row r="5" spans="1:5" ht="15.6" thickBot="1" x14ac:dyDescent="0.3">
      <c r="A5" s="263"/>
      <c r="B5" s="263"/>
      <c r="C5" s="263"/>
      <c r="D5" s="263"/>
      <c r="E5" s="218"/>
    </row>
    <row r="6" spans="1:5" ht="15.6" x14ac:dyDescent="0.25">
      <c r="A6" s="258" t="s">
        <v>32</v>
      </c>
      <c r="B6" s="259"/>
      <c r="C6" s="260"/>
      <c r="D6" s="261"/>
      <c r="E6" s="218"/>
    </row>
    <row r="7" spans="1:5" ht="15.6" thickBot="1" x14ac:dyDescent="0.3">
      <c r="A7" s="77" t="s">
        <v>33</v>
      </c>
      <c r="B7" s="78"/>
      <c r="C7" s="264"/>
      <c r="D7" s="265"/>
      <c r="E7" s="218"/>
    </row>
    <row r="8" spans="1:5" ht="15.6" thickBot="1" x14ac:dyDescent="0.3">
      <c r="A8" s="263"/>
      <c r="B8" s="263"/>
      <c r="C8" s="263"/>
      <c r="D8" s="263"/>
      <c r="E8" s="218"/>
    </row>
    <row r="9" spans="1:5" ht="15.6" x14ac:dyDescent="0.25">
      <c r="A9" s="258" t="s">
        <v>34</v>
      </c>
      <c r="B9" s="259"/>
      <c r="C9" s="260"/>
      <c r="D9" s="261"/>
      <c r="E9" s="218"/>
    </row>
    <row r="10" spans="1:5" ht="31.2" x14ac:dyDescent="0.25">
      <c r="A10" s="73" t="s">
        <v>35</v>
      </c>
      <c r="B10" s="74"/>
      <c r="C10" s="75" t="s">
        <v>36</v>
      </c>
      <c r="D10" s="76" t="s">
        <v>37</v>
      </c>
      <c r="E10" s="218"/>
    </row>
    <row r="11" spans="1:5" ht="15.6" x14ac:dyDescent="0.3">
      <c r="A11" s="81" t="s">
        <v>38</v>
      </c>
      <c r="B11" s="82"/>
      <c r="C11" s="83"/>
      <c r="D11" s="84"/>
      <c r="E11" s="218"/>
    </row>
    <row r="12" spans="1:5" ht="15.6" x14ac:dyDescent="0.3">
      <c r="A12" s="81" t="s">
        <v>39</v>
      </c>
      <c r="B12" s="82"/>
      <c r="C12" s="83">
        <v>400000</v>
      </c>
      <c r="D12" s="83">
        <v>400000</v>
      </c>
      <c r="E12" s="219"/>
    </row>
    <row r="13" spans="1:5" ht="15.6" x14ac:dyDescent="0.3">
      <c r="A13" s="81" t="s">
        <v>40</v>
      </c>
      <c r="B13" s="82"/>
      <c r="C13" s="83">
        <f>5028822+954178</f>
        <v>5983000</v>
      </c>
      <c r="D13" s="83">
        <f>5028822+954178</f>
        <v>5983000</v>
      </c>
      <c r="E13" s="219"/>
    </row>
    <row r="14" spans="1:5" ht="15.6" x14ac:dyDescent="0.3">
      <c r="A14" s="81" t="s">
        <v>41</v>
      </c>
      <c r="B14" s="82"/>
      <c r="C14" s="83"/>
      <c r="D14" s="239"/>
      <c r="E14" s="219"/>
    </row>
    <row r="15" spans="1:5" ht="15.6" x14ac:dyDescent="0.3">
      <c r="A15" s="81" t="s">
        <v>42</v>
      </c>
      <c r="B15" s="85"/>
      <c r="C15" s="83">
        <v>1503000</v>
      </c>
      <c r="D15" s="83">
        <v>1503000</v>
      </c>
      <c r="E15" s="219"/>
    </row>
    <row r="16" spans="1:5" ht="15.6" x14ac:dyDescent="0.3">
      <c r="A16" s="81" t="s">
        <v>43</v>
      </c>
      <c r="B16" s="86"/>
      <c r="C16" s="83">
        <f>264000+7786000</f>
        <v>8050000</v>
      </c>
      <c r="D16" s="83">
        <f>264000+7786000</f>
        <v>8050000</v>
      </c>
      <c r="E16" s="219"/>
    </row>
    <row r="17" spans="1:6" ht="15.6" x14ac:dyDescent="0.3">
      <c r="A17" s="87" t="s">
        <v>44</v>
      </c>
      <c r="B17" s="86"/>
      <c r="C17" s="83">
        <v>10361200</v>
      </c>
      <c r="D17" s="83">
        <v>10361200</v>
      </c>
      <c r="E17" s="219"/>
    </row>
    <row r="18" spans="1:6" ht="15.6" x14ac:dyDescent="0.3">
      <c r="A18" s="81" t="s">
        <v>45</v>
      </c>
      <c r="B18" s="85"/>
      <c r="C18" s="83"/>
      <c r="D18" s="84"/>
      <c r="E18" s="218"/>
    </row>
    <row r="19" spans="1:6" ht="15.6" x14ac:dyDescent="0.3">
      <c r="A19" s="87" t="s">
        <v>46</v>
      </c>
      <c r="B19" s="88"/>
      <c r="C19" s="334">
        <v>702800</v>
      </c>
      <c r="D19" s="334">
        <v>702800</v>
      </c>
      <c r="E19" s="240" t="s">
        <v>17</v>
      </c>
    </row>
    <row r="20" spans="1:6" ht="16.2" thickBot="1" x14ac:dyDescent="0.3">
      <c r="A20" s="89" t="s">
        <v>47</v>
      </c>
      <c r="B20" s="90"/>
      <c r="C20" s="91">
        <f>SUM(C11:C19)</f>
        <v>27000000</v>
      </c>
      <c r="D20" s="92">
        <f>SUM(D11:D19)</f>
        <v>27000000</v>
      </c>
      <c r="E20" s="220"/>
    </row>
    <row r="21" spans="1:6" ht="16.2" thickBot="1" x14ac:dyDescent="0.35">
      <c r="A21" s="1"/>
      <c r="B21" s="1"/>
      <c r="C21" s="1"/>
      <c r="D21" s="1"/>
      <c r="E21" s="218"/>
    </row>
    <row r="22" spans="1:6" ht="15.6" x14ac:dyDescent="0.25">
      <c r="A22" s="258" t="s">
        <v>48</v>
      </c>
      <c r="B22" s="259"/>
      <c r="C22" s="260"/>
      <c r="D22" s="261"/>
      <c r="E22" s="218"/>
    </row>
    <row r="23" spans="1:6" ht="31.2" x14ac:dyDescent="0.25">
      <c r="A23" s="73" t="s">
        <v>49</v>
      </c>
      <c r="B23" s="74"/>
      <c r="C23" s="75" t="s">
        <v>36</v>
      </c>
      <c r="D23" s="212" t="s">
        <v>37</v>
      </c>
      <c r="E23" s="221"/>
    </row>
    <row r="24" spans="1:6" ht="104.25" customHeight="1" x14ac:dyDescent="0.3">
      <c r="A24" s="93" t="s">
        <v>21</v>
      </c>
      <c r="B24" s="94"/>
      <c r="C24" s="95">
        <v>13364000</v>
      </c>
      <c r="D24" s="95">
        <v>13364000</v>
      </c>
      <c r="E24" s="222"/>
      <c r="F24" s="214"/>
    </row>
    <row r="25" spans="1:6" ht="75.75" customHeight="1" x14ac:dyDescent="0.3">
      <c r="A25" s="93" t="s">
        <v>22</v>
      </c>
      <c r="B25" s="94"/>
      <c r="C25" s="213">
        <v>11070200</v>
      </c>
      <c r="D25" s="213">
        <v>11070200</v>
      </c>
      <c r="E25" s="222"/>
    </row>
    <row r="26" spans="1:6" ht="60.75" customHeight="1" x14ac:dyDescent="0.3">
      <c r="A26" s="93" t="s">
        <v>23</v>
      </c>
      <c r="B26" s="94"/>
      <c r="C26" s="84">
        <v>1863000</v>
      </c>
      <c r="D26" s="213">
        <v>1863000</v>
      </c>
      <c r="E26" s="222"/>
    </row>
    <row r="27" spans="1:6" ht="30" customHeight="1" x14ac:dyDescent="0.3">
      <c r="A27" s="87" t="s">
        <v>302</v>
      </c>
      <c r="B27" s="88"/>
      <c r="C27" s="83">
        <v>702800</v>
      </c>
      <c r="D27" s="213">
        <v>702800</v>
      </c>
      <c r="E27" s="222"/>
    </row>
    <row r="28" spans="1:6" ht="15.6" x14ac:dyDescent="0.3">
      <c r="A28" s="87"/>
      <c r="B28" s="88"/>
      <c r="C28" s="83"/>
      <c r="D28" s="213"/>
      <c r="E28" s="221"/>
    </row>
    <row r="29" spans="1:6" ht="15.6" x14ac:dyDescent="0.3">
      <c r="A29" s="87"/>
      <c r="B29" s="88"/>
      <c r="C29" s="83"/>
      <c r="D29" s="213"/>
      <c r="E29" s="221"/>
    </row>
    <row r="30" spans="1:6" ht="16.2" thickBot="1" x14ac:dyDescent="0.3">
      <c r="A30" s="89" t="s">
        <v>47</v>
      </c>
      <c r="B30" s="90"/>
      <c r="C30" s="91">
        <f>SUM(C24:C29)</f>
        <v>27000000</v>
      </c>
      <c r="D30" s="92">
        <f>SUM(D24:D29)</f>
        <v>27000000</v>
      </c>
      <c r="E30" s="220"/>
    </row>
    <row r="31" spans="1:6" ht="15.6" x14ac:dyDescent="0.3">
      <c r="A31" s="1"/>
      <c r="B31" s="1"/>
      <c r="C31" s="1"/>
      <c r="D31" s="1"/>
      <c r="E31" s="218"/>
    </row>
    <row r="32" spans="1:6" ht="15.6" x14ac:dyDescent="0.3">
      <c r="A32" s="96"/>
      <c r="B32" s="96"/>
      <c r="C32" s="97"/>
      <c r="D32" s="97"/>
      <c r="E32" s="218"/>
    </row>
    <row r="33" spans="1:4" ht="15.6" x14ac:dyDescent="0.3">
      <c r="A33" s="1"/>
      <c r="B33" s="1"/>
      <c r="C33" s="1"/>
      <c r="D33" s="1"/>
    </row>
    <row r="34" spans="1:4" ht="15.6" x14ac:dyDescent="0.3">
      <c r="A34" s="98" t="s">
        <v>50</v>
      </c>
      <c r="B34" s="98"/>
      <c r="C34" s="99">
        <f>+C32+C30</f>
        <v>27000000</v>
      </c>
      <c r="D34" s="99">
        <f>+D32+D30</f>
        <v>27000000</v>
      </c>
    </row>
    <row r="35" spans="1:4" ht="15.6" x14ac:dyDescent="0.3">
      <c r="A35" s="1"/>
      <c r="B35" s="1"/>
      <c r="C35" s="1"/>
      <c r="D35" s="1"/>
    </row>
    <row r="36" spans="1:4" ht="15.6" x14ac:dyDescent="0.3">
      <c r="A36" s="1"/>
      <c r="B36" s="1"/>
      <c r="C36" s="1"/>
      <c r="D36" s="1"/>
    </row>
    <row r="37" spans="1:4" ht="15.6" x14ac:dyDescent="0.3">
      <c r="A37" s="1"/>
      <c r="B37" s="1"/>
      <c r="C37" s="1"/>
      <c r="D37" s="1"/>
    </row>
  </sheetData>
  <mergeCells count="8">
    <mergeCell ref="A9:D9"/>
    <mergeCell ref="A22:D22"/>
    <mergeCell ref="A1:D1"/>
    <mergeCell ref="A2:D2"/>
    <mergeCell ref="A5:D5"/>
    <mergeCell ref="A6:D6"/>
    <mergeCell ref="C7:D7"/>
    <mergeCell ref="A8:D8"/>
  </mergeCells>
  <printOptions horizontalCentered="1"/>
  <pageMargins left="0.82677165354330717" right="3.937007874015748E-2" top="0.19685039370078741" bottom="0.15748031496062992" header="0.31496062992125984" footer="0.31496062992125984"/>
  <pageSetup paperSize="14" scale="32" fitToHeight="0" orientation="landscape" r:id="rId1"/>
  <colBreaks count="2" manualBreakCount="2">
    <brk id="1" max="1048575" man="1"/>
    <brk id="4"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87"/>
  <sheetViews>
    <sheetView zoomScale="60" zoomScaleNormal="60" workbookViewId="0">
      <selection activeCell="G32" sqref="G32:G42"/>
    </sheetView>
  </sheetViews>
  <sheetFormatPr defaultColWidth="11.44140625" defaultRowHeight="15" x14ac:dyDescent="0.25"/>
  <cols>
    <col min="1" max="1" width="20.6640625" style="12" customWidth="1"/>
    <col min="2" max="2" width="53.44140625" style="8" customWidth="1"/>
    <col min="3" max="3" width="67" style="13" customWidth="1"/>
    <col min="4" max="4" width="38.6640625" style="13" customWidth="1"/>
    <col min="5" max="5" width="21.44140625" style="14" customWidth="1"/>
    <col min="6" max="6" width="20.6640625" style="15" customWidth="1"/>
    <col min="7" max="7" width="21.33203125" style="15" customWidth="1"/>
    <col min="8" max="8" width="20.5546875" style="16" customWidth="1"/>
    <col min="9" max="9" width="19.5546875" style="16" customWidth="1"/>
    <col min="10" max="10" width="16.5546875" style="15" customWidth="1"/>
    <col min="11" max="11" width="16.88671875" style="14" customWidth="1"/>
    <col min="12" max="12" width="22.5546875" style="15" customWidth="1"/>
    <col min="13" max="13" width="19.6640625" style="8" customWidth="1"/>
    <col min="14" max="14" width="25.88671875" style="8" customWidth="1"/>
    <col min="15" max="15" width="53.88671875" style="8" customWidth="1"/>
    <col min="16" max="16" width="11.44140625" style="9"/>
    <col min="17" max="17" width="14.88671875" style="9" hidden="1" customWidth="1"/>
    <col min="18" max="18" width="22.44140625" style="9" customWidth="1"/>
    <col min="19" max="19" width="16.88671875" style="9" customWidth="1"/>
    <col min="20" max="20" width="21" style="9" customWidth="1"/>
    <col min="21" max="21" width="33.109375" style="9" customWidth="1"/>
    <col min="22" max="22" width="17.88671875" style="9" customWidth="1"/>
    <col min="23" max="23" width="23.109375" style="9" customWidth="1"/>
    <col min="24" max="16384" width="11.44140625" style="9"/>
  </cols>
  <sheetData>
    <row r="1" spans="1:20" s="1" customFormat="1" ht="16.2" thickBot="1" x14ac:dyDescent="0.35">
      <c r="A1" s="294" t="s">
        <v>51</v>
      </c>
      <c r="B1" s="295"/>
      <c r="C1" s="295"/>
      <c r="D1" s="295"/>
      <c r="E1" s="295"/>
      <c r="F1" s="295"/>
      <c r="G1" s="295"/>
      <c r="H1" s="295"/>
      <c r="I1" s="295"/>
      <c r="J1" s="295"/>
      <c r="K1" s="295"/>
      <c r="L1" s="295"/>
      <c r="M1" s="295"/>
      <c r="N1" s="296"/>
      <c r="O1" s="100"/>
      <c r="P1" s="100"/>
      <c r="Q1" s="101"/>
      <c r="R1" s="102"/>
      <c r="S1" s="100"/>
      <c r="T1" s="100"/>
    </row>
    <row r="2" spans="1:20" s="1" customFormat="1" ht="15.6" x14ac:dyDescent="0.3">
      <c r="A2" s="291" t="s">
        <v>52</v>
      </c>
      <c r="B2" s="292"/>
      <c r="C2" s="292"/>
      <c r="D2" s="292"/>
      <c r="E2" s="292"/>
      <c r="F2" s="292"/>
      <c r="G2" s="292"/>
      <c r="H2" s="292"/>
      <c r="I2" s="292"/>
      <c r="J2" s="292"/>
      <c r="K2" s="292"/>
      <c r="L2" s="292"/>
      <c r="M2" s="292"/>
      <c r="N2" s="293"/>
      <c r="O2" s="100"/>
      <c r="P2" s="100"/>
      <c r="Q2" s="53" t="s">
        <v>53</v>
      </c>
      <c r="R2" s="102"/>
      <c r="S2" s="100"/>
      <c r="T2" s="100"/>
    </row>
    <row r="3" spans="1:20" s="1" customFormat="1" ht="14.4" x14ac:dyDescent="0.3">
      <c r="A3" s="286" t="s">
        <v>54</v>
      </c>
      <c r="B3" s="272" t="s">
        <v>55</v>
      </c>
      <c r="C3" s="272" t="s">
        <v>56</v>
      </c>
      <c r="D3" s="272" t="s">
        <v>57</v>
      </c>
      <c r="E3" s="272" t="s">
        <v>58</v>
      </c>
      <c r="F3" s="272" t="s">
        <v>59</v>
      </c>
      <c r="G3" s="277" t="s">
        <v>60</v>
      </c>
      <c r="H3" s="277"/>
      <c r="I3" s="277"/>
      <c r="J3" s="272" t="s">
        <v>61</v>
      </c>
      <c r="K3" s="272" t="s">
        <v>62</v>
      </c>
      <c r="L3" s="272" t="s">
        <v>63</v>
      </c>
      <c r="M3" s="272"/>
      <c r="N3" s="288" t="s">
        <v>64</v>
      </c>
      <c r="O3" s="100"/>
      <c r="P3" s="100"/>
      <c r="Q3" s="53" t="s">
        <v>65</v>
      </c>
      <c r="R3" s="102"/>
      <c r="S3" s="100"/>
      <c r="T3" s="100"/>
    </row>
    <row r="4" spans="1:20" s="1" customFormat="1" ht="40.5" customHeight="1" x14ac:dyDescent="0.3">
      <c r="A4" s="286"/>
      <c r="B4" s="272"/>
      <c r="C4" s="272"/>
      <c r="D4" s="272"/>
      <c r="E4" s="272"/>
      <c r="F4" s="272"/>
      <c r="G4" s="103" t="s">
        <v>66</v>
      </c>
      <c r="H4" s="226" t="s">
        <v>67</v>
      </c>
      <c r="I4" s="226" t="s">
        <v>68</v>
      </c>
      <c r="J4" s="272"/>
      <c r="K4" s="272"/>
      <c r="L4" s="225" t="s">
        <v>69</v>
      </c>
      <c r="M4" s="225" t="s">
        <v>70</v>
      </c>
      <c r="N4" s="288"/>
      <c r="O4" s="100"/>
      <c r="P4" s="100"/>
      <c r="Q4" s="54" t="s">
        <v>71</v>
      </c>
      <c r="R4" s="102"/>
      <c r="S4" s="100"/>
      <c r="T4" s="100"/>
    </row>
    <row r="5" spans="1:20" s="1" customFormat="1" ht="14.4" x14ac:dyDescent="0.3">
      <c r="A5" s="104"/>
      <c r="B5" s="105"/>
      <c r="C5" s="106"/>
      <c r="D5" s="107"/>
      <c r="E5" s="108"/>
      <c r="F5" s="106"/>
      <c r="G5" s="109"/>
      <c r="H5" s="110"/>
      <c r="I5" s="111"/>
      <c r="J5" s="107"/>
      <c r="K5" s="107"/>
      <c r="L5" s="112"/>
      <c r="M5" s="112"/>
      <c r="N5" s="113"/>
      <c r="O5" s="100"/>
      <c r="P5" s="100"/>
      <c r="Q5" s="53" t="s">
        <v>72</v>
      </c>
      <c r="R5" s="102"/>
      <c r="S5" s="100"/>
      <c r="T5" s="100"/>
    </row>
    <row r="6" spans="1:20" s="1" customFormat="1" ht="14.4" x14ac:dyDescent="0.3">
      <c r="A6" s="104"/>
      <c r="B6" s="105"/>
      <c r="C6" s="106"/>
      <c r="D6" s="107"/>
      <c r="E6" s="108"/>
      <c r="F6" s="106"/>
      <c r="G6" s="109"/>
      <c r="H6" s="110"/>
      <c r="I6" s="111"/>
      <c r="J6" s="107"/>
      <c r="K6" s="107"/>
      <c r="L6" s="114"/>
      <c r="M6" s="115"/>
      <c r="N6" s="113"/>
      <c r="O6" s="100"/>
      <c r="P6" s="100"/>
      <c r="Q6" s="53"/>
      <c r="R6" s="102"/>
      <c r="S6" s="100"/>
      <c r="T6" s="100"/>
    </row>
    <row r="7" spans="1:20" s="1" customFormat="1" ht="14.4" x14ac:dyDescent="0.3">
      <c r="A7" s="104"/>
      <c r="B7" s="105"/>
      <c r="C7" s="106"/>
      <c r="D7" s="107"/>
      <c r="E7" s="108"/>
      <c r="F7" s="106"/>
      <c r="G7" s="110"/>
      <c r="H7" s="110"/>
      <c r="I7" s="111"/>
      <c r="J7" s="107"/>
      <c r="K7" s="107"/>
      <c r="L7" s="114"/>
      <c r="M7" s="115"/>
      <c r="N7" s="113"/>
      <c r="O7" s="100"/>
      <c r="P7" s="100"/>
      <c r="Q7" s="53"/>
      <c r="R7" s="102"/>
      <c r="S7" s="100"/>
      <c r="T7" s="100"/>
    </row>
    <row r="8" spans="1:20" s="1" customFormat="1" ht="42" thickBot="1" x14ac:dyDescent="0.35">
      <c r="A8" s="116" t="s">
        <v>73</v>
      </c>
      <c r="B8" s="117"/>
      <c r="C8" s="117"/>
      <c r="D8" s="117"/>
      <c r="E8" s="117"/>
      <c r="F8" s="117"/>
      <c r="G8" s="118">
        <f>SUM(G5:G7)</f>
        <v>0</v>
      </c>
      <c r="H8" s="118">
        <f>SUM(H5:H7)</f>
        <v>0</v>
      </c>
      <c r="I8" s="118">
        <f>SUM(I5:I7)</f>
        <v>0</v>
      </c>
      <c r="J8" s="117"/>
      <c r="K8" s="117"/>
      <c r="L8" s="117"/>
      <c r="M8" s="117"/>
      <c r="N8" s="119"/>
      <c r="O8" s="100"/>
      <c r="P8" s="100"/>
      <c r="Q8" s="53" t="s">
        <v>74</v>
      </c>
      <c r="R8" s="102"/>
      <c r="S8" s="100"/>
      <c r="T8" s="100"/>
    </row>
    <row r="9" spans="1:20" s="1" customFormat="1" ht="28.2" thickBot="1" x14ac:dyDescent="0.35">
      <c r="G9" s="120"/>
      <c r="H9" s="121"/>
      <c r="I9" s="121"/>
      <c r="Q9" s="53" t="s">
        <v>75</v>
      </c>
      <c r="R9" s="54"/>
    </row>
    <row r="10" spans="1:20" s="1" customFormat="1" ht="27.6" x14ac:dyDescent="0.3">
      <c r="A10" s="291" t="s">
        <v>76</v>
      </c>
      <c r="B10" s="292"/>
      <c r="C10" s="292"/>
      <c r="D10" s="292"/>
      <c r="E10" s="292"/>
      <c r="F10" s="292"/>
      <c r="G10" s="292"/>
      <c r="H10" s="292"/>
      <c r="I10" s="292"/>
      <c r="J10" s="292"/>
      <c r="K10" s="292"/>
      <c r="L10" s="292"/>
      <c r="M10" s="292"/>
      <c r="N10" s="293"/>
      <c r="O10" s="100"/>
      <c r="P10" s="100"/>
      <c r="Q10" s="53" t="s">
        <v>77</v>
      </c>
      <c r="R10" s="102"/>
      <c r="S10" s="100"/>
      <c r="T10" s="100"/>
    </row>
    <row r="11" spans="1:20" s="1" customFormat="1" ht="15" customHeight="1" x14ac:dyDescent="0.3">
      <c r="A11" s="286" t="s">
        <v>54</v>
      </c>
      <c r="B11" s="272" t="s">
        <v>55</v>
      </c>
      <c r="C11" s="272" t="s">
        <v>56</v>
      </c>
      <c r="D11" s="272" t="s">
        <v>78</v>
      </c>
      <c r="E11" s="272" t="s">
        <v>58</v>
      </c>
      <c r="F11" s="272" t="s">
        <v>59</v>
      </c>
      <c r="G11" s="277" t="s">
        <v>60</v>
      </c>
      <c r="H11" s="277"/>
      <c r="I11" s="277"/>
      <c r="J11" s="272" t="s">
        <v>61</v>
      </c>
      <c r="K11" s="272" t="s">
        <v>62</v>
      </c>
      <c r="L11" s="272" t="s">
        <v>63</v>
      </c>
      <c r="M11" s="272"/>
      <c r="N11" s="288" t="s">
        <v>64</v>
      </c>
      <c r="O11" s="100"/>
      <c r="P11" s="100"/>
      <c r="Q11" s="53" t="s">
        <v>79</v>
      </c>
      <c r="R11" s="102"/>
      <c r="S11" s="100"/>
      <c r="T11" s="100"/>
    </row>
    <row r="12" spans="1:20" s="1" customFormat="1" ht="36" customHeight="1" x14ac:dyDescent="0.3">
      <c r="A12" s="286"/>
      <c r="B12" s="272"/>
      <c r="C12" s="272"/>
      <c r="D12" s="272"/>
      <c r="E12" s="272"/>
      <c r="F12" s="272"/>
      <c r="G12" s="103" t="s">
        <v>66</v>
      </c>
      <c r="H12" s="226" t="s">
        <v>67</v>
      </c>
      <c r="I12" s="226" t="s">
        <v>68</v>
      </c>
      <c r="J12" s="272"/>
      <c r="K12" s="272"/>
      <c r="L12" s="225" t="s">
        <v>69</v>
      </c>
      <c r="M12" s="225" t="s">
        <v>70</v>
      </c>
      <c r="N12" s="288"/>
      <c r="O12" s="100"/>
      <c r="P12" s="100"/>
      <c r="Q12" s="101"/>
      <c r="R12" s="102"/>
      <c r="S12" s="100"/>
      <c r="T12" s="100"/>
    </row>
    <row r="13" spans="1:20" s="1" customFormat="1" ht="14.4" x14ac:dyDescent="0.3">
      <c r="G13" s="120"/>
      <c r="H13" s="121"/>
      <c r="I13" s="121"/>
    </row>
    <row r="14" spans="1:20" s="1" customFormat="1" ht="73.95" customHeight="1" x14ac:dyDescent="0.3">
      <c r="A14" s="17" t="s">
        <v>80</v>
      </c>
      <c r="B14" s="62" t="s">
        <v>81</v>
      </c>
      <c r="C14" s="122" t="s">
        <v>82</v>
      </c>
      <c r="D14" s="107" t="s">
        <v>53</v>
      </c>
      <c r="E14" s="123"/>
      <c r="F14" s="106"/>
      <c r="G14" s="124">
        <v>400000</v>
      </c>
      <c r="H14" s="124">
        <v>100</v>
      </c>
      <c r="I14" s="124">
        <v>0</v>
      </c>
      <c r="J14" s="125" t="s">
        <v>83</v>
      </c>
      <c r="K14" s="107" t="s">
        <v>53</v>
      </c>
      <c r="L14" s="126" t="s">
        <v>84</v>
      </c>
      <c r="M14" s="126" t="s">
        <v>84</v>
      </c>
      <c r="N14" s="126" t="s">
        <v>85</v>
      </c>
      <c r="O14" s="100"/>
      <c r="P14" s="100"/>
      <c r="Q14" s="53" t="s">
        <v>53</v>
      </c>
      <c r="R14" s="102"/>
      <c r="S14" s="100"/>
      <c r="T14" s="100"/>
    </row>
    <row r="15" spans="1:20" s="1" customFormat="1" thickBot="1" x14ac:dyDescent="0.35">
      <c r="A15" s="116" t="s">
        <v>73</v>
      </c>
      <c r="B15" s="117"/>
      <c r="C15" s="117"/>
      <c r="D15" s="117"/>
      <c r="E15" s="127"/>
      <c r="F15" s="127"/>
      <c r="G15" s="128">
        <f>SUM(G13:G14)</f>
        <v>400000</v>
      </c>
      <c r="H15" s="128">
        <v>100</v>
      </c>
      <c r="I15" s="128">
        <f>SUM(I13:I14)</f>
        <v>0</v>
      </c>
      <c r="J15" s="117"/>
      <c r="K15" s="117"/>
      <c r="L15" s="117"/>
      <c r="M15" s="117"/>
      <c r="N15" s="119"/>
      <c r="O15" s="100"/>
      <c r="P15" s="100"/>
      <c r="Q15" s="53"/>
      <c r="R15" s="102"/>
      <c r="S15" s="100"/>
      <c r="T15" s="100"/>
    </row>
    <row r="16" spans="1:20" s="1" customFormat="1" ht="42" thickBot="1" x14ac:dyDescent="0.35">
      <c r="G16" s="120"/>
      <c r="H16" s="121"/>
      <c r="I16" s="129"/>
      <c r="Q16" s="53" t="s">
        <v>86</v>
      </c>
      <c r="R16" s="54"/>
    </row>
    <row r="17" spans="1:20" s="1" customFormat="1" ht="41.4" x14ac:dyDescent="0.3">
      <c r="A17" s="291" t="s">
        <v>87</v>
      </c>
      <c r="B17" s="292"/>
      <c r="C17" s="292"/>
      <c r="D17" s="292"/>
      <c r="E17" s="292"/>
      <c r="F17" s="292"/>
      <c r="G17" s="292"/>
      <c r="H17" s="292"/>
      <c r="I17" s="292"/>
      <c r="J17" s="292"/>
      <c r="K17" s="292"/>
      <c r="L17" s="292"/>
      <c r="M17" s="292"/>
      <c r="N17" s="293"/>
      <c r="Q17" s="53" t="s">
        <v>88</v>
      </c>
      <c r="R17" s="54"/>
    </row>
    <row r="18" spans="1:20" s="1" customFormat="1" ht="15" customHeight="1" x14ac:dyDescent="0.3">
      <c r="A18" s="286" t="s">
        <v>54</v>
      </c>
      <c r="B18" s="272" t="s">
        <v>55</v>
      </c>
      <c r="C18" s="272" t="s">
        <v>56</v>
      </c>
      <c r="D18" s="272" t="s">
        <v>78</v>
      </c>
      <c r="E18" s="272" t="s">
        <v>58</v>
      </c>
      <c r="F18" s="272" t="s">
        <v>59</v>
      </c>
      <c r="G18" s="277" t="s">
        <v>60</v>
      </c>
      <c r="H18" s="277"/>
      <c r="I18" s="277"/>
      <c r="J18" s="272" t="s">
        <v>61</v>
      </c>
      <c r="K18" s="272" t="s">
        <v>62</v>
      </c>
      <c r="L18" s="272" t="s">
        <v>63</v>
      </c>
      <c r="M18" s="272"/>
      <c r="N18" s="288" t="s">
        <v>64</v>
      </c>
      <c r="Q18" s="53" t="s">
        <v>89</v>
      </c>
      <c r="R18" s="54"/>
    </row>
    <row r="19" spans="1:20" s="1" customFormat="1" ht="36.75" customHeight="1" x14ac:dyDescent="0.3">
      <c r="A19" s="286"/>
      <c r="B19" s="272"/>
      <c r="C19" s="272"/>
      <c r="D19" s="272"/>
      <c r="E19" s="272"/>
      <c r="F19" s="272"/>
      <c r="G19" s="103" t="s">
        <v>66</v>
      </c>
      <c r="H19" s="226" t="s">
        <v>67</v>
      </c>
      <c r="I19" s="226" t="s">
        <v>68</v>
      </c>
      <c r="J19" s="272"/>
      <c r="K19" s="272"/>
      <c r="L19" s="225" t="s">
        <v>90</v>
      </c>
      <c r="M19" s="225" t="s">
        <v>70</v>
      </c>
      <c r="N19" s="288"/>
      <c r="Q19" s="53" t="s">
        <v>91</v>
      </c>
      <c r="R19" s="54"/>
    </row>
    <row r="20" spans="1:20" s="1" customFormat="1" ht="39.6" x14ac:dyDescent="0.3">
      <c r="A20" s="17" t="s">
        <v>80</v>
      </c>
      <c r="B20" s="62" t="s">
        <v>92</v>
      </c>
      <c r="C20" s="130" t="s">
        <v>93</v>
      </c>
      <c r="D20" s="107" t="s">
        <v>53</v>
      </c>
      <c r="E20" s="123"/>
      <c r="F20" s="106"/>
      <c r="G20" s="124">
        <v>2000000</v>
      </c>
      <c r="H20" s="124">
        <v>100</v>
      </c>
      <c r="I20" s="124">
        <v>0</v>
      </c>
      <c r="J20" s="125" t="s">
        <v>83</v>
      </c>
      <c r="K20" s="63" t="s">
        <v>53</v>
      </c>
      <c r="L20" s="126" t="s">
        <v>84</v>
      </c>
      <c r="M20" s="126" t="s">
        <v>84</v>
      </c>
      <c r="N20" s="126" t="s">
        <v>94</v>
      </c>
      <c r="O20" s="100"/>
      <c r="P20" s="100"/>
      <c r="Q20" s="53" t="s">
        <v>95</v>
      </c>
      <c r="R20" s="102"/>
      <c r="S20" s="100"/>
      <c r="T20" s="100"/>
    </row>
    <row r="21" spans="1:20" s="1" customFormat="1" ht="66" x14ac:dyDescent="0.3">
      <c r="A21" s="17" t="s">
        <v>80</v>
      </c>
      <c r="B21" s="62" t="s">
        <v>92</v>
      </c>
      <c r="C21" s="41" t="s">
        <v>96</v>
      </c>
      <c r="D21" s="63" t="s">
        <v>53</v>
      </c>
      <c r="E21" s="63"/>
      <c r="F21" s="63"/>
      <c r="G21" s="124">
        <v>700000</v>
      </c>
      <c r="H21" s="131">
        <v>100</v>
      </c>
      <c r="I21" s="131">
        <v>0</v>
      </c>
      <c r="J21" s="125" t="s">
        <v>83</v>
      </c>
      <c r="K21" s="63" t="s">
        <v>53</v>
      </c>
      <c r="L21" s="126" t="s">
        <v>84</v>
      </c>
      <c r="M21" s="126" t="s">
        <v>84</v>
      </c>
      <c r="N21" s="126" t="s">
        <v>97</v>
      </c>
      <c r="Q21" s="101"/>
      <c r="R21" s="54"/>
    </row>
    <row r="22" spans="1:20" s="1" customFormat="1" ht="66" x14ac:dyDescent="0.3">
      <c r="A22" s="17" t="s">
        <v>8</v>
      </c>
      <c r="B22" s="62" t="s">
        <v>98</v>
      </c>
      <c r="C22" s="41" t="s">
        <v>99</v>
      </c>
      <c r="D22" s="63" t="s">
        <v>53</v>
      </c>
      <c r="E22" s="63"/>
      <c r="F22" s="63"/>
      <c r="G22" s="124">
        <v>1286000</v>
      </c>
      <c r="H22" s="131">
        <v>100</v>
      </c>
      <c r="I22" s="131">
        <v>0</v>
      </c>
      <c r="J22" s="125" t="s">
        <v>83</v>
      </c>
      <c r="K22" s="63" t="s">
        <v>53</v>
      </c>
      <c r="L22" s="126" t="s">
        <v>84</v>
      </c>
      <c r="M22" s="126" t="s">
        <v>84</v>
      </c>
      <c r="N22" s="126" t="s">
        <v>97</v>
      </c>
    </row>
    <row r="23" spans="1:20" s="1" customFormat="1" ht="66" x14ac:dyDescent="0.3">
      <c r="A23" s="17" t="s">
        <v>16</v>
      </c>
      <c r="B23" s="132" t="s">
        <v>100</v>
      </c>
      <c r="C23" s="41" t="s">
        <v>101</v>
      </c>
      <c r="D23" s="63" t="s">
        <v>53</v>
      </c>
      <c r="E23" s="63"/>
      <c r="F23" s="63"/>
      <c r="G23" s="124">
        <v>1997000</v>
      </c>
      <c r="H23" s="131">
        <v>100</v>
      </c>
      <c r="I23" s="131">
        <v>0</v>
      </c>
      <c r="J23" s="125" t="s">
        <v>83</v>
      </c>
      <c r="K23" s="63" t="s">
        <v>53</v>
      </c>
      <c r="L23" s="126" t="s">
        <v>84</v>
      </c>
      <c r="M23" s="126" t="s">
        <v>84</v>
      </c>
      <c r="N23" s="126" t="s">
        <v>97</v>
      </c>
      <c r="Q23" s="101"/>
      <c r="R23" s="54"/>
    </row>
    <row r="24" spans="1:20" s="1" customFormat="1" ht="41.4" x14ac:dyDescent="0.3">
      <c r="A24" s="133"/>
      <c r="B24" s="63"/>
      <c r="C24" s="63"/>
      <c r="D24" s="63"/>
      <c r="E24" s="63"/>
      <c r="F24" s="63"/>
      <c r="G24" s="134"/>
      <c r="H24" s="134"/>
      <c r="I24" s="134"/>
      <c r="J24" s="63"/>
      <c r="K24" s="63"/>
      <c r="L24" s="63"/>
      <c r="M24" s="63"/>
      <c r="N24" s="113"/>
      <c r="Q24" s="53" t="s">
        <v>102</v>
      </c>
      <c r="R24" s="54"/>
    </row>
    <row r="25" spans="1:20" s="1" customFormat="1" ht="28.2" thickBot="1" x14ac:dyDescent="0.35">
      <c r="A25" s="116" t="s">
        <v>103</v>
      </c>
      <c r="B25" s="117"/>
      <c r="C25" s="117"/>
      <c r="D25" s="117"/>
      <c r="E25" s="117"/>
      <c r="F25" s="117"/>
      <c r="G25" s="135">
        <f>SUM(G20:G24)</f>
        <v>5983000</v>
      </c>
      <c r="H25" s="135">
        <v>100</v>
      </c>
      <c r="I25" s="135">
        <f>SUM(I21:I24)</f>
        <v>0</v>
      </c>
      <c r="J25" s="117"/>
      <c r="K25" s="117"/>
      <c r="L25" s="117"/>
      <c r="M25" s="117"/>
      <c r="N25" s="119"/>
      <c r="Q25" s="53" t="s">
        <v>104</v>
      </c>
      <c r="R25" s="54"/>
    </row>
    <row r="26" spans="1:20" s="1" customFormat="1" ht="28.2" thickBot="1" x14ac:dyDescent="0.35">
      <c r="G26" s="120"/>
      <c r="H26" s="121"/>
      <c r="I26" s="121"/>
      <c r="Q26" s="53" t="s">
        <v>105</v>
      </c>
      <c r="R26" s="54"/>
    </row>
    <row r="27" spans="1:20" s="1" customFormat="1" ht="15.75" customHeight="1" x14ac:dyDescent="0.3">
      <c r="A27" s="283" t="s">
        <v>106</v>
      </c>
      <c r="B27" s="284"/>
      <c r="C27" s="284"/>
      <c r="D27" s="284"/>
      <c r="E27" s="284"/>
      <c r="F27" s="284"/>
      <c r="G27" s="284"/>
      <c r="H27" s="284"/>
      <c r="I27" s="284"/>
      <c r="J27" s="284"/>
      <c r="K27" s="284"/>
      <c r="L27" s="284"/>
      <c r="M27" s="284"/>
      <c r="N27" s="285"/>
      <c r="Q27" s="53" t="s">
        <v>95</v>
      </c>
      <c r="R27" s="54"/>
    </row>
    <row r="28" spans="1:20" s="1" customFormat="1" ht="15" customHeight="1" x14ac:dyDescent="0.3">
      <c r="A28" s="286" t="s">
        <v>54</v>
      </c>
      <c r="B28" s="272" t="s">
        <v>55</v>
      </c>
      <c r="C28" s="272" t="s">
        <v>56</v>
      </c>
      <c r="D28" s="272" t="s">
        <v>78</v>
      </c>
      <c r="E28" s="287"/>
      <c r="F28" s="287"/>
      <c r="G28" s="277" t="s">
        <v>60</v>
      </c>
      <c r="H28" s="277"/>
      <c r="I28" s="277"/>
      <c r="J28" s="272" t="s">
        <v>61</v>
      </c>
      <c r="K28" s="272" t="s">
        <v>62</v>
      </c>
      <c r="L28" s="272" t="s">
        <v>63</v>
      </c>
      <c r="M28" s="272"/>
      <c r="N28" s="288" t="s">
        <v>64</v>
      </c>
      <c r="Q28" s="53" t="s">
        <v>53</v>
      </c>
      <c r="R28" s="54"/>
    </row>
    <row r="29" spans="1:20" s="1" customFormat="1" ht="41.4" x14ac:dyDescent="0.3">
      <c r="A29" s="286"/>
      <c r="B29" s="272"/>
      <c r="C29" s="272"/>
      <c r="D29" s="272"/>
      <c r="E29" s="272" t="s">
        <v>59</v>
      </c>
      <c r="F29" s="272"/>
      <c r="G29" s="225" t="s">
        <v>66</v>
      </c>
      <c r="H29" s="103" t="s">
        <v>67</v>
      </c>
      <c r="I29" s="226" t="s">
        <v>68</v>
      </c>
      <c r="J29" s="272"/>
      <c r="K29" s="272"/>
      <c r="L29" s="225" t="s">
        <v>107</v>
      </c>
      <c r="M29" s="225" t="s">
        <v>70</v>
      </c>
      <c r="N29" s="288"/>
      <c r="Q29" s="53" t="s">
        <v>108</v>
      </c>
      <c r="R29" s="54"/>
    </row>
    <row r="30" spans="1:20" s="138" customFormat="1" ht="60" customHeight="1" x14ac:dyDescent="0.3">
      <c r="A30" s="17" t="s">
        <v>80</v>
      </c>
      <c r="B30" s="62" t="s">
        <v>109</v>
      </c>
      <c r="C30" s="41" t="s">
        <v>110</v>
      </c>
      <c r="D30" s="112" t="s">
        <v>53</v>
      </c>
      <c r="E30" s="112"/>
      <c r="F30" s="112"/>
      <c r="G30" s="136">
        <v>200000</v>
      </c>
      <c r="H30" s="131">
        <v>100</v>
      </c>
      <c r="I30" s="131">
        <v>0</v>
      </c>
      <c r="J30" s="137" t="s">
        <v>83</v>
      </c>
      <c r="K30" s="112" t="s">
        <v>53</v>
      </c>
      <c r="L30" s="126" t="s">
        <v>84</v>
      </c>
      <c r="M30" s="126" t="s">
        <v>84</v>
      </c>
      <c r="N30" s="126" t="s">
        <v>111</v>
      </c>
      <c r="Q30" s="139" t="s">
        <v>112</v>
      </c>
      <c r="R30" s="140"/>
    </row>
    <row r="31" spans="1:20" s="138" customFormat="1" ht="153" customHeight="1" x14ac:dyDescent="0.3">
      <c r="A31" s="17" t="s">
        <v>80</v>
      </c>
      <c r="B31" s="62" t="s">
        <v>113</v>
      </c>
      <c r="C31" s="41" t="s">
        <v>114</v>
      </c>
      <c r="D31" s="112" t="s">
        <v>53</v>
      </c>
      <c r="E31" s="112"/>
      <c r="F31" s="112"/>
      <c r="G31" s="136">
        <v>200000</v>
      </c>
      <c r="H31" s="131">
        <v>100</v>
      </c>
      <c r="I31" s="131">
        <v>0</v>
      </c>
      <c r="J31" s="137" t="s">
        <v>115</v>
      </c>
      <c r="K31" s="112" t="s">
        <v>53</v>
      </c>
      <c r="L31" s="126" t="s">
        <v>84</v>
      </c>
      <c r="M31" s="126" t="s">
        <v>84</v>
      </c>
      <c r="N31" s="126" t="s">
        <v>111</v>
      </c>
      <c r="Q31" s="139" t="s">
        <v>112</v>
      </c>
      <c r="R31" s="140"/>
    </row>
    <row r="32" spans="1:20" s="138" customFormat="1" ht="74.25" customHeight="1" x14ac:dyDescent="0.3">
      <c r="A32" s="17" t="s">
        <v>80</v>
      </c>
      <c r="B32" s="62" t="s">
        <v>113</v>
      </c>
      <c r="C32" s="41" t="s">
        <v>116</v>
      </c>
      <c r="D32" s="112" t="s">
        <v>53</v>
      </c>
      <c r="E32" s="112"/>
      <c r="F32" s="112"/>
      <c r="G32" s="136">
        <v>160000</v>
      </c>
      <c r="H32" s="131">
        <v>100</v>
      </c>
      <c r="I32" s="131">
        <v>0</v>
      </c>
      <c r="J32" s="137" t="s">
        <v>115</v>
      </c>
      <c r="K32" s="112" t="s">
        <v>53</v>
      </c>
      <c r="L32" s="63"/>
      <c r="M32" s="63"/>
      <c r="N32" s="126" t="s">
        <v>111</v>
      </c>
      <c r="Q32" s="139" t="s">
        <v>112</v>
      </c>
      <c r="R32" s="140"/>
    </row>
    <row r="33" spans="1:18" s="323" customFormat="1" ht="41.4" x14ac:dyDescent="0.3">
      <c r="A33" s="17" t="s">
        <v>117</v>
      </c>
      <c r="B33" s="62" t="s">
        <v>113</v>
      </c>
      <c r="C33" s="41" t="s">
        <v>118</v>
      </c>
      <c r="D33" s="141" t="s">
        <v>53</v>
      </c>
      <c r="E33" s="329"/>
      <c r="F33" s="329"/>
      <c r="G33" s="333">
        <v>420000</v>
      </c>
      <c r="H33" s="131">
        <v>100</v>
      </c>
      <c r="I33" s="131">
        <v>0</v>
      </c>
      <c r="J33" s="327" t="s">
        <v>119</v>
      </c>
      <c r="K33" s="141" t="s">
        <v>53</v>
      </c>
      <c r="L33" s="126" t="s">
        <v>84</v>
      </c>
      <c r="M33" s="126" t="s">
        <v>84</v>
      </c>
      <c r="N33" s="126" t="s">
        <v>111</v>
      </c>
      <c r="Q33" s="142" t="s">
        <v>120</v>
      </c>
      <c r="R33" s="142" t="s">
        <v>121</v>
      </c>
    </row>
    <row r="34" spans="1:18" s="323" customFormat="1" ht="93" customHeight="1" x14ac:dyDescent="0.3">
      <c r="A34" s="17" t="s">
        <v>122</v>
      </c>
      <c r="B34" s="62" t="s">
        <v>123</v>
      </c>
      <c r="C34" s="41" t="s">
        <v>124</v>
      </c>
      <c r="D34" s="141" t="s">
        <v>53</v>
      </c>
      <c r="E34" s="325"/>
      <c r="F34" s="326"/>
      <c r="G34" s="131">
        <v>131000</v>
      </c>
      <c r="H34" s="131">
        <v>100</v>
      </c>
      <c r="I34" s="131">
        <v>0</v>
      </c>
      <c r="J34" s="327" t="s">
        <v>83</v>
      </c>
      <c r="K34" s="141" t="s">
        <v>53</v>
      </c>
      <c r="L34" s="126" t="s">
        <v>125</v>
      </c>
      <c r="M34" s="126" t="s">
        <v>125</v>
      </c>
      <c r="N34" s="126" t="s">
        <v>126</v>
      </c>
      <c r="Q34" s="142"/>
      <c r="R34" s="142"/>
    </row>
    <row r="35" spans="1:18" s="323" customFormat="1" ht="66" x14ac:dyDescent="0.3">
      <c r="A35" s="17" t="s">
        <v>122</v>
      </c>
      <c r="B35" s="62" t="s">
        <v>123</v>
      </c>
      <c r="C35" s="41" t="s">
        <v>127</v>
      </c>
      <c r="D35" s="141" t="s">
        <v>53</v>
      </c>
      <c r="E35" s="325"/>
      <c r="F35" s="326"/>
      <c r="G35" s="131">
        <v>1120000</v>
      </c>
      <c r="H35" s="131">
        <v>100</v>
      </c>
      <c r="I35" s="131">
        <v>0</v>
      </c>
      <c r="J35" s="327" t="s">
        <v>83</v>
      </c>
      <c r="K35" s="141" t="s">
        <v>53</v>
      </c>
      <c r="L35" s="126" t="s">
        <v>125</v>
      </c>
      <c r="M35" s="126" t="s">
        <v>125</v>
      </c>
      <c r="N35" s="126" t="s">
        <v>128</v>
      </c>
      <c r="Q35" s="142"/>
      <c r="R35" s="142"/>
    </row>
    <row r="36" spans="1:18" s="323" customFormat="1" ht="52.8" x14ac:dyDescent="0.3">
      <c r="A36" s="17" t="s">
        <v>122</v>
      </c>
      <c r="B36" s="62" t="s">
        <v>123</v>
      </c>
      <c r="C36" s="324" t="s">
        <v>129</v>
      </c>
      <c r="D36" s="141" t="s">
        <v>53</v>
      </c>
      <c r="E36" s="325"/>
      <c r="F36" s="326"/>
      <c r="G36" s="131">
        <v>270000</v>
      </c>
      <c r="H36" s="131">
        <v>100</v>
      </c>
      <c r="I36" s="131">
        <v>0</v>
      </c>
      <c r="J36" s="327" t="s">
        <v>83</v>
      </c>
      <c r="K36" s="141" t="s">
        <v>53</v>
      </c>
      <c r="L36" s="126" t="s">
        <v>125</v>
      </c>
      <c r="M36" s="126" t="s">
        <v>125</v>
      </c>
      <c r="N36" s="126" t="s">
        <v>126</v>
      </c>
      <c r="Q36" s="142"/>
      <c r="R36" s="142"/>
    </row>
    <row r="37" spans="1:18" s="323" customFormat="1" ht="66" x14ac:dyDescent="0.3">
      <c r="A37" s="17" t="s">
        <v>122</v>
      </c>
      <c r="B37" s="62" t="s">
        <v>123</v>
      </c>
      <c r="C37" s="41" t="s">
        <v>130</v>
      </c>
      <c r="D37" s="141" t="s">
        <v>53</v>
      </c>
      <c r="E37" s="325"/>
      <c r="F37" s="326"/>
      <c r="G37" s="131">
        <v>517000</v>
      </c>
      <c r="H37" s="131">
        <v>100</v>
      </c>
      <c r="I37" s="131">
        <v>0</v>
      </c>
      <c r="J37" s="327" t="s">
        <v>83</v>
      </c>
      <c r="K37" s="141" t="s">
        <v>53</v>
      </c>
      <c r="L37" s="126" t="s">
        <v>125</v>
      </c>
      <c r="M37" s="126" t="s">
        <v>125</v>
      </c>
      <c r="N37" s="126" t="s">
        <v>128</v>
      </c>
      <c r="Q37" s="142"/>
      <c r="R37" s="142"/>
    </row>
    <row r="38" spans="1:18" s="323" customFormat="1" ht="66" x14ac:dyDescent="0.3">
      <c r="A38" s="17" t="s">
        <v>122</v>
      </c>
      <c r="B38" s="62" t="s">
        <v>131</v>
      </c>
      <c r="C38" s="41" t="s">
        <v>132</v>
      </c>
      <c r="D38" s="141" t="s">
        <v>53</v>
      </c>
      <c r="E38" s="325"/>
      <c r="F38" s="326"/>
      <c r="G38" s="131">
        <v>0</v>
      </c>
      <c r="H38" s="131">
        <v>100</v>
      </c>
      <c r="I38" s="131">
        <v>0</v>
      </c>
      <c r="J38" s="327" t="s">
        <v>83</v>
      </c>
      <c r="K38" s="141" t="s">
        <v>53</v>
      </c>
      <c r="L38" s="126" t="s">
        <v>125</v>
      </c>
      <c r="M38" s="126" t="s">
        <v>125</v>
      </c>
      <c r="N38" s="126" t="s">
        <v>128</v>
      </c>
      <c r="Q38" s="142"/>
      <c r="R38" s="142"/>
    </row>
    <row r="39" spans="1:18" s="323" customFormat="1" ht="66" x14ac:dyDescent="0.3">
      <c r="A39" s="17" t="s">
        <v>122</v>
      </c>
      <c r="B39" s="62" t="s">
        <v>131</v>
      </c>
      <c r="C39" s="41" t="s">
        <v>133</v>
      </c>
      <c r="D39" s="141" t="s">
        <v>53</v>
      </c>
      <c r="E39" s="325"/>
      <c r="F39" s="326"/>
      <c r="G39" s="131">
        <v>0</v>
      </c>
      <c r="H39" s="131">
        <v>100</v>
      </c>
      <c r="I39" s="131">
        <v>0</v>
      </c>
      <c r="J39" s="327" t="s">
        <v>83</v>
      </c>
      <c r="K39" s="141" t="s">
        <v>53</v>
      </c>
      <c r="L39" s="126" t="s">
        <v>125</v>
      </c>
      <c r="M39" s="126" t="s">
        <v>125</v>
      </c>
      <c r="N39" s="126" t="s">
        <v>128</v>
      </c>
      <c r="Q39" s="142"/>
      <c r="R39" s="142"/>
    </row>
    <row r="40" spans="1:18" s="332" customFormat="1" ht="52.8" x14ac:dyDescent="0.3">
      <c r="A40" s="17" t="s">
        <v>122</v>
      </c>
      <c r="B40" s="62" t="s">
        <v>131</v>
      </c>
      <c r="C40" s="41" t="s">
        <v>134</v>
      </c>
      <c r="D40" s="141" t="s">
        <v>53</v>
      </c>
      <c r="E40" s="241"/>
      <c r="F40" s="242"/>
      <c r="G40" s="131">
        <v>0</v>
      </c>
      <c r="H40" s="330">
        <v>100</v>
      </c>
      <c r="I40" s="330">
        <v>0</v>
      </c>
      <c r="J40" s="327" t="s">
        <v>83</v>
      </c>
      <c r="K40" s="141" t="s">
        <v>53</v>
      </c>
      <c r="L40" s="331" t="s">
        <v>125</v>
      </c>
      <c r="M40" s="331" t="s">
        <v>125</v>
      </c>
      <c r="N40" s="331" t="s">
        <v>126</v>
      </c>
      <c r="Q40" s="142"/>
      <c r="R40" s="142"/>
    </row>
    <row r="41" spans="1:18" s="323" customFormat="1" ht="66" x14ac:dyDescent="0.3">
      <c r="A41" s="17" t="s">
        <v>122</v>
      </c>
      <c r="B41" s="62" t="s">
        <v>135</v>
      </c>
      <c r="C41" s="41" t="s">
        <v>136</v>
      </c>
      <c r="D41" s="141" t="s">
        <v>53</v>
      </c>
      <c r="E41" s="325"/>
      <c r="F41" s="326"/>
      <c r="G41" s="131">
        <v>2980000</v>
      </c>
      <c r="H41" s="131">
        <v>100</v>
      </c>
      <c r="I41" s="131">
        <v>0</v>
      </c>
      <c r="J41" s="327" t="s">
        <v>119</v>
      </c>
      <c r="K41" s="141" t="s">
        <v>53</v>
      </c>
      <c r="L41" s="126" t="s">
        <v>125</v>
      </c>
      <c r="M41" s="126" t="s">
        <v>125</v>
      </c>
      <c r="N41" s="126" t="s">
        <v>128</v>
      </c>
      <c r="Q41" s="142"/>
      <c r="R41" s="142"/>
    </row>
    <row r="42" spans="1:18" s="323" customFormat="1" ht="66" x14ac:dyDescent="0.3">
      <c r="A42" s="17" t="s">
        <v>122</v>
      </c>
      <c r="B42" s="62" t="s">
        <v>137</v>
      </c>
      <c r="C42" s="41" t="s">
        <v>138</v>
      </c>
      <c r="D42" s="141" t="s">
        <v>53</v>
      </c>
      <c r="E42" s="325"/>
      <c r="F42" s="326"/>
      <c r="G42" s="131">
        <v>1788000</v>
      </c>
      <c r="H42" s="131">
        <v>100</v>
      </c>
      <c r="I42" s="131">
        <v>0</v>
      </c>
      <c r="J42" s="327" t="s">
        <v>119</v>
      </c>
      <c r="K42" s="141" t="s">
        <v>53</v>
      </c>
      <c r="L42" s="126" t="s">
        <v>125</v>
      </c>
      <c r="M42" s="126" t="s">
        <v>125</v>
      </c>
      <c r="N42" s="126" t="s">
        <v>128</v>
      </c>
      <c r="Q42" s="142"/>
      <c r="R42" s="142"/>
    </row>
    <row r="43" spans="1:18" s="151" customFormat="1" ht="13.8" x14ac:dyDescent="0.25">
      <c r="A43" s="143"/>
      <c r="B43" s="144"/>
      <c r="C43" s="145"/>
      <c r="D43" s="146"/>
      <c r="E43" s="146"/>
      <c r="F43" s="146"/>
      <c r="G43" s="147"/>
      <c r="H43" s="147"/>
      <c r="I43" s="147"/>
      <c r="J43" s="148"/>
      <c r="K43" s="146"/>
      <c r="L43" s="149"/>
      <c r="M43" s="149"/>
      <c r="N43" s="150"/>
      <c r="Q43" s="139"/>
      <c r="R43" s="152"/>
    </row>
    <row r="44" spans="1:18" s="1" customFormat="1" thickBot="1" x14ac:dyDescent="0.35">
      <c r="A44" s="153" t="s">
        <v>103</v>
      </c>
      <c r="B44" s="154"/>
      <c r="C44" s="117"/>
      <c r="D44" s="117"/>
      <c r="E44" s="117"/>
      <c r="F44" s="117"/>
      <c r="G44" s="155">
        <f>SUM(G30:G43)</f>
        <v>7786000</v>
      </c>
      <c r="H44" s="155">
        <v>100</v>
      </c>
      <c r="I44" s="155">
        <f>SUM(I30:I33)</f>
        <v>0</v>
      </c>
      <c r="J44" s="156"/>
      <c r="K44" s="117"/>
      <c r="L44" s="117"/>
      <c r="M44" s="117"/>
      <c r="N44" s="119"/>
      <c r="Q44" s="142" t="s">
        <v>139</v>
      </c>
      <c r="R44" s="142" t="s">
        <v>121</v>
      </c>
    </row>
    <row r="45" spans="1:18" s="1" customFormat="1" thickBot="1" x14ac:dyDescent="0.35">
      <c r="G45" s="157"/>
      <c r="H45" s="157"/>
      <c r="I45" s="157"/>
      <c r="Q45" s="142" t="s">
        <v>140</v>
      </c>
      <c r="R45" s="142" t="s">
        <v>121</v>
      </c>
    </row>
    <row r="46" spans="1:18" s="1" customFormat="1" ht="15.75" customHeight="1" x14ac:dyDescent="0.3">
      <c r="A46" s="283" t="s">
        <v>141</v>
      </c>
      <c r="B46" s="284"/>
      <c r="C46" s="284"/>
      <c r="D46" s="284"/>
      <c r="E46" s="284"/>
      <c r="F46" s="284"/>
      <c r="G46" s="284"/>
      <c r="H46" s="284"/>
      <c r="I46" s="284"/>
      <c r="J46" s="284"/>
      <c r="K46" s="284"/>
      <c r="L46" s="284"/>
      <c r="M46" s="284"/>
      <c r="N46" s="285"/>
      <c r="Q46" s="142" t="s">
        <v>142</v>
      </c>
      <c r="R46" s="142" t="s">
        <v>121</v>
      </c>
    </row>
    <row r="47" spans="1:18" s="1" customFormat="1" ht="15" customHeight="1" x14ac:dyDescent="0.3">
      <c r="A47" s="286" t="s">
        <v>54</v>
      </c>
      <c r="B47" s="272" t="s">
        <v>55</v>
      </c>
      <c r="C47" s="272" t="s">
        <v>56</v>
      </c>
      <c r="D47" s="272" t="s">
        <v>78</v>
      </c>
      <c r="E47" s="272" t="s">
        <v>59</v>
      </c>
      <c r="F47" s="277" t="s">
        <v>60</v>
      </c>
      <c r="G47" s="277"/>
      <c r="H47" s="277"/>
      <c r="I47" s="278" t="s">
        <v>143</v>
      </c>
      <c r="J47" s="272" t="s">
        <v>61</v>
      </c>
      <c r="K47" s="272" t="s">
        <v>62</v>
      </c>
      <c r="L47" s="272" t="s">
        <v>63</v>
      </c>
      <c r="M47" s="272"/>
      <c r="N47" s="288" t="s">
        <v>64</v>
      </c>
      <c r="Q47" s="142" t="s">
        <v>139</v>
      </c>
      <c r="R47" s="142" t="s">
        <v>144</v>
      </c>
    </row>
    <row r="48" spans="1:18" s="1" customFormat="1" ht="27.6" x14ac:dyDescent="0.3">
      <c r="A48" s="286"/>
      <c r="B48" s="272"/>
      <c r="C48" s="272"/>
      <c r="D48" s="272"/>
      <c r="E48" s="272"/>
      <c r="F48" s="225" t="s">
        <v>66</v>
      </c>
      <c r="G48" s="103" t="s">
        <v>67</v>
      </c>
      <c r="H48" s="226" t="s">
        <v>68</v>
      </c>
      <c r="I48" s="278"/>
      <c r="J48" s="272"/>
      <c r="K48" s="272"/>
      <c r="L48" s="225" t="s">
        <v>145</v>
      </c>
      <c r="M48" s="225" t="s">
        <v>146</v>
      </c>
      <c r="N48" s="288"/>
      <c r="Q48" s="142" t="s">
        <v>140</v>
      </c>
      <c r="R48" s="142" t="s">
        <v>144</v>
      </c>
    </row>
    <row r="49" spans="1:18" s="1" customFormat="1" ht="39.6" x14ac:dyDescent="0.3">
      <c r="A49" s="17" t="s">
        <v>8</v>
      </c>
      <c r="B49" s="62" t="s">
        <v>147</v>
      </c>
      <c r="C49" s="41" t="s">
        <v>148</v>
      </c>
      <c r="D49" s="63" t="s">
        <v>53</v>
      </c>
      <c r="E49" s="63"/>
      <c r="F49" s="63"/>
      <c r="G49" s="124">
        <v>264000</v>
      </c>
      <c r="H49" s="131">
        <v>100</v>
      </c>
      <c r="I49" s="131">
        <v>0</v>
      </c>
      <c r="J49" s="125" t="s">
        <v>83</v>
      </c>
      <c r="K49" s="63" t="s">
        <v>53</v>
      </c>
      <c r="L49" s="126" t="s">
        <v>84</v>
      </c>
      <c r="M49" s="126" t="s">
        <v>84</v>
      </c>
      <c r="N49" s="126" t="s">
        <v>111</v>
      </c>
      <c r="Q49" s="101"/>
      <c r="R49" s="54"/>
    </row>
    <row r="50" spans="1:18" s="1" customFormat="1" ht="27.6" x14ac:dyDescent="0.3">
      <c r="A50" s="133"/>
      <c r="B50" s="63"/>
      <c r="C50" s="63"/>
      <c r="D50" s="63"/>
      <c r="E50" s="63"/>
      <c r="F50" s="63"/>
      <c r="G50" s="158"/>
      <c r="H50" s="159"/>
      <c r="I50" s="159"/>
      <c r="J50" s="63"/>
      <c r="K50" s="63"/>
      <c r="L50" s="107"/>
      <c r="M50" s="107"/>
      <c r="N50" s="63"/>
      <c r="Q50" s="142" t="s">
        <v>149</v>
      </c>
      <c r="R50" s="142" t="s">
        <v>150</v>
      </c>
    </row>
    <row r="51" spans="1:18" s="1" customFormat="1" thickBot="1" x14ac:dyDescent="0.35">
      <c r="A51" s="116" t="s">
        <v>103</v>
      </c>
      <c r="B51" s="117"/>
      <c r="C51" s="117"/>
      <c r="D51" s="117"/>
      <c r="E51" s="117"/>
      <c r="F51" s="118">
        <f>SUM(F49:F50)</f>
        <v>0</v>
      </c>
      <c r="G51" s="118">
        <f>SUM(G49:G50)</f>
        <v>264000</v>
      </c>
      <c r="H51" s="118">
        <f>SUM(H49:H50)</f>
        <v>100</v>
      </c>
      <c r="I51" s="160"/>
      <c r="J51" s="117"/>
      <c r="K51" s="117"/>
      <c r="L51" s="154"/>
      <c r="M51" s="154"/>
      <c r="N51" s="63"/>
      <c r="Q51" s="142" t="s">
        <v>149</v>
      </c>
      <c r="R51" s="142" t="s">
        <v>151</v>
      </c>
    </row>
    <row r="52" spans="1:18" s="1" customFormat="1" ht="42" thickBot="1" x14ac:dyDescent="0.35">
      <c r="G52" s="120"/>
      <c r="H52" s="121"/>
      <c r="I52" s="121"/>
      <c r="Q52" s="142" t="s">
        <v>152</v>
      </c>
      <c r="R52" s="142" t="s">
        <v>151</v>
      </c>
    </row>
    <row r="53" spans="1:18" s="1" customFormat="1" ht="15.75" customHeight="1" x14ac:dyDescent="0.3">
      <c r="A53" s="283" t="s">
        <v>153</v>
      </c>
      <c r="B53" s="284"/>
      <c r="C53" s="284"/>
      <c r="D53" s="284"/>
      <c r="E53" s="284"/>
      <c r="F53" s="284"/>
      <c r="G53" s="284"/>
      <c r="H53" s="284"/>
      <c r="I53" s="284"/>
      <c r="J53" s="284"/>
      <c r="K53" s="284"/>
      <c r="L53" s="284"/>
      <c r="M53" s="284"/>
      <c r="N53" s="285"/>
      <c r="Q53" s="142" t="s">
        <v>154</v>
      </c>
      <c r="R53" s="142" t="s">
        <v>151</v>
      </c>
    </row>
    <row r="54" spans="1:18" s="1" customFormat="1" ht="15" customHeight="1" x14ac:dyDescent="0.3">
      <c r="A54" s="286" t="s">
        <v>54</v>
      </c>
      <c r="B54" s="272" t="s">
        <v>55</v>
      </c>
      <c r="C54" s="272" t="s">
        <v>56</v>
      </c>
      <c r="D54" s="272" t="s">
        <v>78</v>
      </c>
      <c r="E54" s="287"/>
      <c r="F54" s="287"/>
      <c r="G54" s="277" t="s">
        <v>60</v>
      </c>
      <c r="H54" s="277"/>
      <c r="I54" s="277"/>
      <c r="J54" s="272" t="s">
        <v>61</v>
      </c>
      <c r="K54" s="272" t="s">
        <v>62</v>
      </c>
      <c r="L54" s="272" t="s">
        <v>63</v>
      </c>
      <c r="M54" s="272"/>
      <c r="N54" s="288" t="s">
        <v>64</v>
      </c>
      <c r="Q54" s="142"/>
      <c r="R54" s="142" t="s">
        <v>155</v>
      </c>
    </row>
    <row r="55" spans="1:18" s="1" customFormat="1" ht="27.6" x14ac:dyDescent="0.3">
      <c r="A55" s="286"/>
      <c r="B55" s="272"/>
      <c r="C55" s="272"/>
      <c r="D55" s="272"/>
      <c r="E55" s="272" t="s">
        <v>59</v>
      </c>
      <c r="F55" s="272"/>
      <c r="G55" s="225" t="s">
        <v>66</v>
      </c>
      <c r="H55" s="103" t="s">
        <v>67</v>
      </c>
      <c r="I55" s="226" t="s">
        <v>68</v>
      </c>
      <c r="J55" s="272"/>
      <c r="K55" s="272"/>
      <c r="L55" s="225" t="s">
        <v>107</v>
      </c>
      <c r="M55" s="225" t="s">
        <v>70</v>
      </c>
      <c r="N55" s="288"/>
      <c r="Q55" s="142"/>
      <c r="R55" s="142" t="s">
        <v>155</v>
      </c>
    </row>
    <row r="56" spans="1:18" s="138" customFormat="1" ht="13.2" x14ac:dyDescent="0.3">
      <c r="A56" s="162"/>
      <c r="B56" s="163"/>
      <c r="C56" s="126"/>
      <c r="D56" s="164"/>
      <c r="E56" s="281"/>
      <c r="F56" s="282"/>
      <c r="G56" s="131"/>
      <c r="H56" s="131"/>
      <c r="I56" s="131"/>
      <c r="J56" s="164"/>
      <c r="K56" s="164"/>
      <c r="L56" s="141"/>
      <c r="M56" s="141"/>
      <c r="N56" s="126"/>
      <c r="Q56" s="161"/>
      <c r="R56" s="161"/>
    </row>
    <row r="57" spans="1:18" s="172" customFormat="1" ht="41.4" x14ac:dyDescent="0.3">
      <c r="A57" s="165"/>
      <c r="B57" s="166"/>
      <c r="C57" s="167"/>
      <c r="D57" s="168"/>
      <c r="E57" s="289"/>
      <c r="F57" s="290"/>
      <c r="G57" s="169"/>
      <c r="H57" s="169"/>
      <c r="I57" s="169"/>
      <c r="J57" s="168"/>
      <c r="K57" s="168"/>
      <c r="L57" s="170"/>
      <c r="M57" s="170"/>
      <c r="N57" s="171"/>
      <c r="Q57" s="142" t="s">
        <v>120</v>
      </c>
      <c r="R57" s="142" t="s">
        <v>121</v>
      </c>
    </row>
    <row r="58" spans="1:18" s="172" customFormat="1" ht="27.6" x14ac:dyDescent="0.3">
      <c r="A58" s="133"/>
      <c r="B58" s="63"/>
      <c r="C58" s="63"/>
      <c r="D58" s="63"/>
      <c r="E58" s="269"/>
      <c r="F58" s="270"/>
      <c r="G58" s="173"/>
      <c r="H58" s="173"/>
      <c r="I58" s="173"/>
      <c r="J58" s="170"/>
      <c r="K58" s="63"/>
      <c r="L58" s="63"/>
      <c r="M58" s="63"/>
      <c r="N58" s="113"/>
      <c r="Q58" s="142" t="s">
        <v>156</v>
      </c>
      <c r="R58" s="142" t="s">
        <v>121</v>
      </c>
    </row>
    <row r="59" spans="1:18" s="1" customFormat="1" ht="42" thickBot="1" x14ac:dyDescent="0.35">
      <c r="A59" s="116" t="s">
        <v>103</v>
      </c>
      <c r="B59" s="117"/>
      <c r="C59" s="117"/>
      <c r="D59" s="117"/>
      <c r="E59" s="266"/>
      <c r="F59" s="267"/>
      <c r="G59" s="118">
        <f>SUM(G56:G58)</f>
        <v>0</v>
      </c>
      <c r="H59" s="118">
        <f>SUM(H56:H58)</f>
        <v>0</v>
      </c>
      <c r="I59" s="118">
        <f>SUM(I56:I58)</f>
        <v>0</v>
      </c>
      <c r="J59" s="160"/>
      <c r="K59" s="117"/>
      <c r="L59" s="117"/>
      <c r="M59" s="117"/>
      <c r="N59" s="119"/>
      <c r="Q59" s="142" t="s">
        <v>157</v>
      </c>
      <c r="R59" s="142" t="s">
        <v>121</v>
      </c>
    </row>
    <row r="60" spans="1:18" s="1" customFormat="1" thickBot="1" x14ac:dyDescent="0.35">
      <c r="A60" s="174"/>
      <c r="B60" s="175"/>
      <c r="C60" s="175"/>
      <c r="D60" s="175"/>
      <c r="E60" s="176"/>
      <c r="F60" s="176"/>
      <c r="G60" s="177"/>
      <c r="H60" s="177"/>
      <c r="I60" s="177"/>
      <c r="J60" s="178"/>
      <c r="K60" s="175"/>
      <c r="L60" s="175"/>
      <c r="M60" s="175"/>
      <c r="N60" s="175"/>
      <c r="Q60" s="142"/>
      <c r="R60" s="142"/>
    </row>
    <row r="61" spans="1:18" s="1" customFormat="1" ht="15.75" customHeight="1" x14ac:dyDescent="0.3">
      <c r="A61" s="283" t="s">
        <v>158</v>
      </c>
      <c r="B61" s="284"/>
      <c r="C61" s="284"/>
      <c r="D61" s="284"/>
      <c r="E61" s="284"/>
      <c r="F61" s="284"/>
      <c r="G61" s="284"/>
      <c r="H61" s="284"/>
      <c r="I61" s="284"/>
      <c r="J61" s="284"/>
      <c r="K61" s="284"/>
      <c r="L61" s="284"/>
      <c r="M61" s="284"/>
      <c r="N61" s="285"/>
      <c r="Q61" s="142" t="s">
        <v>154</v>
      </c>
      <c r="R61" s="142" t="s">
        <v>151</v>
      </c>
    </row>
    <row r="62" spans="1:18" s="1" customFormat="1" ht="15" customHeight="1" x14ac:dyDescent="0.3">
      <c r="A62" s="286" t="s">
        <v>54</v>
      </c>
      <c r="B62" s="272" t="s">
        <v>55</v>
      </c>
      <c r="C62" s="272" t="s">
        <v>56</v>
      </c>
      <c r="D62" s="272" t="s">
        <v>78</v>
      </c>
      <c r="E62" s="287"/>
      <c r="F62" s="287"/>
      <c r="G62" s="277" t="s">
        <v>60</v>
      </c>
      <c r="H62" s="277"/>
      <c r="I62" s="277"/>
      <c r="J62" s="272" t="s">
        <v>61</v>
      </c>
      <c r="K62" s="272" t="s">
        <v>62</v>
      </c>
      <c r="L62" s="272" t="s">
        <v>63</v>
      </c>
      <c r="M62" s="272"/>
      <c r="N62" s="288" t="s">
        <v>64</v>
      </c>
      <c r="Q62" s="142"/>
      <c r="R62" s="142" t="s">
        <v>155</v>
      </c>
    </row>
    <row r="63" spans="1:18" s="1" customFormat="1" ht="27.6" x14ac:dyDescent="0.3">
      <c r="A63" s="286"/>
      <c r="B63" s="272"/>
      <c r="C63" s="272"/>
      <c r="D63" s="272"/>
      <c r="E63" s="272" t="s">
        <v>59</v>
      </c>
      <c r="F63" s="272"/>
      <c r="G63" s="225" t="s">
        <v>66</v>
      </c>
      <c r="H63" s="103" t="s">
        <v>67</v>
      </c>
      <c r="I63" s="226" t="s">
        <v>68</v>
      </c>
      <c r="J63" s="272"/>
      <c r="K63" s="272"/>
      <c r="L63" s="225" t="s">
        <v>107</v>
      </c>
      <c r="M63" s="225" t="s">
        <v>70</v>
      </c>
      <c r="N63" s="288"/>
      <c r="Q63" s="142"/>
      <c r="R63" s="142" t="s">
        <v>155</v>
      </c>
    </row>
    <row r="64" spans="1:18" s="323" customFormat="1" ht="60" x14ac:dyDescent="0.3">
      <c r="A64" s="17" t="s">
        <v>122</v>
      </c>
      <c r="B64" s="62" t="s">
        <v>123</v>
      </c>
      <c r="C64" s="324" t="s">
        <v>159</v>
      </c>
      <c r="D64" s="141" t="s">
        <v>53</v>
      </c>
      <c r="E64" s="325"/>
      <c r="F64" s="326"/>
      <c r="G64" s="131">
        <v>948000</v>
      </c>
      <c r="H64" s="131">
        <v>100</v>
      </c>
      <c r="I64" s="131">
        <v>0</v>
      </c>
      <c r="J64" s="327" t="s">
        <v>83</v>
      </c>
      <c r="K64" s="141" t="s">
        <v>53</v>
      </c>
      <c r="L64" s="126" t="s">
        <v>125</v>
      </c>
      <c r="M64" s="126" t="s">
        <v>125</v>
      </c>
      <c r="N64" s="126" t="s">
        <v>126</v>
      </c>
      <c r="Q64" s="142"/>
      <c r="R64" s="142"/>
    </row>
    <row r="65" spans="1:18" s="323" customFormat="1" ht="52.8" x14ac:dyDescent="0.3">
      <c r="A65" s="17" t="s">
        <v>117</v>
      </c>
      <c r="B65" s="62" t="s">
        <v>135</v>
      </c>
      <c r="C65" s="328" t="s">
        <v>160</v>
      </c>
      <c r="D65" s="141" t="s">
        <v>53</v>
      </c>
      <c r="E65" s="325"/>
      <c r="F65" s="326"/>
      <c r="G65" s="131">
        <v>900000</v>
      </c>
      <c r="H65" s="131">
        <v>100</v>
      </c>
      <c r="I65" s="131">
        <v>0</v>
      </c>
      <c r="J65" s="327" t="s">
        <v>119</v>
      </c>
      <c r="K65" s="141" t="s">
        <v>53</v>
      </c>
      <c r="L65" s="126" t="s">
        <v>125</v>
      </c>
      <c r="M65" s="126" t="s">
        <v>125</v>
      </c>
      <c r="N65" s="126" t="s">
        <v>126</v>
      </c>
      <c r="Q65" s="142"/>
      <c r="R65" s="142"/>
    </row>
    <row r="66" spans="1:18" s="323" customFormat="1" ht="52.8" x14ac:dyDescent="0.3">
      <c r="A66" s="17" t="s">
        <v>117</v>
      </c>
      <c r="B66" s="62" t="s">
        <v>135</v>
      </c>
      <c r="C66" s="328" t="s">
        <v>161</v>
      </c>
      <c r="D66" s="141" t="s">
        <v>53</v>
      </c>
      <c r="E66" s="325"/>
      <c r="F66" s="326"/>
      <c r="G66" s="131">
        <v>4982200</v>
      </c>
      <c r="H66" s="131">
        <v>100</v>
      </c>
      <c r="I66" s="131">
        <v>0</v>
      </c>
      <c r="J66" s="327" t="s">
        <v>119</v>
      </c>
      <c r="K66" s="141" t="s">
        <v>53</v>
      </c>
      <c r="L66" s="126" t="s">
        <v>125</v>
      </c>
      <c r="M66" s="126" t="s">
        <v>125</v>
      </c>
      <c r="N66" s="126" t="s">
        <v>126</v>
      </c>
      <c r="Q66" s="142"/>
      <c r="R66" s="142"/>
    </row>
    <row r="67" spans="1:18" s="1" customFormat="1" ht="52.8" x14ac:dyDescent="0.3">
      <c r="A67" s="17" t="s">
        <v>8</v>
      </c>
      <c r="B67" s="62" t="s">
        <v>98</v>
      </c>
      <c r="C67" s="41" t="s">
        <v>162</v>
      </c>
      <c r="D67" s="63" t="s">
        <v>53</v>
      </c>
      <c r="E67" s="281"/>
      <c r="F67" s="282"/>
      <c r="G67" s="179">
        <v>3531000</v>
      </c>
      <c r="H67" s="131">
        <v>100</v>
      </c>
      <c r="I67" s="131">
        <v>0</v>
      </c>
      <c r="J67" s="137" t="s">
        <v>83</v>
      </c>
      <c r="K67" s="141" t="s">
        <v>53</v>
      </c>
      <c r="L67" s="126" t="s">
        <v>125</v>
      </c>
      <c r="M67" s="126" t="s">
        <v>125</v>
      </c>
      <c r="N67" s="113" t="s">
        <v>163</v>
      </c>
      <c r="Q67" s="142" t="s">
        <v>156</v>
      </c>
      <c r="R67" s="142" t="s">
        <v>121</v>
      </c>
    </row>
    <row r="68" spans="1:18" s="1" customFormat="1" ht="42" thickBot="1" x14ac:dyDescent="0.35">
      <c r="A68" s="116" t="s">
        <v>103</v>
      </c>
      <c r="B68" s="117"/>
      <c r="C68" s="117"/>
      <c r="D68" s="117"/>
      <c r="E68" s="266"/>
      <c r="F68" s="267"/>
      <c r="G68" s="118">
        <f>SUM(G64:G67)</f>
        <v>10361200</v>
      </c>
      <c r="H68" s="118">
        <f>SUM(H67:H67)</f>
        <v>100</v>
      </c>
      <c r="I68" s="118">
        <f>SUM(I67:I67)</f>
        <v>0</v>
      </c>
      <c r="J68" s="160"/>
      <c r="K68" s="117"/>
      <c r="L68" s="117"/>
      <c r="M68" s="117"/>
      <c r="N68" s="119"/>
      <c r="Q68" s="142" t="s">
        <v>157</v>
      </c>
      <c r="R68" s="142" t="s">
        <v>121</v>
      </c>
    </row>
    <row r="69" spans="1:18" s="1" customFormat="1" thickBot="1" x14ac:dyDescent="0.35">
      <c r="A69" s="174"/>
      <c r="B69" s="175"/>
      <c r="C69" s="175"/>
      <c r="D69" s="175"/>
      <c r="E69" s="176"/>
      <c r="F69" s="176"/>
      <c r="G69" s="177"/>
      <c r="H69" s="177"/>
      <c r="I69" s="177"/>
      <c r="J69" s="178"/>
      <c r="K69" s="175"/>
      <c r="L69" s="175"/>
      <c r="M69" s="175"/>
      <c r="N69" s="175"/>
      <c r="Q69" s="142"/>
      <c r="R69" s="142"/>
    </row>
    <row r="70" spans="1:18" s="1" customFormat="1" ht="15.75" customHeight="1" x14ac:dyDescent="0.3">
      <c r="A70" s="283" t="s">
        <v>164</v>
      </c>
      <c r="B70" s="284"/>
      <c r="C70" s="284"/>
      <c r="D70" s="284"/>
      <c r="E70" s="284"/>
      <c r="F70" s="284"/>
      <c r="G70" s="284"/>
      <c r="H70" s="284"/>
      <c r="I70" s="284"/>
      <c r="J70" s="284"/>
      <c r="K70" s="284"/>
      <c r="L70" s="284"/>
      <c r="M70" s="284"/>
      <c r="N70" s="285"/>
      <c r="Q70" s="142" t="s">
        <v>154</v>
      </c>
      <c r="R70" s="142" t="s">
        <v>151</v>
      </c>
    </row>
    <row r="71" spans="1:18" s="1" customFormat="1" ht="15" customHeight="1" x14ac:dyDescent="0.3">
      <c r="A71" s="286" t="s">
        <v>54</v>
      </c>
      <c r="B71" s="272" t="s">
        <v>55</v>
      </c>
      <c r="C71" s="272" t="s">
        <v>56</v>
      </c>
      <c r="D71" s="272" t="s">
        <v>78</v>
      </c>
      <c r="E71" s="287"/>
      <c r="F71" s="287"/>
      <c r="G71" s="277" t="s">
        <v>60</v>
      </c>
      <c r="H71" s="277"/>
      <c r="I71" s="277"/>
      <c r="J71" s="272" t="s">
        <v>61</v>
      </c>
      <c r="K71" s="272" t="s">
        <v>62</v>
      </c>
      <c r="L71" s="272" t="s">
        <v>63</v>
      </c>
      <c r="M71" s="272"/>
      <c r="N71" s="288" t="s">
        <v>64</v>
      </c>
      <c r="Q71" s="142"/>
      <c r="R71" s="142" t="s">
        <v>155</v>
      </c>
    </row>
    <row r="72" spans="1:18" s="1" customFormat="1" ht="27.6" x14ac:dyDescent="0.3">
      <c r="A72" s="286"/>
      <c r="B72" s="272"/>
      <c r="C72" s="272"/>
      <c r="D72" s="272"/>
      <c r="E72" s="272" t="s">
        <v>59</v>
      </c>
      <c r="F72" s="272"/>
      <c r="G72" s="225" t="s">
        <v>66</v>
      </c>
      <c r="H72" s="103" t="s">
        <v>67</v>
      </c>
      <c r="I72" s="226" t="s">
        <v>68</v>
      </c>
      <c r="J72" s="272"/>
      <c r="K72" s="272"/>
      <c r="L72" s="225" t="s">
        <v>107</v>
      </c>
      <c r="M72" s="225" t="s">
        <v>70</v>
      </c>
      <c r="N72" s="288"/>
      <c r="Q72" s="142"/>
      <c r="R72" s="142" t="s">
        <v>155</v>
      </c>
    </row>
    <row r="73" spans="1:18" s="323" customFormat="1" ht="41.4" x14ac:dyDescent="0.3">
      <c r="A73" s="319" t="s">
        <v>165</v>
      </c>
      <c r="B73" s="320" t="s">
        <v>166</v>
      </c>
      <c r="C73" s="320" t="s">
        <v>167</v>
      </c>
      <c r="D73" s="180" t="s">
        <v>53</v>
      </c>
      <c r="E73" s="281"/>
      <c r="F73" s="282"/>
      <c r="G73" s="321">
        <v>1503000</v>
      </c>
      <c r="H73" s="321">
        <v>100</v>
      </c>
      <c r="I73" s="321">
        <v>0</v>
      </c>
      <c r="J73" s="180"/>
      <c r="K73" s="180" t="s">
        <v>53</v>
      </c>
      <c r="L73" s="156" t="s">
        <v>168</v>
      </c>
      <c r="M73" s="156" t="s">
        <v>168</v>
      </c>
      <c r="N73" s="322" t="s">
        <v>169</v>
      </c>
      <c r="Q73" s="142" t="s">
        <v>120</v>
      </c>
      <c r="R73" s="142" t="s">
        <v>121</v>
      </c>
    </row>
    <row r="74" spans="1:18" s="1" customFormat="1" ht="42" thickBot="1" x14ac:dyDescent="0.35">
      <c r="A74" s="162"/>
      <c r="B74" s="163"/>
      <c r="C74" s="181"/>
      <c r="D74" s="180"/>
      <c r="E74" s="266"/>
      <c r="F74" s="267"/>
      <c r="G74" s="118">
        <f>+G73</f>
        <v>1503000</v>
      </c>
      <c r="H74" s="118">
        <f t="shared" ref="H74:I74" si="0">+H73</f>
        <v>100</v>
      </c>
      <c r="I74" s="118">
        <f t="shared" si="0"/>
        <v>0</v>
      </c>
      <c r="J74" s="160"/>
      <c r="K74" s="117"/>
      <c r="L74" s="117"/>
      <c r="M74" s="117"/>
      <c r="N74" s="119"/>
      <c r="Q74" s="142" t="s">
        <v>157</v>
      </c>
      <c r="R74" s="142" t="s">
        <v>121</v>
      </c>
    </row>
    <row r="75" spans="1:18" s="1" customFormat="1" ht="14.4" x14ac:dyDescent="0.3">
      <c r="A75" s="175"/>
      <c r="B75" s="175"/>
      <c r="C75" s="175"/>
      <c r="D75" s="175"/>
      <c r="E75" s="175"/>
      <c r="F75" s="175"/>
      <c r="G75" s="175"/>
      <c r="H75" s="182"/>
      <c r="I75" s="178"/>
      <c r="J75" s="178"/>
      <c r="K75" s="175"/>
      <c r="L75" s="175"/>
      <c r="M75" s="175"/>
      <c r="N75" s="175"/>
      <c r="Q75" s="142"/>
      <c r="R75" s="142"/>
    </row>
    <row r="76" spans="1:18" s="1" customFormat="1" ht="15.75" customHeight="1" thickBot="1" x14ac:dyDescent="0.35">
      <c r="E76" s="175"/>
      <c r="F76" s="175"/>
      <c r="G76" s="175"/>
      <c r="H76" s="182"/>
      <c r="I76" s="178"/>
      <c r="J76" s="178"/>
      <c r="K76" s="175"/>
      <c r="L76" s="175"/>
      <c r="M76" s="175"/>
      <c r="N76" s="175"/>
      <c r="Q76" s="142" t="s">
        <v>170</v>
      </c>
      <c r="R76" s="142" t="s">
        <v>121</v>
      </c>
    </row>
    <row r="77" spans="1:18" s="1" customFormat="1" ht="15.75" customHeight="1" x14ac:dyDescent="0.3">
      <c r="A77" s="283" t="s">
        <v>171</v>
      </c>
      <c r="B77" s="284"/>
      <c r="C77" s="284"/>
      <c r="D77" s="284"/>
      <c r="E77" s="284"/>
      <c r="F77" s="284"/>
      <c r="G77" s="284"/>
      <c r="H77" s="284"/>
      <c r="I77" s="284"/>
      <c r="J77" s="284"/>
      <c r="K77" s="284"/>
      <c r="L77" s="284"/>
      <c r="M77" s="284"/>
      <c r="N77" s="285"/>
      <c r="Q77" s="142" t="s">
        <v>172</v>
      </c>
      <c r="R77" s="142" t="s">
        <v>121</v>
      </c>
    </row>
    <row r="78" spans="1:18" s="1" customFormat="1" ht="15" customHeight="1" x14ac:dyDescent="0.3">
      <c r="A78" s="286" t="s">
        <v>54</v>
      </c>
      <c r="B78" s="272" t="s">
        <v>173</v>
      </c>
      <c r="C78" s="273" t="s">
        <v>56</v>
      </c>
      <c r="D78" s="274"/>
      <c r="E78" s="272" t="s">
        <v>59</v>
      </c>
      <c r="F78" s="272"/>
      <c r="G78" s="277" t="s">
        <v>60</v>
      </c>
      <c r="H78" s="277"/>
      <c r="I78" s="277"/>
      <c r="J78" s="272" t="s">
        <v>61</v>
      </c>
      <c r="K78" s="278" t="s">
        <v>174</v>
      </c>
      <c r="L78" s="272" t="s">
        <v>63</v>
      </c>
      <c r="M78" s="272"/>
      <c r="N78" s="279" t="s">
        <v>175</v>
      </c>
      <c r="Q78" s="142" t="s">
        <v>176</v>
      </c>
      <c r="R78" s="142" t="s">
        <v>121</v>
      </c>
    </row>
    <row r="79" spans="1:18" s="1" customFormat="1" ht="55.2" x14ac:dyDescent="0.3">
      <c r="A79" s="286"/>
      <c r="B79" s="272"/>
      <c r="C79" s="275"/>
      <c r="D79" s="276"/>
      <c r="E79" s="272"/>
      <c r="F79" s="272"/>
      <c r="G79" s="225" t="s">
        <v>66</v>
      </c>
      <c r="H79" s="225" t="s">
        <v>67</v>
      </c>
      <c r="I79" s="103" t="s">
        <v>68</v>
      </c>
      <c r="J79" s="272"/>
      <c r="K79" s="278"/>
      <c r="L79" s="225" t="s">
        <v>177</v>
      </c>
      <c r="M79" s="225" t="s">
        <v>178</v>
      </c>
      <c r="N79" s="280"/>
      <c r="Q79" s="142" t="s">
        <v>179</v>
      </c>
      <c r="R79" s="142" t="s">
        <v>121</v>
      </c>
    </row>
    <row r="80" spans="1:18" s="1" customFormat="1" ht="14.4" x14ac:dyDescent="0.3">
      <c r="A80" s="133"/>
      <c r="B80" s="63"/>
      <c r="C80" s="269"/>
      <c r="D80" s="270"/>
      <c r="E80" s="271"/>
      <c r="F80" s="271"/>
      <c r="G80" s="63"/>
      <c r="H80" s="63"/>
      <c r="I80" s="158"/>
      <c r="J80" s="159"/>
      <c r="K80" s="159"/>
      <c r="L80" s="63"/>
      <c r="M80" s="63"/>
      <c r="N80" s="113"/>
      <c r="Q80" s="101"/>
      <c r="R80" s="101"/>
    </row>
    <row r="81" spans="1:18" s="1" customFormat="1" ht="41.4" x14ac:dyDescent="0.3">
      <c r="A81" s="133"/>
      <c r="B81" s="63"/>
      <c r="C81" s="269"/>
      <c r="D81" s="270"/>
      <c r="E81" s="271"/>
      <c r="F81" s="271"/>
      <c r="G81" s="63"/>
      <c r="H81" s="63"/>
      <c r="I81" s="158"/>
      <c r="J81" s="159"/>
      <c r="K81" s="159"/>
      <c r="L81" s="63"/>
      <c r="M81" s="63"/>
      <c r="N81" s="113"/>
      <c r="Q81" s="142" t="s">
        <v>180</v>
      </c>
      <c r="R81" s="142" t="s">
        <v>144</v>
      </c>
    </row>
    <row r="82" spans="1:18" s="1" customFormat="1" ht="27.6" x14ac:dyDescent="0.3">
      <c r="A82" s="133"/>
      <c r="B82" s="63"/>
      <c r="C82" s="269"/>
      <c r="D82" s="270"/>
      <c r="E82" s="271"/>
      <c r="F82" s="271"/>
      <c r="G82" s="63"/>
      <c r="H82" s="63"/>
      <c r="I82" s="158"/>
      <c r="J82" s="159"/>
      <c r="K82" s="159"/>
      <c r="L82" s="63"/>
      <c r="M82" s="63"/>
      <c r="N82" s="113"/>
      <c r="Q82" s="142" t="s">
        <v>181</v>
      </c>
      <c r="R82" s="142" t="s">
        <v>144</v>
      </c>
    </row>
    <row r="83" spans="1:18" s="1" customFormat="1" ht="27.6" x14ac:dyDescent="0.3">
      <c r="A83" s="133"/>
      <c r="B83" s="63"/>
      <c r="C83" s="269"/>
      <c r="D83" s="270"/>
      <c r="E83" s="271"/>
      <c r="F83" s="271"/>
      <c r="G83" s="63"/>
      <c r="H83" s="63"/>
      <c r="I83" s="158"/>
      <c r="J83" s="159"/>
      <c r="K83" s="159"/>
      <c r="L83" s="63"/>
      <c r="M83" s="63"/>
      <c r="N83" s="113"/>
      <c r="Q83" s="142" t="s">
        <v>182</v>
      </c>
      <c r="R83" s="142" t="s">
        <v>144</v>
      </c>
    </row>
    <row r="84" spans="1:18" s="1" customFormat="1" ht="55.8" thickBot="1" x14ac:dyDescent="0.35">
      <c r="A84" s="116" t="s">
        <v>103</v>
      </c>
      <c r="B84" s="117"/>
      <c r="C84" s="266"/>
      <c r="D84" s="267"/>
      <c r="E84" s="268"/>
      <c r="F84" s="268"/>
      <c r="G84" s="183"/>
      <c r="H84" s="183"/>
      <c r="I84" s="184"/>
      <c r="J84" s="160"/>
      <c r="K84" s="160"/>
      <c r="L84" s="117"/>
      <c r="M84" s="117"/>
      <c r="N84" s="119"/>
      <c r="Q84" s="142" t="s">
        <v>183</v>
      </c>
      <c r="R84" s="142" t="s">
        <v>144</v>
      </c>
    </row>
    <row r="85" spans="1:18" s="1" customFormat="1" ht="14.4" x14ac:dyDescent="0.3">
      <c r="A85" s="318" t="s">
        <v>309</v>
      </c>
      <c r="G85" s="120">
        <v>702800</v>
      </c>
      <c r="H85" s="121"/>
      <c r="I85" s="121"/>
      <c r="Q85" s="101"/>
      <c r="R85" s="142" t="s">
        <v>144</v>
      </c>
    </row>
    <row r="86" spans="1:18" s="1" customFormat="1" ht="14.4" x14ac:dyDescent="0.3">
      <c r="A86" s="185" t="s">
        <v>184</v>
      </c>
      <c r="B86" s="186"/>
      <c r="C86" s="186"/>
      <c r="D86" s="186"/>
      <c r="E86" s="186"/>
      <c r="F86" s="186"/>
      <c r="G86" s="187">
        <f>+G68+G44+G74+G84+G59+F51+G25+G15+G8+G51+G85</f>
        <v>27000000</v>
      </c>
      <c r="H86" s="187">
        <v>100</v>
      </c>
      <c r="I86" s="187">
        <f>+I68+I44+I74+I84+I59+H51+I25+I15+I8</f>
        <v>100</v>
      </c>
      <c r="J86" s="186"/>
      <c r="K86" s="186"/>
      <c r="L86" s="186"/>
      <c r="M86" s="186"/>
      <c r="N86" s="186"/>
      <c r="Q86" s="101"/>
      <c r="R86" s="142"/>
    </row>
    <row r="87" spans="1:18" s="1" customFormat="1" ht="14.4" x14ac:dyDescent="0.3">
      <c r="G87" s="120"/>
      <c r="H87" s="121"/>
      <c r="I87" s="121"/>
      <c r="Q87" s="101"/>
      <c r="R87" s="101"/>
    </row>
  </sheetData>
  <mergeCells count="125">
    <mergeCell ref="G11:I11"/>
    <mergeCell ref="A17:N17"/>
    <mergeCell ref="A18:A19"/>
    <mergeCell ref="B18:B19"/>
    <mergeCell ref="C18:C19"/>
    <mergeCell ref="D18:D19"/>
    <mergeCell ref="A62:A63"/>
    <mergeCell ref="B62:B63"/>
    <mergeCell ref="C62:C63"/>
    <mergeCell ref="D62:D63"/>
    <mergeCell ref="L18:M18"/>
    <mergeCell ref="N18:N19"/>
    <mergeCell ref="A27:N27"/>
    <mergeCell ref="A28:A29"/>
    <mergeCell ref="B28:B29"/>
    <mergeCell ref="C28:C29"/>
    <mergeCell ref="D28:D29"/>
    <mergeCell ref="E28:F28"/>
    <mergeCell ref="G28:I28"/>
    <mergeCell ref="J28:J29"/>
    <mergeCell ref="K28:K29"/>
    <mergeCell ref="L28:M28"/>
    <mergeCell ref="N28:N29"/>
    <mergeCell ref="E18:E19"/>
    <mergeCell ref="A10:N10"/>
    <mergeCell ref="J11:J12"/>
    <mergeCell ref="K11:K12"/>
    <mergeCell ref="L11:M11"/>
    <mergeCell ref="N11:N12"/>
    <mergeCell ref="A1:N1"/>
    <mergeCell ref="A2:N2"/>
    <mergeCell ref="J3:J4"/>
    <mergeCell ref="K3:K4"/>
    <mergeCell ref="L3:M3"/>
    <mergeCell ref="N3:N4"/>
    <mergeCell ref="G3:I3"/>
    <mergeCell ref="A3:A4"/>
    <mergeCell ref="B3:B4"/>
    <mergeCell ref="C3:C4"/>
    <mergeCell ref="E3:E4"/>
    <mergeCell ref="F3:F4"/>
    <mergeCell ref="D3:D4"/>
    <mergeCell ref="A11:A12"/>
    <mergeCell ref="B11:B12"/>
    <mergeCell ref="C11:C12"/>
    <mergeCell ref="E11:E12"/>
    <mergeCell ref="F11:F12"/>
    <mergeCell ref="D11:D12"/>
    <mergeCell ref="F18:F19"/>
    <mergeCell ref="G18:I18"/>
    <mergeCell ref="J18:J19"/>
    <mergeCell ref="K18:K19"/>
    <mergeCell ref="E29:F29"/>
    <mergeCell ref="A46:N46"/>
    <mergeCell ref="A47:A48"/>
    <mergeCell ref="B47:B48"/>
    <mergeCell ref="C47:C48"/>
    <mergeCell ref="D47:D48"/>
    <mergeCell ref="E47:E48"/>
    <mergeCell ref="F47:H47"/>
    <mergeCell ref="I47:I48"/>
    <mergeCell ref="J47:J48"/>
    <mergeCell ref="K47:K48"/>
    <mergeCell ref="L47:M47"/>
    <mergeCell ref="N47:N48"/>
    <mergeCell ref="A53:N53"/>
    <mergeCell ref="A54:A55"/>
    <mergeCell ref="B54:B55"/>
    <mergeCell ref="C54:C55"/>
    <mergeCell ref="D54:D55"/>
    <mergeCell ref="E54:F54"/>
    <mergeCell ref="G54:I54"/>
    <mergeCell ref="J54:J55"/>
    <mergeCell ref="K54:K55"/>
    <mergeCell ref="L54:M54"/>
    <mergeCell ref="N54:N55"/>
    <mergeCell ref="E55:F55"/>
    <mergeCell ref="A61:N61"/>
    <mergeCell ref="E62:F62"/>
    <mergeCell ref="J62:J63"/>
    <mergeCell ref="K62:K63"/>
    <mergeCell ref="L62:M62"/>
    <mergeCell ref="N62:N63"/>
    <mergeCell ref="E63:F63"/>
    <mergeCell ref="E56:F56"/>
    <mergeCell ref="E57:F57"/>
    <mergeCell ref="E58:F58"/>
    <mergeCell ref="E59:F59"/>
    <mergeCell ref="G62:I62"/>
    <mergeCell ref="K78:K79"/>
    <mergeCell ref="L78:M78"/>
    <mergeCell ref="N78:N79"/>
    <mergeCell ref="C80:D80"/>
    <mergeCell ref="E80:F80"/>
    <mergeCell ref="E67:F67"/>
    <mergeCell ref="E68:F68"/>
    <mergeCell ref="A70:N70"/>
    <mergeCell ref="A71:A72"/>
    <mergeCell ref="B71:B72"/>
    <mergeCell ref="C71:C72"/>
    <mergeCell ref="D71:D72"/>
    <mergeCell ref="E71:F71"/>
    <mergeCell ref="G71:I71"/>
    <mergeCell ref="J71:J72"/>
    <mergeCell ref="K71:K72"/>
    <mergeCell ref="L71:M71"/>
    <mergeCell ref="N71:N72"/>
    <mergeCell ref="E72:F72"/>
    <mergeCell ref="E73:F73"/>
    <mergeCell ref="E74:F74"/>
    <mergeCell ref="A77:N77"/>
    <mergeCell ref="A78:A79"/>
    <mergeCell ref="B78:B79"/>
    <mergeCell ref="C84:D84"/>
    <mergeCell ref="E84:F84"/>
    <mergeCell ref="C81:D81"/>
    <mergeCell ref="E81:F81"/>
    <mergeCell ref="C82:D82"/>
    <mergeCell ref="E82:F82"/>
    <mergeCell ref="C83:D83"/>
    <mergeCell ref="E83:F83"/>
    <mergeCell ref="J78:J79"/>
    <mergeCell ref="C78:D79"/>
    <mergeCell ref="E78:F79"/>
    <mergeCell ref="G78:I78"/>
  </mergeCells>
  <dataValidations count="6">
    <dataValidation type="list" allowBlank="1" showInputMessage="1" showErrorMessage="1" sqref="D14:D15 D5:D8 D49 D20:D25" xr:uid="{00000000-0002-0000-0200-000000000000}">
      <formula1>$Q$13:$Q$19</formula1>
    </dataValidation>
    <dataValidation type="list" allowBlank="1" showInputMessage="1" showErrorMessage="1" sqref="D50:D51" xr:uid="{00000000-0002-0000-0200-000001000000}">
      <formula1>$Q$98:$Q$101</formula1>
    </dataValidation>
    <dataValidation type="list" allowBlank="1" showInputMessage="1" showErrorMessage="1" sqref="D43:D44 D30:D32" xr:uid="{00000000-0002-0000-0200-000002000000}">
      <formula1>$Q$24:$Q$29</formula1>
    </dataValidation>
    <dataValidation type="list" allowBlank="1" showInputMessage="1" showErrorMessage="1" sqref="D33:D42 D64:D69 D73:D75 D56:D60" xr:uid="{00000000-0002-0000-0200-000003000000}">
      <formula1>$Q$26:$Q$29</formula1>
    </dataValidation>
    <dataValidation type="list" allowBlank="1" showInputMessage="1" showErrorMessage="1" sqref="K5:K8 K73:K74 K14:K15 K64:K69 K30:K44 K49:K51 K20:K25 K56:K60" xr:uid="{00000000-0002-0000-0200-000004000000}">
      <formula1>$Q$2:$Q$4</formula1>
    </dataValidation>
    <dataValidation type="list" allowBlank="1" showInputMessage="1" showErrorMessage="1" sqref="K75:K76" xr:uid="{00000000-0002-0000-0200-000005000000}">
      <formula1>$Q$2:$Q$3</formula1>
    </dataValidation>
  </dataValidations>
  <printOptions horizontalCentered="1"/>
  <pageMargins left="0.82677165354330717" right="3.937007874015748E-2" top="0.19685039370078741" bottom="0.15748031496062992" header="0.31496062992125984" footer="0.31496062992125984"/>
  <pageSetup paperSize="14" scale="32" fitToHeight="0" orientation="landscape" r:id="rId1"/>
  <colBreaks count="2" manualBreakCount="2">
    <brk id="1" max="1048575" man="1"/>
    <brk id="4"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8"/>
  <sheetViews>
    <sheetView zoomScale="50" zoomScaleNormal="50" workbookViewId="0">
      <selection activeCell="E44" sqref="E44"/>
    </sheetView>
  </sheetViews>
  <sheetFormatPr defaultColWidth="11.44140625" defaultRowHeight="15" x14ac:dyDescent="0.25"/>
  <cols>
    <col min="1" max="1" width="7.109375" style="37" customWidth="1"/>
    <col min="2" max="2" width="9.88671875" style="38" customWidth="1"/>
    <col min="3" max="3" width="21.109375" style="38" customWidth="1"/>
    <col min="4" max="4" width="76" style="11" customWidth="1"/>
    <col min="5" max="5" width="24.88671875" style="39" customWidth="1"/>
    <col min="6" max="6" width="17" style="39" customWidth="1"/>
    <col min="7" max="7" width="17.44140625" style="39" customWidth="1"/>
    <col min="8" max="8" width="17" style="39" customWidth="1"/>
    <col min="9" max="14" width="16" style="39" customWidth="1"/>
    <col min="15" max="19" width="20.33203125" style="8" customWidth="1"/>
    <col min="20" max="20" width="3.6640625" style="8" customWidth="1"/>
    <col min="21" max="21" width="14.6640625" style="8" customWidth="1"/>
    <col min="22" max="22" width="19.6640625" style="8" customWidth="1"/>
    <col min="23" max="16384" width="11.44140625" style="8"/>
  </cols>
  <sheetData>
    <row r="1" spans="1:22" ht="15.75" customHeight="1" x14ac:dyDescent="0.3">
      <c r="A1" s="305" t="s">
        <v>185</v>
      </c>
      <c r="B1" s="306"/>
      <c r="C1" s="306"/>
      <c r="D1" s="306"/>
      <c r="E1" s="306"/>
      <c r="F1" s="227"/>
      <c r="G1" s="227"/>
      <c r="H1" s="208"/>
      <c r="I1" s="227"/>
      <c r="J1" s="227"/>
      <c r="K1" s="227"/>
      <c r="L1" s="227"/>
      <c r="M1" s="227"/>
      <c r="N1" s="227"/>
      <c r="O1" s="192"/>
      <c r="P1" s="192"/>
      <c r="Q1" s="192"/>
      <c r="R1" s="192"/>
      <c r="S1" s="192"/>
    </row>
    <row r="2" spans="1:22" ht="15.6" x14ac:dyDescent="0.3">
      <c r="A2" s="307" t="s">
        <v>186</v>
      </c>
      <c r="B2" s="306"/>
      <c r="C2" s="306"/>
      <c r="D2" s="306"/>
      <c r="E2" s="306"/>
      <c r="F2" s="227"/>
      <c r="G2" s="227"/>
      <c r="H2" s="227"/>
      <c r="I2" s="227"/>
      <c r="J2" s="227"/>
      <c r="K2" s="227"/>
      <c r="L2" s="227"/>
      <c r="M2" s="227"/>
      <c r="N2" s="227"/>
    </row>
    <row r="3" spans="1:22" ht="15.6" x14ac:dyDescent="0.3">
      <c r="A3" s="307" t="s">
        <v>187</v>
      </c>
      <c r="B3" s="306"/>
      <c r="C3" s="306"/>
      <c r="D3" s="306"/>
      <c r="E3" s="306"/>
      <c r="F3" s="227"/>
      <c r="G3" s="227"/>
      <c r="H3" s="227"/>
      <c r="I3" s="227"/>
      <c r="J3" s="227"/>
      <c r="K3" s="227"/>
      <c r="L3" s="227"/>
      <c r="M3" s="227"/>
      <c r="N3" s="227"/>
      <c r="V3" s="192"/>
    </row>
    <row r="4" spans="1:22" ht="18" customHeight="1" x14ac:dyDescent="0.25">
      <c r="E4" s="19" t="s">
        <v>188</v>
      </c>
      <c r="F4" s="19" t="s">
        <v>189</v>
      </c>
      <c r="G4" s="19" t="s">
        <v>190</v>
      </c>
      <c r="H4" s="19" t="s">
        <v>191</v>
      </c>
      <c r="I4" s="19" t="s">
        <v>192</v>
      </c>
      <c r="J4" s="19" t="s">
        <v>193</v>
      </c>
      <c r="K4" s="19" t="s">
        <v>194</v>
      </c>
      <c r="L4" s="19" t="s">
        <v>195</v>
      </c>
      <c r="M4" s="19" t="s">
        <v>196</v>
      </c>
      <c r="N4" s="19" t="s">
        <v>197</v>
      </c>
      <c r="O4" s="19" t="s">
        <v>198</v>
      </c>
      <c r="P4" s="19" t="s">
        <v>199</v>
      </c>
      <c r="Q4" s="19" t="s">
        <v>200</v>
      </c>
      <c r="R4" s="19" t="s">
        <v>201</v>
      </c>
      <c r="S4" s="19" t="s">
        <v>202</v>
      </c>
      <c r="V4" s="192"/>
    </row>
    <row r="5" spans="1:22" s="7" customFormat="1" ht="15.6" x14ac:dyDescent="0.25">
      <c r="A5" s="308" t="s">
        <v>203</v>
      </c>
      <c r="B5" s="309"/>
      <c r="C5" s="59"/>
      <c r="D5" s="50" t="s">
        <v>204</v>
      </c>
      <c r="E5" s="51" t="s">
        <v>205</v>
      </c>
      <c r="F5" s="51" t="s">
        <v>206</v>
      </c>
      <c r="G5" s="51" t="s">
        <v>206</v>
      </c>
      <c r="H5" s="18"/>
      <c r="I5" s="18"/>
      <c r="J5" s="18"/>
      <c r="K5" s="18"/>
      <c r="L5" s="18"/>
      <c r="M5" s="18"/>
      <c r="N5" s="18"/>
      <c r="O5" s="18"/>
      <c r="P5" s="18"/>
      <c r="Q5" s="18"/>
      <c r="R5" s="18"/>
      <c r="S5" s="18"/>
      <c r="T5" s="42"/>
      <c r="V5" s="192"/>
    </row>
    <row r="6" spans="1:22" s="7" customFormat="1" ht="15.6" x14ac:dyDescent="0.25">
      <c r="A6" s="48" t="s">
        <v>207</v>
      </c>
      <c r="B6" s="303" t="s">
        <v>208</v>
      </c>
      <c r="C6" s="303"/>
      <c r="D6" s="303"/>
      <c r="E6" s="19">
        <f>+E7+E15+E23</f>
        <v>13364000</v>
      </c>
      <c r="F6" s="19">
        <f>+F7+F15+F23</f>
        <v>3345000</v>
      </c>
      <c r="G6" s="19">
        <f>+G7+G15+G23</f>
        <v>0</v>
      </c>
      <c r="H6" s="19">
        <f>+H7+H15+H23</f>
        <v>327333.33333333337</v>
      </c>
      <c r="I6" s="19">
        <f>+I7+I15+I23</f>
        <v>344833.33333333337</v>
      </c>
      <c r="J6" s="19">
        <f>+J7+J15+J23</f>
        <v>803933.33333333337</v>
      </c>
      <c r="K6" s="19">
        <f>+K7+K15+K23</f>
        <v>195266.66666666666</v>
      </c>
      <c r="L6" s="19">
        <f>+L7+L15+L23</f>
        <v>195266.66666666666</v>
      </c>
      <c r="M6" s="19">
        <f>+M7+M15+M23</f>
        <v>215266.66666666666</v>
      </c>
      <c r="N6" s="19">
        <f>+N7+N15+N23</f>
        <v>215266.66666666666</v>
      </c>
      <c r="O6" s="19">
        <f>+O7+O15+O23</f>
        <v>238266.66666666666</v>
      </c>
      <c r="P6" s="19">
        <f>+P7+P15+P23</f>
        <v>228266.66666666666</v>
      </c>
      <c r="Q6" s="19">
        <f>+Q7+Q15+Q23</f>
        <v>228266.66666666666</v>
      </c>
      <c r="R6" s="19">
        <f>+R7+R15+R23</f>
        <v>228266.66666666666</v>
      </c>
      <c r="S6" s="19">
        <f>+S7+S15+S23</f>
        <v>124766.66666666666</v>
      </c>
      <c r="T6" s="43"/>
      <c r="V6" s="192"/>
    </row>
    <row r="7" spans="1:22" s="7" customFormat="1" ht="15.6" x14ac:dyDescent="0.25">
      <c r="A7" s="49" t="s">
        <v>209</v>
      </c>
      <c r="B7" s="304" t="s">
        <v>210</v>
      </c>
      <c r="C7" s="304"/>
      <c r="D7" s="304"/>
      <c r="E7" s="21">
        <f>+E8+E11</f>
        <v>9514000</v>
      </c>
      <c r="F7" s="21">
        <f>SUM(F8:F14)</f>
        <v>2076000</v>
      </c>
      <c r="G7" s="21">
        <f t="shared" ref="G7:S7" si="0">SUM(G8:G14)</f>
        <v>0</v>
      </c>
      <c r="H7" s="21">
        <f t="shared" si="0"/>
        <v>327333.33333333337</v>
      </c>
      <c r="I7" s="21">
        <f t="shared" si="0"/>
        <v>344833.33333333337</v>
      </c>
      <c r="J7" s="21">
        <f t="shared" si="0"/>
        <v>656833.33333333337</v>
      </c>
      <c r="K7" s="21">
        <f t="shared" si="0"/>
        <v>59166.666666666664</v>
      </c>
      <c r="L7" s="21">
        <f t="shared" si="0"/>
        <v>59166.666666666664</v>
      </c>
      <c r="M7" s="21">
        <f t="shared" si="0"/>
        <v>59166.666666666664</v>
      </c>
      <c r="N7" s="21">
        <f t="shared" si="0"/>
        <v>59166.666666666664</v>
      </c>
      <c r="O7" s="21">
        <f t="shared" si="0"/>
        <v>117166.66666666666</v>
      </c>
      <c r="P7" s="21">
        <f t="shared" si="0"/>
        <v>117166.66666666666</v>
      </c>
      <c r="Q7" s="21">
        <f t="shared" si="0"/>
        <v>117166.66666666666</v>
      </c>
      <c r="R7" s="21">
        <f t="shared" si="0"/>
        <v>117166.66666666666</v>
      </c>
      <c r="S7" s="21">
        <f t="shared" si="0"/>
        <v>41666.666666666664</v>
      </c>
      <c r="T7" s="44"/>
      <c r="V7" s="192"/>
    </row>
    <row r="8" spans="1:22" ht="40.799999999999997" customHeight="1" x14ac:dyDescent="0.25">
      <c r="A8" s="25" t="s">
        <v>17</v>
      </c>
      <c r="B8" s="26" t="s">
        <v>211</v>
      </c>
      <c r="C8" s="26"/>
      <c r="D8" s="231" t="s">
        <v>212</v>
      </c>
      <c r="E8" s="57">
        <f>SUM(E9:E10)</f>
        <v>2700000</v>
      </c>
      <c r="F8" s="190">
        <f t="shared" ref="F8:F11" si="1">SUM(H8:S8)</f>
        <v>0</v>
      </c>
      <c r="G8" s="31"/>
      <c r="H8" s="31"/>
      <c r="I8" s="31"/>
      <c r="J8" s="31"/>
      <c r="K8" s="31"/>
      <c r="L8" s="31"/>
      <c r="M8" s="31"/>
      <c r="N8" s="31"/>
      <c r="O8" s="31"/>
      <c r="P8" s="31"/>
      <c r="Q8" s="31"/>
      <c r="R8" s="31"/>
      <c r="S8" s="31"/>
      <c r="V8" s="192"/>
    </row>
    <row r="9" spans="1:22" s="192" customFormat="1" ht="42" customHeight="1" x14ac:dyDescent="0.25">
      <c r="A9" s="194" t="s">
        <v>17</v>
      </c>
      <c r="B9" s="188" t="s">
        <v>213</v>
      </c>
      <c r="C9" s="188" t="s">
        <v>214</v>
      </c>
      <c r="D9" s="189" t="s">
        <v>93</v>
      </c>
      <c r="E9" s="190">
        <v>2000000</v>
      </c>
      <c r="F9" s="190">
        <v>500000</v>
      </c>
      <c r="G9" s="190"/>
      <c r="H9" s="190">
        <f>+F9/12</f>
        <v>41666.666666666664</v>
      </c>
      <c r="I9" s="190">
        <v>41666.666666666664</v>
      </c>
      <c r="J9" s="190">
        <v>41666.666666666664</v>
      </c>
      <c r="K9" s="190">
        <v>41666.666666666664</v>
      </c>
      <c r="L9" s="190">
        <v>41666.666666666664</v>
      </c>
      <c r="M9" s="190">
        <v>41666.666666666664</v>
      </c>
      <c r="N9" s="190">
        <v>41666.666666666664</v>
      </c>
      <c r="O9" s="190">
        <v>41666.666666666664</v>
      </c>
      <c r="P9" s="190">
        <v>41666.666666666664</v>
      </c>
      <c r="Q9" s="190">
        <v>41666.666666666664</v>
      </c>
      <c r="R9" s="190">
        <v>41666.666666666664</v>
      </c>
      <c r="S9" s="190">
        <v>41666.666666666664</v>
      </c>
      <c r="T9" s="190"/>
      <c r="U9" s="191">
        <f>SUM(H9:S9)</f>
        <v>500000.00000000006</v>
      </c>
      <c r="V9" s="191">
        <f>+U9-F9</f>
        <v>0</v>
      </c>
    </row>
    <row r="10" spans="1:22" s="192" customFormat="1" ht="49.5" customHeight="1" x14ac:dyDescent="0.25">
      <c r="A10" s="194" t="s">
        <v>17</v>
      </c>
      <c r="B10" s="188" t="s">
        <v>215</v>
      </c>
      <c r="C10" s="188" t="s">
        <v>214</v>
      </c>
      <c r="D10" s="193" t="s">
        <v>216</v>
      </c>
      <c r="E10" s="190">
        <v>700000</v>
      </c>
      <c r="F10" s="190">
        <v>175000</v>
      </c>
      <c r="G10" s="190"/>
      <c r="H10" s="190"/>
      <c r="I10" s="190">
        <v>17500</v>
      </c>
      <c r="J10" s="190">
        <v>17500</v>
      </c>
      <c r="K10" s="190">
        <v>17500</v>
      </c>
      <c r="L10" s="190">
        <v>17500</v>
      </c>
      <c r="M10" s="190">
        <v>17500</v>
      </c>
      <c r="N10" s="190">
        <v>17500</v>
      </c>
      <c r="O10" s="190">
        <v>17500</v>
      </c>
      <c r="P10" s="190">
        <v>17500</v>
      </c>
      <c r="Q10" s="190">
        <v>17500</v>
      </c>
      <c r="R10" s="190">
        <v>17500</v>
      </c>
      <c r="S10" s="190"/>
      <c r="T10" s="190"/>
      <c r="U10" s="191">
        <f t="shared" ref="U10:U43" si="2">SUM(H10:S10)</f>
        <v>175000</v>
      </c>
      <c r="V10" s="191">
        <f t="shared" ref="V10:V38" si="3">+U10-F10</f>
        <v>0</v>
      </c>
    </row>
    <row r="11" spans="1:22" s="192" customFormat="1" ht="18" customHeight="1" x14ac:dyDescent="0.25">
      <c r="A11" s="194" t="s">
        <v>17</v>
      </c>
      <c r="B11" s="188" t="s">
        <v>217</v>
      </c>
      <c r="C11" s="188"/>
      <c r="D11" s="231" t="s">
        <v>218</v>
      </c>
      <c r="E11" s="195">
        <f>SUM(E12:E14)</f>
        <v>6814000</v>
      </c>
      <c r="F11" s="190">
        <f t="shared" si="1"/>
        <v>0</v>
      </c>
      <c r="G11" s="190"/>
      <c r="H11" s="190"/>
      <c r="I11" s="190"/>
      <c r="J11" s="190"/>
      <c r="K11" s="190"/>
      <c r="L11" s="190"/>
      <c r="M11" s="190"/>
      <c r="N11" s="190"/>
      <c r="O11" s="190"/>
      <c r="P11" s="190"/>
      <c r="Q11" s="190"/>
      <c r="R11" s="190"/>
      <c r="S11" s="190"/>
      <c r="U11" s="191">
        <f t="shared" si="2"/>
        <v>0</v>
      </c>
      <c r="V11" s="191">
        <f t="shared" si="3"/>
        <v>0</v>
      </c>
    </row>
    <row r="12" spans="1:22" s="192" customFormat="1" ht="18" customHeight="1" x14ac:dyDescent="0.25">
      <c r="A12" s="194"/>
      <c r="B12" s="188" t="s">
        <v>219</v>
      </c>
      <c r="C12" s="188" t="s">
        <v>220</v>
      </c>
      <c r="D12" s="64" t="s">
        <v>221</v>
      </c>
      <c r="E12" s="190">
        <v>3531000</v>
      </c>
      <c r="F12" s="190">
        <v>857000</v>
      </c>
      <c r="G12" s="190"/>
      <c r="H12" s="190">
        <f>+$F$12/3</f>
        <v>285666.66666666669</v>
      </c>
      <c r="I12" s="190">
        <f t="shared" ref="I12" si="4">+$F$12/3</f>
        <v>285666.66666666669</v>
      </c>
      <c r="J12" s="190">
        <f>+$F$12/3</f>
        <v>285666.66666666669</v>
      </c>
      <c r="K12" s="190"/>
      <c r="L12" s="190"/>
      <c r="M12" s="190"/>
      <c r="N12" s="190"/>
      <c r="O12" s="190"/>
      <c r="P12" s="190"/>
      <c r="Q12" s="190"/>
      <c r="R12" s="190"/>
      <c r="S12" s="190"/>
      <c r="U12" s="191">
        <f t="shared" si="2"/>
        <v>857000</v>
      </c>
      <c r="V12" s="191">
        <f t="shared" si="3"/>
        <v>0</v>
      </c>
    </row>
    <row r="13" spans="1:22" s="192" customFormat="1" ht="18" customHeight="1" x14ac:dyDescent="0.25">
      <c r="A13" s="194"/>
      <c r="B13" s="188" t="s">
        <v>222</v>
      </c>
      <c r="C13" s="188" t="s">
        <v>220</v>
      </c>
      <c r="D13" s="64" t="s">
        <v>223</v>
      </c>
      <c r="E13" s="190">
        <v>1286000</v>
      </c>
      <c r="F13" s="190">
        <v>312000</v>
      </c>
      <c r="G13" s="190"/>
      <c r="H13" s="190"/>
      <c r="I13" s="190"/>
      <c r="J13" s="190">
        <v>312000</v>
      </c>
      <c r="K13" s="190"/>
      <c r="L13" s="190"/>
      <c r="M13" s="190"/>
      <c r="N13" s="190"/>
      <c r="O13" s="190"/>
      <c r="P13" s="190"/>
      <c r="Q13" s="190"/>
      <c r="R13" s="190"/>
      <c r="S13" s="190"/>
      <c r="U13" s="191">
        <f t="shared" si="2"/>
        <v>312000</v>
      </c>
      <c r="V13" s="191">
        <f t="shared" si="3"/>
        <v>0</v>
      </c>
    </row>
    <row r="14" spans="1:22" s="9" customFormat="1" ht="18" customHeight="1" x14ac:dyDescent="0.25">
      <c r="A14" s="215"/>
      <c r="B14" s="26" t="s">
        <v>224</v>
      </c>
      <c r="C14" s="26" t="s">
        <v>225</v>
      </c>
      <c r="D14" s="132" t="s">
        <v>100</v>
      </c>
      <c r="E14" s="31">
        <v>1997000</v>
      </c>
      <c r="F14" s="31">
        <v>232000</v>
      </c>
      <c r="G14" s="31"/>
      <c r="H14" s="31"/>
      <c r="I14" s="31"/>
      <c r="J14" s="31"/>
      <c r="K14" s="31"/>
      <c r="L14" s="31"/>
      <c r="M14" s="31"/>
      <c r="N14" s="31"/>
      <c r="O14" s="31">
        <f>+$F$14/4</f>
        <v>58000</v>
      </c>
      <c r="P14" s="31">
        <f t="shared" ref="P14:R14" si="5">+$F$14/4</f>
        <v>58000</v>
      </c>
      <c r="Q14" s="31">
        <f t="shared" si="5"/>
        <v>58000</v>
      </c>
      <c r="R14" s="31">
        <f t="shared" si="5"/>
        <v>58000</v>
      </c>
      <c r="S14" s="216"/>
      <c r="U14" s="217">
        <f>SUM(H14:S14)</f>
        <v>232000</v>
      </c>
      <c r="V14" s="191">
        <f>+U14-F14</f>
        <v>0</v>
      </c>
    </row>
    <row r="15" spans="1:22" s="7" customFormat="1" ht="18" customHeight="1" x14ac:dyDescent="0.25">
      <c r="A15" s="20" t="s">
        <v>226</v>
      </c>
      <c r="B15" s="29" t="s">
        <v>227</v>
      </c>
      <c r="C15" s="60"/>
      <c r="D15" s="232"/>
      <c r="E15" s="30">
        <f>+E16</f>
        <v>3250000</v>
      </c>
      <c r="F15" s="30">
        <f>+F16</f>
        <v>1119000</v>
      </c>
      <c r="G15" s="30">
        <f>+G16</f>
        <v>0</v>
      </c>
      <c r="H15" s="30">
        <f>+H16</f>
        <v>0</v>
      </c>
      <c r="I15" s="30">
        <f>+I16</f>
        <v>0</v>
      </c>
      <c r="J15" s="30">
        <f>+J16</f>
        <v>147100</v>
      </c>
      <c r="K15" s="30">
        <f>+K16</f>
        <v>111100</v>
      </c>
      <c r="L15" s="30">
        <f>+L16</f>
        <v>111100</v>
      </c>
      <c r="M15" s="30">
        <f>+M16</f>
        <v>111100</v>
      </c>
      <c r="N15" s="30">
        <f>+N16</f>
        <v>111100</v>
      </c>
      <c r="O15" s="30">
        <f>+O16</f>
        <v>111100</v>
      </c>
      <c r="P15" s="30">
        <f>+P16</f>
        <v>111100</v>
      </c>
      <c r="Q15" s="30">
        <f>+Q16</f>
        <v>111100</v>
      </c>
      <c r="R15" s="30">
        <f>+R16</f>
        <v>111100</v>
      </c>
      <c r="S15" s="30">
        <f>+S16</f>
        <v>83100</v>
      </c>
      <c r="U15" s="68">
        <f t="shared" si="2"/>
        <v>1119000</v>
      </c>
      <c r="V15" s="191">
        <f t="shared" si="3"/>
        <v>0</v>
      </c>
    </row>
    <row r="16" spans="1:22" s="192" customFormat="1" ht="18" customHeight="1" x14ac:dyDescent="0.25">
      <c r="A16" s="194" t="s">
        <v>17</v>
      </c>
      <c r="B16" s="188" t="s">
        <v>228</v>
      </c>
      <c r="C16" s="198"/>
      <c r="D16" s="201" t="s">
        <v>229</v>
      </c>
      <c r="E16" s="195">
        <f>SUM(E17:E22)</f>
        <v>3250000</v>
      </c>
      <c r="F16" s="195">
        <f>SUM(F17:F22)</f>
        <v>1119000</v>
      </c>
      <c r="G16" s="195">
        <f t="shared" ref="G16:S16" si="6">SUM(G17:G22)</f>
        <v>0</v>
      </c>
      <c r="H16" s="195">
        <f t="shared" si="6"/>
        <v>0</v>
      </c>
      <c r="I16" s="195">
        <f t="shared" si="6"/>
        <v>0</v>
      </c>
      <c r="J16" s="195">
        <f t="shared" si="6"/>
        <v>147100</v>
      </c>
      <c r="K16" s="195">
        <f t="shared" si="6"/>
        <v>111100</v>
      </c>
      <c r="L16" s="195">
        <f t="shared" si="6"/>
        <v>111100</v>
      </c>
      <c r="M16" s="195">
        <f t="shared" si="6"/>
        <v>111100</v>
      </c>
      <c r="N16" s="195">
        <f t="shared" si="6"/>
        <v>111100</v>
      </c>
      <c r="O16" s="195">
        <f t="shared" si="6"/>
        <v>111100</v>
      </c>
      <c r="P16" s="195">
        <f t="shared" si="6"/>
        <v>111100</v>
      </c>
      <c r="Q16" s="195">
        <f t="shared" si="6"/>
        <v>111100</v>
      </c>
      <c r="R16" s="195">
        <f t="shared" si="6"/>
        <v>111100</v>
      </c>
      <c r="S16" s="195">
        <f t="shared" si="6"/>
        <v>83100</v>
      </c>
      <c r="U16" s="191">
        <f t="shared" si="2"/>
        <v>1119000</v>
      </c>
      <c r="V16" s="191">
        <f t="shared" si="3"/>
        <v>0</v>
      </c>
    </row>
    <row r="17" spans="1:22" s="192" customFormat="1" ht="34.950000000000003" customHeight="1" x14ac:dyDescent="0.25">
      <c r="A17" s="194" t="s">
        <v>17</v>
      </c>
      <c r="B17" s="188" t="s">
        <v>230</v>
      </c>
      <c r="C17" s="198" t="s">
        <v>220</v>
      </c>
      <c r="D17" s="199" t="s">
        <v>307</v>
      </c>
      <c r="E17" s="190">
        <v>264000</v>
      </c>
      <c r="F17" s="190">
        <v>64000</v>
      </c>
      <c r="G17" s="190"/>
      <c r="H17" s="190"/>
      <c r="I17" s="190"/>
      <c r="J17" s="190">
        <v>64000</v>
      </c>
      <c r="K17" s="190"/>
      <c r="L17" s="190"/>
      <c r="M17" s="190"/>
      <c r="N17" s="190"/>
      <c r="O17" s="190"/>
      <c r="P17" s="190"/>
      <c r="Q17" s="190"/>
      <c r="R17" s="190"/>
      <c r="S17" s="190"/>
      <c r="U17" s="191">
        <f t="shared" si="2"/>
        <v>64000</v>
      </c>
      <c r="V17" s="191">
        <f t="shared" si="3"/>
        <v>0</v>
      </c>
    </row>
    <row r="18" spans="1:22" s="192" customFormat="1" ht="36.6" customHeight="1" x14ac:dyDescent="0.25">
      <c r="A18" s="194" t="s">
        <v>17</v>
      </c>
      <c r="B18" s="188" t="s">
        <v>231</v>
      </c>
      <c r="C18" s="198" t="s">
        <v>232</v>
      </c>
      <c r="D18" s="199" t="s">
        <v>233</v>
      </c>
      <c r="E18" s="190">
        <v>131000</v>
      </c>
      <c r="F18" s="190">
        <v>24000</v>
      </c>
      <c r="G18" s="190"/>
      <c r="H18" s="190"/>
      <c r="I18" s="190"/>
      <c r="J18" s="190">
        <f>+$F$18/10</f>
        <v>2400</v>
      </c>
      <c r="K18" s="190">
        <f t="shared" ref="K18:S18" si="7">+$F$18/10</f>
        <v>2400</v>
      </c>
      <c r="L18" s="190">
        <f t="shared" si="7"/>
        <v>2400</v>
      </c>
      <c r="M18" s="190">
        <f t="shared" si="7"/>
        <v>2400</v>
      </c>
      <c r="N18" s="190">
        <f t="shared" si="7"/>
        <v>2400</v>
      </c>
      <c r="O18" s="190">
        <f t="shared" si="7"/>
        <v>2400</v>
      </c>
      <c r="P18" s="190">
        <f t="shared" si="7"/>
        <v>2400</v>
      </c>
      <c r="Q18" s="190">
        <f t="shared" si="7"/>
        <v>2400</v>
      </c>
      <c r="R18" s="190">
        <f t="shared" si="7"/>
        <v>2400</v>
      </c>
      <c r="S18" s="190">
        <f t="shared" si="7"/>
        <v>2400</v>
      </c>
      <c r="U18" s="191">
        <f t="shared" si="2"/>
        <v>24000</v>
      </c>
      <c r="V18" s="191">
        <f t="shared" si="3"/>
        <v>0</v>
      </c>
    </row>
    <row r="19" spans="1:22" s="192" customFormat="1" ht="51.6" customHeight="1" x14ac:dyDescent="0.25">
      <c r="A19" s="194" t="s">
        <v>17</v>
      </c>
      <c r="B19" s="188" t="s">
        <v>234</v>
      </c>
      <c r="C19" s="198" t="s">
        <v>232</v>
      </c>
      <c r="D19" s="199" t="s">
        <v>127</v>
      </c>
      <c r="E19" s="190">
        <v>1120000</v>
      </c>
      <c r="F19" s="190">
        <f t="shared" ref="F19:F20" si="8">SUM(H19:S19)</f>
        <v>260000</v>
      </c>
      <c r="G19" s="190"/>
      <c r="H19" s="190"/>
      <c r="I19" s="190"/>
      <c r="J19" s="190">
        <f>260000/10</f>
        <v>26000</v>
      </c>
      <c r="K19" s="190">
        <f t="shared" ref="K19:R19" si="9">260000/10</f>
        <v>26000</v>
      </c>
      <c r="L19" s="190">
        <f t="shared" si="9"/>
        <v>26000</v>
      </c>
      <c r="M19" s="190">
        <f t="shared" si="9"/>
        <v>26000</v>
      </c>
      <c r="N19" s="190">
        <f t="shared" si="9"/>
        <v>26000</v>
      </c>
      <c r="O19" s="190">
        <f t="shared" si="9"/>
        <v>26000</v>
      </c>
      <c r="P19" s="190">
        <f t="shared" si="9"/>
        <v>26000</v>
      </c>
      <c r="Q19" s="190">
        <f t="shared" si="9"/>
        <v>26000</v>
      </c>
      <c r="R19" s="190">
        <f t="shared" si="9"/>
        <v>26000</v>
      </c>
      <c r="S19" s="190">
        <f>260000/10</f>
        <v>26000</v>
      </c>
      <c r="U19" s="191">
        <f>SUM(H19:S19)</f>
        <v>260000</v>
      </c>
      <c r="V19" s="191">
        <f t="shared" si="3"/>
        <v>0</v>
      </c>
    </row>
    <row r="20" spans="1:22" s="192" customFormat="1" ht="51" customHeight="1" x14ac:dyDescent="0.25">
      <c r="A20" s="194" t="s">
        <v>17</v>
      </c>
      <c r="B20" s="188" t="s">
        <v>235</v>
      </c>
      <c r="C20" s="198" t="s">
        <v>232</v>
      </c>
      <c r="D20" s="199" t="s">
        <v>129</v>
      </c>
      <c r="E20" s="190">
        <v>270000</v>
      </c>
      <c r="F20" s="190">
        <f t="shared" si="8"/>
        <v>30000</v>
      </c>
      <c r="G20" s="190"/>
      <c r="H20" s="190"/>
      <c r="I20" s="190"/>
      <c r="J20" s="190">
        <f>30000/10</f>
        <v>3000</v>
      </c>
      <c r="K20" s="190">
        <f t="shared" ref="K20:S20" si="10">30000/10</f>
        <v>3000</v>
      </c>
      <c r="L20" s="190">
        <f t="shared" si="10"/>
        <v>3000</v>
      </c>
      <c r="M20" s="190">
        <f t="shared" si="10"/>
        <v>3000</v>
      </c>
      <c r="N20" s="190">
        <f t="shared" si="10"/>
        <v>3000</v>
      </c>
      <c r="O20" s="190">
        <f t="shared" si="10"/>
        <v>3000</v>
      </c>
      <c r="P20" s="190">
        <f t="shared" si="10"/>
        <v>3000</v>
      </c>
      <c r="Q20" s="190">
        <f t="shared" si="10"/>
        <v>3000</v>
      </c>
      <c r="R20" s="190">
        <f t="shared" si="10"/>
        <v>3000</v>
      </c>
      <c r="S20" s="190">
        <f t="shared" si="10"/>
        <v>3000</v>
      </c>
      <c r="U20" s="191">
        <f t="shared" si="2"/>
        <v>30000</v>
      </c>
      <c r="V20" s="191">
        <f t="shared" si="3"/>
        <v>0</v>
      </c>
    </row>
    <row r="21" spans="1:22" s="192" customFormat="1" ht="72.599999999999994" customHeight="1" x14ac:dyDescent="0.25">
      <c r="A21" s="194"/>
      <c r="B21" s="188" t="s">
        <v>236</v>
      </c>
      <c r="C21" s="198" t="s">
        <v>232</v>
      </c>
      <c r="D21" s="199" t="s">
        <v>159</v>
      </c>
      <c r="E21" s="190">
        <v>948000</v>
      </c>
      <c r="F21" s="190">
        <v>224000</v>
      </c>
      <c r="G21" s="190"/>
      <c r="H21" s="190"/>
      <c r="I21" s="190"/>
      <c r="J21" s="200"/>
      <c r="K21" s="190">
        <f>$F$21/8</f>
        <v>28000</v>
      </c>
      <c r="L21" s="190">
        <f t="shared" ref="L21:R21" si="11">$F$21/8</f>
        <v>28000</v>
      </c>
      <c r="M21" s="190">
        <f t="shared" si="11"/>
        <v>28000</v>
      </c>
      <c r="N21" s="190">
        <f t="shared" si="11"/>
        <v>28000</v>
      </c>
      <c r="O21" s="190">
        <f t="shared" si="11"/>
        <v>28000</v>
      </c>
      <c r="P21" s="190">
        <f t="shared" si="11"/>
        <v>28000</v>
      </c>
      <c r="Q21" s="190">
        <f t="shared" si="11"/>
        <v>28000</v>
      </c>
      <c r="R21" s="190">
        <f t="shared" si="11"/>
        <v>28000</v>
      </c>
      <c r="S21" s="190"/>
      <c r="U21" s="191">
        <f t="shared" si="2"/>
        <v>224000</v>
      </c>
      <c r="V21" s="191">
        <f t="shared" si="3"/>
        <v>0</v>
      </c>
    </row>
    <row r="22" spans="1:22" s="192" customFormat="1" ht="19.8" customHeight="1" x14ac:dyDescent="0.25">
      <c r="A22" s="194"/>
      <c r="B22" s="188" t="s">
        <v>237</v>
      </c>
      <c r="C22" s="198" t="s">
        <v>232</v>
      </c>
      <c r="D22" s="199" t="s">
        <v>130</v>
      </c>
      <c r="E22" s="190">
        <v>517000</v>
      </c>
      <c r="F22" s="190">
        <v>517000</v>
      </c>
      <c r="G22" s="190"/>
      <c r="H22" s="190"/>
      <c r="I22" s="190"/>
      <c r="J22" s="190">
        <f>+$F$22/10</f>
        <v>51700</v>
      </c>
      <c r="K22" s="190">
        <f t="shared" ref="K22:S22" si="12">+$F$22/10</f>
        <v>51700</v>
      </c>
      <c r="L22" s="190">
        <f t="shared" si="12"/>
        <v>51700</v>
      </c>
      <c r="M22" s="190">
        <f t="shared" si="12"/>
        <v>51700</v>
      </c>
      <c r="N22" s="190">
        <f t="shared" si="12"/>
        <v>51700</v>
      </c>
      <c r="O22" s="190">
        <f t="shared" si="12"/>
        <v>51700</v>
      </c>
      <c r="P22" s="190">
        <f t="shared" si="12"/>
        <v>51700</v>
      </c>
      <c r="Q22" s="190">
        <f t="shared" si="12"/>
        <v>51700</v>
      </c>
      <c r="R22" s="190">
        <f t="shared" si="12"/>
        <v>51700</v>
      </c>
      <c r="S22" s="190">
        <f t="shared" si="12"/>
        <v>51700</v>
      </c>
      <c r="U22" s="191">
        <f t="shared" si="2"/>
        <v>517000</v>
      </c>
      <c r="V22" s="191">
        <f t="shared" si="3"/>
        <v>0</v>
      </c>
    </row>
    <row r="23" spans="1:22" s="7" customFormat="1" ht="18" customHeight="1" x14ac:dyDescent="0.25">
      <c r="A23" s="20" t="s">
        <v>238</v>
      </c>
      <c r="B23" s="29" t="s">
        <v>239</v>
      </c>
      <c r="C23" s="60"/>
      <c r="D23" s="232"/>
      <c r="E23" s="30">
        <f>SUM(E24:E24)</f>
        <v>600000</v>
      </c>
      <c r="F23" s="30">
        <f t="shared" ref="F23:S23" si="13">SUM(F24:F24)</f>
        <v>150000</v>
      </c>
      <c r="G23" s="30">
        <f t="shared" si="13"/>
        <v>0</v>
      </c>
      <c r="H23" s="30">
        <f t="shared" si="13"/>
        <v>0</v>
      </c>
      <c r="I23" s="30">
        <f t="shared" si="13"/>
        <v>0</v>
      </c>
      <c r="J23" s="30">
        <f t="shared" si="13"/>
        <v>0</v>
      </c>
      <c r="K23" s="30">
        <f t="shared" si="13"/>
        <v>25000</v>
      </c>
      <c r="L23" s="30">
        <f t="shared" si="13"/>
        <v>25000</v>
      </c>
      <c r="M23" s="30">
        <f t="shared" si="13"/>
        <v>45000</v>
      </c>
      <c r="N23" s="30">
        <f t="shared" si="13"/>
        <v>45000</v>
      </c>
      <c r="O23" s="30">
        <f t="shared" si="13"/>
        <v>10000</v>
      </c>
      <c r="P23" s="30">
        <f t="shared" si="13"/>
        <v>0</v>
      </c>
      <c r="Q23" s="30">
        <f t="shared" si="13"/>
        <v>0</v>
      </c>
      <c r="R23" s="30">
        <f t="shared" si="13"/>
        <v>0</v>
      </c>
      <c r="S23" s="30">
        <f t="shared" si="13"/>
        <v>0</v>
      </c>
      <c r="U23" s="68">
        <f t="shared" si="2"/>
        <v>150000</v>
      </c>
      <c r="V23" s="191">
        <f t="shared" si="3"/>
        <v>0</v>
      </c>
    </row>
    <row r="24" spans="1:22" s="192" customFormat="1" ht="18" customHeight="1" x14ac:dyDescent="0.25">
      <c r="A24" s="194" t="s">
        <v>17</v>
      </c>
      <c r="B24" s="188" t="s">
        <v>240</v>
      </c>
      <c r="C24" s="188"/>
      <c r="D24" s="64" t="s">
        <v>241</v>
      </c>
      <c r="E24" s="190">
        <f>SUM(E25:E27)</f>
        <v>600000</v>
      </c>
      <c r="F24" s="190">
        <f>SUM(F25:F27)</f>
        <v>150000</v>
      </c>
      <c r="G24" s="190">
        <f t="shared" ref="G24:S24" si="14">SUM(G25:G27)</f>
        <v>0</v>
      </c>
      <c r="H24" s="190">
        <f t="shared" si="14"/>
        <v>0</v>
      </c>
      <c r="I24" s="190">
        <f t="shared" si="14"/>
        <v>0</v>
      </c>
      <c r="J24" s="190">
        <f t="shared" si="14"/>
        <v>0</v>
      </c>
      <c r="K24" s="190">
        <f t="shared" si="14"/>
        <v>25000</v>
      </c>
      <c r="L24" s="190">
        <f t="shared" si="14"/>
        <v>25000</v>
      </c>
      <c r="M24" s="190">
        <f t="shared" si="14"/>
        <v>45000</v>
      </c>
      <c r="N24" s="190">
        <f t="shared" si="14"/>
        <v>45000</v>
      </c>
      <c r="O24" s="190">
        <f t="shared" si="14"/>
        <v>10000</v>
      </c>
      <c r="P24" s="190">
        <f t="shared" si="14"/>
        <v>0</v>
      </c>
      <c r="Q24" s="190">
        <f t="shared" si="14"/>
        <v>0</v>
      </c>
      <c r="R24" s="190">
        <f t="shared" si="14"/>
        <v>0</v>
      </c>
      <c r="S24" s="190">
        <f t="shared" si="14"/>
        <v>0</v>
      </c>
      <c r="U24" s="191">
        <f t="shared" si="2"/>
        <v>150000</v>
      </c>
      <c r="V24" s="191">
        <f t="shared" si="3"/>
        <v>0</v>
      </c>
    </row>
    <row r="25" spans="1:22" s="192" customFormat="1" ht="55.8" customHeight="1" x14ac:dyDescent="0.25">
      <c r="A25" s="194"/>
      <c r="B25" s="188" t="s">
        <v>242</v>
      </c>
      <c r="C25" s="188" t="s">
        <v>214</v>
      </c>
      <c r="D25" s="64" t="s">
        <v>82</v>
      </c>
      <c r="E25" s="190">
        <v>400000</v>
      </c>
      <c r="F25" s="190">
        <v>100000</v>
      </c>
      <c r="G25" s="190"/>
      <c r="H25" s="190"/>
      <c r="I25" s="190"/>
      <c r="J25" s="190"/>
      <c r="K25" s="190">
        <v>25000</v>
      </c>
      <c r="L25" s="190">
        <v>25000</v>
      </c>
      <c r="M25" s="190">
        <v>25000</v>
      </c>
      <c r="N25" s="190">
        <v>25000</v>
      </c>
      <c r="O25" s="190"/>
      <c r="P25" s="190"/>
      <c r="Q25" s="190"/>
      <c r="R25" s="190"/>
      <c r="S25" s="190"/>
      <c r="U25" s="191">
        <f t="shared" si="2"/>
        <v>100000</v>
      </c>
      <c r="V25" s="191">
        <f t="shared" si="3"/>
        <v>0</v>
      </c>
    </row>
    <row r="26" spans="1:22" s="192" customFormat="1" ht="40.5" customHeight="1" x14ac:dyDescent="0.25">
      <c r="A26" s="194"/>
      <c r="B26" s="188" t="s">
        <v>243</v>
      </c>
      <c r="C26" s="188" t="s">
        <v>214</v>
      </c>
      <c r="D26" s="64" t="s">
        <v>244</v>
      </c>
      <c r="E26" s="190">
        <v>200000</v>
      </c>
      <c r="F26" s="190">
        <v>50000</v>
      </c>
      <c r="G26" s="190"/>
      <c r="H26" s="190"/>
      <c r="I26" s="190"/>
      <c r="J26" s="190"/>
      <c r="K26" s="190"/>
      <c r="L26" s="190"/>
      <c r="M26" s="190">
        <v>20000</v>
      </c>
      <c r="N26" s="190">
        <v>20000</v>
      </c>
      <c r="O26" s="190">
        <v>10000</v>
      </c>
      <c r="P26" s="190"/>
      <c r="Q26" s="190"/>
      <c r="R26" s="190"/>
      <c r="S26" s="190"/>
      <c r="U26" s="191">
        <f t="shared" si="2"/>
        <v>50000</v>
      </c>
      <c r="V26" s="191">
        <f t="shared" si="3"/>
        <v>0</v>
      </c>
    </row>
    <row r="27" spans="1:22" s="205" customFormat="1" ht="18" hidden="1" customHeight="1" x14ac:dyDescent="0.25">
      <c r="A27" s="202"/>
      <c r="B27" s="188"/>
      <c r="C27" s="188"/>
      <c r="D27" s="203"/>
      <c r="E27" s="190"/>
      <c r="F27" s="190"/>
      <c r="G27" s="204"/>
      <c r="H27" s="204"/>
      <c r="J27" s="204"/>
      <c r="K27" s="204"/>
      <c r="L27" s="204"/>
      <c r="M27" s="204"/>
      <c r="N27" s="204"/>
      <c r="O27" s="204"/>
      <c r="P27" s="204"/>
      <c r="Q27" s="204"/>
      <c r="R27" s="204"/>
      <c r="S27" s="204"/>
      <c r="U27" s="191"/>
      <c r="V27" s="191">
        <f t="shared" si="3"/>
        <v>0</v>
      </c>
    </row>
    <row r="28" spans="1:22" s="10" customFormat="1" ht="15.6" x14ac:dyDescent="0.25">
      <c r="A28" s="33" t="s">
        <v>245</v>
      </c>
      <c r="B28" s="297" t="s">
        <v>246</v>
      </c>
      <c r="C28" s="298"/>
      <c r="D28" s="299"/>
      <c r="E28" s="19">
        <f t="shared" ref="E28:S28" si="15">+E29+E35</f>
        <v>11070200</v>
      </c>
      <c r="F28" s="19">
        <f>+F29+F35</f>
        <v>2887550</v>
      </c>
      <c r="G28" s="19">
        <f t="shared" si="15"/>
        <v>0</v>
      </c>
      <c r="H28" s="19">
        <f t="shared" si="15"/>
        <v>0</v>
      </c>
      <c r="I28" s="19">
        <f t="shared" si="15"/>
        <v>0</v>
      </c>
      <c r="J28" s="19">
        <f t="shared" si="15"/>
        <v>150000</v>
      </c>
      <c r="K28" s="19">
        <f t="shared" si="15"/>
        <v>956330</v>
      </c>
      <c r="L28" s="19">
        <f t="shared" si="15"/>
        <v>209000</v>
      </c>
      <c r="M28" s="19">
        <f t="shared" si="15"/>
        <v>209000</v>
      </c>
      <c r="N28" s="19">
        <f t="shared" si="15"/>
        <v>269000</v>
      </c>
      <c r="O28" s="19">
        <f t="shared" si="15"/>
        <v>647220</v>
      </c>
      <c r="P28" s="19">
        <f t="shared" si="15"/>
        <v>149000</v>
      </c>
      <c r="Q28" s="19">
        <f t="shared" si="15"/>
        <v>149000</v>
      </c>
      <c r="R28" s="19">
        <f t="shared" si="15"/>
        <v>149000</v>
      </c>
      <c r="S28" s="19">
        <f t="shared" si="15"/>
        <v>0</v>
      </c>
      <c r="T28" s="7"/>
      <c r="U28" s="68">
        <f>SUM(H28:S28)</f>
        <v>2887550</v>
      </c>
      <c r="V28" s="191">
        <f>+U28-F28</f>
        <v>0</v>
      </c>
    </row>
    <row r="29" spans="1:22" s="10" customFormat="1" ht="15.6" x14ac:dyDescent="0.25">
      <c r="A29" s="20" t="s">
        <v>247</v>
      </c>
      <c r="B29" s="29" t="s">
        <v>248</v>
      </c>
      <c r="C29" s="60"/>
      <c r="D29" s="232"/>
      <c r="E29" s="34">
        <f>+E30</f>
        <v>10650200</v>
      </c>
      <c r="F29" s="34">
        <f>+F30</f>
        <v>2737550</v>
      </c>
      <c r="G29" s="34">
        <f t="shared" ref="G29:S29" si="16">+G30</f>
        <v>0</v>
      </c>
      <c r="H29" s="34">
        <f t="shared" si="16"/>
        <v>0</v>
      </c>
      <c r="I29" s="34">
        <f t="shared" si="16"/>
        <v>0</v>
      </c>
      <c r="J29" s="34">
        <f t="shared" si="16"/>
        <v>60000</v>
      </c>
      <c r="K29" s="34">
        <f t="shared" si="16"/>
        <v>956330</v>
      </c>
      <c r="L29" s="34">
        <f t="shared" si="16"/>
        <v>209000</v>
      </c>
      <c r="M29" s="34">
        <f t="shared" si="16"/>
        <v>209000</v>
      </c>
      <c r="N29" s="34">
        <f t="shared" si="16"/>
        <v>209000</v>
      </c>
      <c r="O29" s="34">
        <f t="shared" si="16"/>
        <v>647220</v>
      </c>
      <c r="P29" s="34">
        <f t="shared" si="16"/>
        <v>149000</v>
      </c>
      <c r="Q29" s="34">
        <f t="shared" si="16"/>
        <v>149000</v>
      </c>
      <c r="R29" s="34">
        <f t="shared" si="16"/>
        <v>149000</v>
      </c>
      <c r="S29" s="34">
        <f t="shared" si="16"/>
        <v>0</v>
      </c>
      <c r="U29" s="68">
        <f>SUM(H29:S29)</f>
        <v>2737550</v>
      </c>
      <c r="V29" s="191">
        <f>+U29-F29</f>
        <v>0</v>
      </c>
    </row>
    <row r="30" spans="1:22" s="205" customFormat="1" ht="32.4" customHeight="1" x14ac:dyDescent="0.25">
      <c r="A30" s="194"/>
      <c r="B30" s="188" t="s">
        <v>249</v>
      </c>
      <c r="C30" s="188"/>
      <c r="D30" s="233" t="s">
        <v>250</v>
      </c>
      <c r="E30" s="195">
        <f>SUM(E31:E34)</f>
        <v>10650200</v>
      </c>
      <c r="F30" s="190">
        <f>SUM(F31:F34)</f>
        <v>2737550</v>
      </c>
      <c r="G30" s="190">
        <f t="shared" ref="G30:I30" si="17">SUM(G31:G33)</f>
        <v>0</v>
      </c>
      <c r="H30" s="190">
        <f t="shared" si="17"/>
        <v>0</v>
      </c>
      <c r="I30" s="190">
        <f t="shared" si="17"/>
        <v>0</v>
      </c>
      <c r="J30" s="190">
        <f>SUM(J31:J34)</f>
        <v>60000</v>
      </c>
      <c r="K30" s="190">
        <f t="shared" ref="K30:S30" si="18">SUM(K31:K34)</f>
        <v>956330</v>
      </c>
      <c r="L30" s="190">
        <f t="shared" si="18"/>
        <v>209000</v>
      </c>
      <c r="M30" s="190">
        <f t="shared" si="18"/>
        <v>209000</v>
      </c>
      <c r="N30" s="190">
        <f t="shared" si="18"/>
        <v>209000</v>
      </c>
      <c r="O30" s="190">
        <f t="shared" si="18"/>
        <v>647220</v>
      </c>
      <c r="P30" s="190">
        <f t="shared" si="18"/>
        <v>149000</v>
      </c>
      <c r="Q30" s="190">
        <f t="shared" si="18"/>
        <v>149000</v>
      </c>
      <c r="R30" s="190">
        <f t="shared" si="18"/>
        <v>149000</v>
      </c>
      <c r="S30" s="190">
        <f t="shared" si="18"/>
        <v>0</v>
      </c>
      <c r="U30" s="191">
        <f>SUM(H30:S30)</f>
        <v>2737550</v>
      </c>
      <c r="V30" s="191">
        <f t="shared" si="3"/>
        <v>0</v>
      </c>
    </row>
    <row r="31" spans="1:22" s="205" customFormat="1" ht="31.5" customHeight="1" x14ac:dyDescent="0.25">
      <c r="A31" s="194"/>
      <c r="B31" s="188" t="s">
        <v>251</v>
      </c>
      <c r="C31" s="188" t="s">
        <v>232</v>
      </c>
      <c r="D31" s="203" t="s">
        <v>306</v>
      </c>
      <c r="E31" s="190">
        <v>2980000</v>
      </c>
      <c r="F31" s="190">
        <v>745000</v>
      </c>
      <c r="G31" s="190"/>
      <c r="H31" s="190"/>
      <c r="I31" s="190"/>
      <c r="J31" s="190"/>
      <c r="K31" s="190">
        <f>+$F$31/8</f>
        <v>93125</v>
      </c>
      <c r="L31" s="190">
        <f t="shared" ref="L31:R31" si="19">+$F$31/8</f>
        <v>93125</v>
      </c>
      <c r="M31" s="190">
        <f t="shared" si="19"/>
        <v>93125</v>
      </c>
      <c r="N31" s="190">
        <f t="shared" si="19"/>
        <v>93125</v>
      </c>
      <c r="O31" s="190">
        <f t="shared" si="19"/>
        <v>93125</v>
      </c>
      <c r="P31" s="190">
        <f t="shared" si="19"/>
        <v>93125</v>
      </c>
      <c r="Q31" s="190">
        <f t="shared" si="19"/>
        <v>93125</v>
      </c>
      <c r="R31" s="190">
        <f t="shared" si="19"/>
        <v>93125</v>
      </c>
      <c r="S31" s="190"/>
      <c r="U31" s="191">
        <f t="shared" si="2"/>
        <v>745000</v>
      </c>
      <c r="V31" s="191">
        <f t="shared" si="3"/>
        <v>0</v>
      </c>
    </row>
    <row r="32" spans="1:22" s="205" customFormat="1" ht="29.4" customHeight="1" x14ac:dyDescent="0.25">
      <c r="A32" s="194"/>
      <c r="B32" s="188" t="s">
        <v>252</v>
      </c>
      <c r="C32" s="188" t="s">
        <v>14</v>
      </c>
      <c r="D32" s="203" t="s">
        <v>253</v>
      </c>
      <c r="E32" s="190">
        <v>4982200</v>
      </c>
      <c r="F32" s="190">
        <v>1245550</v>
      </c>
      <c r="G32" s="190"/>
      <c r="H32" s="190"/>
      <c r="I32" s="190"/>
      <c r="J32" s="190"/>
      <c r="K32" s="190">
        <f>F32*60%</f>
        <v>747330</v>
      </c>
      <c r="L32" s="190"/>
      <c r="M32" s="190"/>
      <c r="N32" s="190"/>
      <c r="O32" s="190">
        <f>F32*40%</f>
        <v>498220</v>
      </c>
      <c r="P32" s="190"/>
      <c r="Q32" s="190"/>
      <c r="R32" s="190"/>
      <c r="S32" s="190"/>
      <c r="U32" s="191">
        <f t="shared" si="2"/>
        <v>1245550</v>
      </c>
      <c r="V32" s="191">
        <f t="shared" si="3"/>
        <v>0</v>
      </c>
    </row>
    <row r="33" spans="1:22" s="205" customFormat="1" ht="36.6" customHeight="1" x14ac:dyDescent="0.25">
      <c r="A33" s="196"/>
      <c r="B33" s="188" t="s">
        <v>254</v>
      </c>
      <c r="C33" s="188" t="s">
        <v>14</v>
      </c>
      <c r="D33" s="199" t="s">
        <v>160</v>
      </c>
      <c r="E33" s="190">
        <v>900000</v>
      </c>
      <c r="F33" s="190">
        <v>300000</v>
      </c>
      <c r="G33" s="190"/>
      <c r="H33" s="190"/>
      <c r="I33" s="190"/>
      <c r="J33" s="190">
        <f>F33*20%</f>
        <v>60000</v>
      </c>
      <c r="K33" s="190">
        <v>60000</v>
      </c>
      <c r="L33" s="190">
        <v>60000</v>
      </c>
      <c r="M33" s="190">
        <v>60000</v>
      </c>
      <c r="N33" s="190">
        <v>60000</v>
      </c>
      <c r="O33" s="190"/>
      <c r="P33" s="190"/>
      <c r="Q33" s="190"/>
      <c r="R33" s="190"/>
      <c r="S33" s="190"/>
      <c r="U33" s="191">
        <f t="shared" si="2"/>
        <v>300000</v>
      </c>
      <c r="V33" s="191">
        <f t="shared" si="3"/>
        <v>0</v>
      </c>
    </row>
    <row r="34" spans="1:22" s="205" customFormat="1" ht="18" customHeight="1" x14ac:dyDescent="0.25">
      <c r="A34" s="194"/>
      <c r="B34" s="188" t="s">
        <v>255</v>
      </c>
      <c r="C34" s="188" t="s">
        <v>232</v>
      </c>
      <c r="D34" s="203" t="s">
        <v>256</v>
      </c>
      <c r="E34" s="190">
        <v>1788000</v>
      </c>
      <c r="F34" s="190">
        <v>447000</v>
      </c>
      <c r="G34" s="204"/>
      <c r="H34" s="204"/>
      <c r="I34" s="204"/>
      <c r="J34" s="204"/>
      <c r="K34" s="204">
        <f>+$F$34/8</f>
        <v>55875</v>
      </c>
      <c r="L34" s="204">
        <f t="shared" ref="L34:R34" si="20">+$F$34/8</f>
        <v>55875</v>
      </c>
      <c r="M34" s="204">
        <f t="shared" si="20"/>
        <v>55875</v>
      </c>
      <c r="N34" s="204">
        <f t="shared" si="20"/>
        <v>55875</v>
      </c>
      <c r="O34" s="204">
        <f t="shared" si="20"/>
        <v>55875</v>
      </c>
      <c r="P34" s="204">
        <f t="shared" si="20"/>
        <v>55875</v>
      </c>
      <c r="Q34" s="204">
        <f t="shared" si="20"/>
        <v>55875</v>
      </c>
      <c r="R34" s="204">
        <f t="shared" si="20"/>
        <v>55875</v>
      </c>
      <c r="S34" s="204"/>
      <c r="U34" s="191">
        <f>SUM(H34:S34)</f>
        <v>447000</v>
      </c>
      <c r="V34" s="191">
        <f t="shared" si="3"/>
        <v>0</v>
      </c>
    </row>
    <row r="35" spans="1:22" s="10" customFormat="1" ht="15.6" x14ac:dyDescent="0.25">
      <c r="A35" s="20" t="s">
        <v>257</v>
      </c>
      <c r="B35" s="29" t="s">
        <v>258</v>
      </c>
      <c r="C35" s="60"/>
      <c r="D35" s="232"/>
      <c r="E35" s="34">
        <f>+E36</f>
        <v>420000</v>
      </c>
      <c r="F35" s="34">
        <f>+F36</f>
        <v>150000</v>
      </c>
      <c r="G35" s="34">
        <f t="shared" ref="G35:S35" si="21">SUM(G34:G34)</f>
        <v>0</v>
      </c>
      <c r="H35" s="34">
        <f t="shared" si="21"/>
        <v>0</v>
      </c>
      <c r="I35" s="34">
        <f t="shared" si="21"/>
        <v>0</v>
      </c>
      <c r="J35" s="34">
        <v>90000</v>
      </c>
      <c r="K35" s="34"/>
      <c r="L35" s="34"/>
      <c r="M35" s="34"/>
      <c r="N35" s="34">
        <v>60000</v>
      </c>
      <c r="O35" s="34"/>
      <c r="P35" s="34"/>
      <c r="Q35" s="34"/>
      <c r="R35" s="34"/>
      <c r="S35" s="34">
        <f t="shared" si="21"/>
        <v>0</v>
      </c>
      <c r="U35" s="68">
        <f>SUM(H35:S35)</f>
        <v>150000</v>
      </c>
      <c r="V35" s="191">
        <f t="shared" si="3"/>
        <v>0</v>
      </c>
    </row>
    <row r="36" spans="1:22" s="205" customFormat="1" ht="31.2" customHeight="1" x14ac:dyDescent="0.25">
      <c r="A36" s="194"/>
      <c r="B36" s="188" t="s">
        <v>259</v>
      </c>
      <c r="C36" s="188" t="s">
        <v>260</v>
      </c>
      <c r="D36" s="203" t="s">
        <v>261</v>
      </c>
      <c r="E36" s="190">
        <v>420000</v>
      </c>
      <c r="F36" s="190">
        <v>150000</v>
      </c>
      <c r="G36" s="190"/>
      <c r="H36" s="190"/>
      <c r="I36" s="190"/>
      <c r="J36" s="190">
        <v>90000</v>
      </c>
      <c r="K36" s="190"/>
      <c r="L36" s="190"/>
      <c r="M36" s="190"/>
      <c r="N36" s="190">
        <v>60000</v>
      </c>
      <c r="O36" s="190"/>
      <c r="P36" s="190"/>
      <c r="Q36" s="190"/>
      <c r="R36" s="190"/>
      <c r="S36" s="190"/>
      <c r="U36" s="191">
        <f t="shared" si="2"/>
        <v>150000</v>
      </c>
      <c r="V36" s="191">
        <f t="shared" si="3"/>
        <v>0</v>
      </c>
    </row>
    <row r="37" spans="1:22" s="10" customFormat="1" ht="15.6" x14ac:dyDescent="0.25">
      <c r="A37" s="33">
        <v>3</v>
      </c>
      <c r="B37" s="297" t="s">
        <v>262</v>
      </c>
      <c r="C37" s="298"/>
      <c r="D37" s="299"/>
      <c r="E37" s="19">
        <f t="shared" ref="E37:S37" si="22">+E42+E38</f>
        <v>1863000</v>
      </c>
      <c r="F37" s="19">
        <f t="shared" si="22"/>
        <v>465750</v>
      </c>
      <c r="G37" s="19">
        <f t="shared" si="22"/>
        <v>0</v>
      </c>
      <c r="H37" s="19">
        <f t="shared" si="22"/>
        <v>31312.5</v>
      </c>
      <c r="I37" s="19">
        <f t="shared" si="22"/>
        <v>31312.5</v>
      </c>
      <c r="J37" s="19">
        <f t="shared" si="22"/>
        <v>31312.5</v>
      </c>
      <c r="K37" s="19">
        <f t="shared" si="22"/>
        <v>51312.5</v>
      </c>
      <c r="L37" s="19">
        <f t="shared" si="22"/>
        <v>31312.5</v>
      </c>
      <c r="M37" s="19">
        <f t="shared" si="22"/>
        <v>71312.5</v>
      </c>
      <c r="N37" s="19">
        <f t="shared" si="22"/>
        <v>31312.5</v>
      </c>
      <c r="O37" s="19">
        <f t="shared" si="22"/>
        <v>61312.5</v>
      </c>
      <c r="P37" s="19">
        <f t="shared" si="22"/>
        <v>31312.5</v>
      </c>
      <c r="Q37" s="19">
        <f t="shared" si="22"/>
        <v>31312.5</v>
      </c>
      <c r="R37" s="19">
        <f t="shared" si="22"/>
        <v>31312.5</v>
      </c>
      <c r="S37" s="19">
        <f t="shared" si="22"/>
        <v>31312.5</v>
      </c>
      <c r="T37" s="7"/>
      <c r="U37" s="68">
        <f>SUM(H37:S37)</f>
        <v>465750</v>
      </c>
      <c r="V37" s="191">
        <f t="shared" si="3"/>
        <v>0</v>
      </c>
    </row>
    <row r="38" spans="1:22" s="7" customFormat="1" ht="15.6" x14ac:dyDescent="0.25">
      <c r="A38" s="20" t="s">
        <v>263</v>
      </c>
      <c r="B38" s="29" t="s">
        <v>264</v>
      </c>
      <c r="C38" s="60"/>
      <c r="D38" s="232"/>
      <c r="E38" s="34">
        <f>+E39</f>
        <v>360000</v>
      </c>
      <c r="F38" s="34">
        <f>+F39</f>
        <v>90000</v>
      </c>
      <c r="G38" s="34">
        <f>+G39</f>
        <v>0</v>
      </c>
      <c r="H38" s="34">
        <f t="shared" ref="H38:S38" si="23">+H39</f>
        <v>0</v>
      </c>
      <c r="I38" s="34">
        <f t="shared" si="23"/>
        <v>0</v>
      </c>
      <c r="J38" s="34">
        <f t="shared" si="23"/>
        <v>0</v>
      </c>
      <c r="K38" s="34">
        <f t="shared" si="23"/>
        <v>20000</v>
      </c>
      <c r="L38" s="34">
        <f t="shared" si="23"/>
        <v>0</v>
      </c>
      <c r="M38" s="34">
        <f t="shared" si="23"/>
        <v>40000</v>
      </c>
      <c r="N38" s="34">
        <f t="shared" si="23"/>
        <v>0</v>
      </c>
      <c r="O38" s="34">
        <f t="shared" si="23"/>
        <v>30000</v>
      </c>
      <c r="P38" s="34">
        <f t="shared" si="23"/>
        <v>0</v>
      </c>
      <c r="Q38" s="34">
        <f t="shared" si="23"/>
        <v>0</v>
      </c>
      <c r="R38" s="34">
        <f t="shared" si="23"/>
        <v>0</v>
      </c>
      <c r="S38" s="34">
        <f t="shared" si="23"/>
        <v>0</v>
      </c>
      <c r="T38" s="10"/>
      <c r="U38" s="68">
        <f t="shared" si="2"/>
        <v>90000</v>
      </c>
      <c r="V38" s="191">
        <f t="shared" si="3"/>
        <v>0</v>
      </c>
    </row>
    <row r="39" spans="1:22" s="10" customFormat="1" ht="18" customHeight="1" x14ac:dyDescent="0.25">
      <c r="A39" s="25"/>
      <c r="B39" s="26" t="s">
        <v>265</v>
      </c>
      <c r="C39" s="26"/>
      <c r="D39" s="234" t="s">
        <v>266</v>
      </c>
      <c r="E39" s="58">
        <f>SUM(E40:E41)</f>
        <v>360000</v>
      </c>
      <c r="F39" s="58">
        <f>SUM(F40:F41)</f>
        <v>90000</v>
      </c>
      <c r="G39" s="58">
        <f>SUM(G40:G41)</f>
        <v>0</v>
      </c>
      <c r="H39" s="58">
        <f t="shared" ref="H39:S39" si="24">SUM(H40:H41)</f>
        <v>0</v>
      </c>
      <c r="I39" s="58">
        <f t="shared" si="24"/>
        <v>0</v>
      </c>
      <c r="J39" s="58">
        <f t="shared" si="24"/>
        <v>0</v>
      </c>
      <c r="K39" s="58">
        <f t="shared" si="24"/>
        <v>20000</v>
      </c>
      <c r="L39" s="58">
        <f t="shared" si="24"/>
        <v>0</v>
      </c>
      <c r="M39" s="58">
        <f t="shared" si="24"/>
        <v>40000</v>
      </c>
      <c r="N39" s="58">
        <f t="shared" si="24"/>
        <v>0</v>
      </c>
      <c r="O39" s="58">
        <f t="shared" si="24"/>
        <v>30000</v>
      </c>
      <c r="P39" s="58">
        <f t="shared" si="24"/>
        <v>0</v>
      </c>
      <c r="Q39" s="58">
        <f t="shared" si="24"/>
        <v>0</v>
      </c>
      <c r="R39" s="58">
        <f t="shared" si="24"/>
        <v>0</v>
      </c>
      <c r="S39" s="58">
        <f t="shared" si="24"/>
        <v>0</v>
      </c>
      <c r="U39" s="68">
        <f t="shared" si="2"/>
        <v>90000</v>
      </c>
      <c r="V39" s="192"/>
    </row>
    <row r="40" spans="1:22" s="205" customFormat="1" ht="45" customHeight="1" x14ac:dyDescent="0.25">
      <c r="A40" s="194"/>
      <c r="B40" s="188" t="s">
        <v>267</v>
      </c>
      <c r="C40" s="188" t="s">
        <v>214</v>
      </c>
      <c r="D40" s="64" t="s">
        <v>268</v>
      </c>
      <c r="E40" s="204">
        <v>200000</v>
      </c>
      <c r="F40" s="204">
        <v>50000</v>
      </c>
      <c r="G40" s="204"/>
      <c r="H40" s="204"/>
      <c r="I40" s="204"/>
      <c r="J40" s="204"/>
      <c r="K40" s="204">
        <v>20000</v>
      </c>
      <c r="M40" s="204">
        <v>20000</v>
      </c>
      <c r="N40" s="204"/>
      <c r="O40" s="204">
        <v>10000</v>
      </c>
      <c r="P40" s="204"/>
      <c r="Q40" s="204"/>
      <c r="R40" s="204"/>
      <c r="S40" s="204"/>
      <c r="U40" s="191">
        <f t="shared" si="2"/>
        <v>50000</v>
      </c>
      <c r="V40" s="68">
        <f t="shared" ref="V40:V43" si="25">U40-F40</f>
        <v>0</v>
      </c>
    </row>
    <row r="41" spans="1:22" s="205" customFormat="1" ht="45" customHeight="1" x14ac:dyDescent="0.25">
      <c r="A41" s="194"/>
      <c r="B41" s="188" t="s">
        <v>269</v>
      </c>
      <c r="C41" s="188" t="s">
        <v>214</v>
      </c>
      <c r="D41" s="64" t="s">
        <v>308</v>
      </c>
      <c r="E41" s="204">
        <v>160000</v>
      </c>
      <c r="F41" s="204">
        <v>40000</v>
      </c>
      <c r="G41" s="204"/>
      <c r="H41" s="204"/>
      <c r="I41" s="204"/>
      <c r="J41" s="204"/>
      <c r="K41" s="204"/>
      <c r="L41" s="204"/>
      <c r="M41" s="204">
        <v>20000</v>
      </c>
      <c r="N41" s="204"/>
      <c r="O41" s="204">
        <v>20000</v>
      </c>
      <c r="P41" s="204"/>
      <c r="Q41" s="204"/>
      <c r="R41" s="204"/>
      <c r="S41" s="204"/>
      <c r="U41" s="191">
        <f t="shared" si="2"/>
        <v>40000</v>
      </c>
      <c r="V41" s="68">
        <f t="shared" si="25"/>
        <v>0</v>
      </c>
    </row>
    <row r="42" spans="1:22" s="10" customFormat="1" ht="21.6" customHeight="1" x14ac:dyDescent="0.25">
      <c r="A42" s="20" t="s">
        <v>270</v>
      </c>
      <c r="B42" s="29" t="s">
        <v>303</v>
      </c>
      <c r="C42" s="60"/>
      <c r="D42" s="232"/>
      <c r="E42" s="34">
        <f>SUM(E43:E43)</f>
        <v>1503000</v>
      </c>
      <c r="F42" s="34">
        <f>+E42/4</f>
        <v>375750</v>
      </c>
      <c r="G42" s="34"/>
      <c r="H42" s="34">
        <f>$F$42/12</f>
        <v>31312.5</v>
      </c>
      <c r="I42" s="34">
        <f t="shared" ref="I42:S42" si="26">$F$42/12</f>
        <v>31312.5</v>
      </c>
      <c r="J42" s="34">
        <f t="shared" si="26"/>
        <v>31312.5</v>
      </c>
      <c r="K42" s="34">
        <f t="shared" si="26"/>
        <v>31312.5</v>
      </c>
      <c r="L42" s="34">
        <f t="shared" si="26"/>
        <v>31312.5</v>
      </c>
      <c r="M42" s="34">
        <f t="shared" si="26"/>
        <v>31312.5</v>
      </c>
      <c r="N42" s="34">
        <f t="shared" si="26"/>
        <v>31312.5</v>
      </c>
      <c r="O42" s="34">
        <f t="shared" si="26"/>
        <v>31312.5</v>
      </c>
      <c r="P42" s="34">
        <f t="shared" si="26"/>
        <v>31312.5</v>
      </c>
      <c r="Q42" s="34">
        <f t="shared" si="26"/>
        <v>31312.5</v>
      </c>
      <c r="R42" s="34">
        <f t="shared" si="26"/>
        <v>31312.5</v>
      </c>
      <c r="S42" s="34">
        <f t="shared" si="26"/>
        <v>31312.5</v>
      </c>
      <c r="U42" s="68">
        <f t="shared" si="2"/>
        <v>375750</v>
      </c>
      <c r="V42" s="68">
        <f t="shared" si="25"/>
        <v>0</v>
      </c>
    </row>
    <row r="43" spans="1:22" s="10" customFormat="1" ht="36" customHeight="1" x14ac:dyDescent="0.25">
      <c r="A43" s="25">
        <v>3</v>
      </c>
      <c r="B43" s="26" t="s">
        <v>271</v>
      </c>
      <c r="C43" s="61" t="s">
        <v>272</v>
      </c>
      <c r="D43" s="52" t="s">
        <v>301</v>
      </c>
      <c r="E43" s="35">
        <v>1503000</v>
      </c>
      <c r="F43" s="35">
        <f>+E43/4</f>
        <v>375750</v>
      </c>
      <c r="G43" s="35"/>
      <c r="H43" s="35">
        <f>+H42</f>
        <v>31312.5</v>
      </c>
      <c r="I43" s="35">
        <f>+I42</f>
        <v>31312.5</v>
      </c>
      <c r="J43" s="35">
        <f t="shared" ref="J43:S43" si="27">+J42</f>
        <v>31312.5</v>
      </c>
      <c r="K43" s="35">
        <f t="shared" si="27"/>
        <v>31312.5</v>
      </c>
      <c r="L43" s="35">
        <f t="shared" si="27"/>
        <v>31312.5</v>
      </c>
      <c r="M43" s="35">
        <f t="shared" si="27"/>
        <v>31312.5</v>
      </c>
      <c r="N43" s="35">
        <f t="shared" si="27"/>
        <v>31312.5</v>
      </c>
      <c r="O43" s="35">
        <f t="shared" si="27"/>
        <v>31312.5</v>
      </c>
      <c r="P43" s="35">
        <f t="shared" si="27"/>
        <v>31312.5</v>
      </c>
      <c r="Q43" s="35">
        <f t="shared" si="27"/>
        <v>31312.5</v>
      </c>
      <c r="R43" s="35">
        <f t="shared" si="27"/>
        <v>31312.5</v>
      </c>
      <c r="S43" s="35">
        <f t="shared" si="27"/>
        <v>31312.5</v>
      </c>
      <c r="U43" s="68">
        <f t="shared" si="2"/>
        <v>375750</v>
      </c>
      <c r="V43" s="68">
        <f t="shared" si="25"/>
        <v>0</v>
      </c>
    </row>
    <row r="44" spans="1:22" s="10" customFormat="1" ht="15.6" x14ac:dyDescent="0.25">
      <c r="A44" s="33">
        <v>4</v>
      </c>
      <c r="B44" s="297" t="s">
        <v>302</v>
      </c>
      <c r="C44" s="298"/>
      <c r="D44" s="299"/>
      <c r="E44" s="19">
        <v>702800</v>
      </c>
      <c r="F44" s="19"/>
      <c r="G44" s="19"/>
      <c r="H44" s="19"/>
      <c r="I44" s="19"/>
      <c r="J44" s="19"/>
      <c r="K44" s="19"/>
      <c r="L44" s="19"/>
      <c r="M44" s="19"/>
      <c r="N44" s="19"/>
      <c r="O44" s="19"/>
      <c r="P44" s="19"/>
      <c r="Q44" s="19"/>
      <c r="R44" s="19"/>
      <c r="S44" s="19"/>
      <c r="T44" s="7"/>
      <c r="U44" s="68"/>
      <c r="V44" s="191"/>
    </row>
    <row r="45" spans="1:22" ht="17.399999999999999" x14ac:dyDescent="0.25">
      <c r="A45" s="300" t="s">
        <v>273</v>
      </c>
      <c r="B45" s="301"/>
      <c r="C45" s="301"/>
      <c r="D45" s="302"/>
      <c r="E45" s="36">
        <f>+E37+E28+E6+E44</f>
        <v>27000000</v>
      </c>
      <c r="F45" s="36">
        <f>+F37+F28+F6</f>
        <v>6698300</v>
      </c>
      <c r="G45" s="36">
        <f>+G37+G28+G6</f>
        <v>0</v>
      </c>
      <c r="H45" s="36">
        <f>+H37+H28+H6</f>
        <v>358645.83333333337</v>
      </c>
      <c r="I45" s="36">
        <f>+I37+I28+I6</f>
        <v>376145.83333333337</v>
      </c>
      <c r="J45" s="36">
        <f>+J37+J28+J6</f>
        <v>985245.83333333337</v>
      </c>
      <c r="K45" s="36">
        <f>+K37+K28+K6</f>
        <v>1202909.1666666667</v>
      </c>
      <c r="L45" s="36">
        <f>+L37+L28+L6</f>
        <v>435579.16666666663</v>
      </c>
      <c r="M45" s="36">
        <f>+M37+M28+M6</f>
        <v>495579.16666666663</v>
      </c>
      <c r="N45" s="36">
        <f>+N37+N28+N6</f>
        <v>515579.16666666663</v>
      </c>
      <c r="O45" s="36">
        <f>+O37+O28+O6</f>
        <v>946799.16666666663</v>
      </c>
      <c r="P45" s="36">
        <f>+P37+P28+P6</f>
        <v>408579.16666666663</v>
      </c>
      <c r="Q45" s="36">
        <f>+Q37+Q28+Q6</f>
        <v>408579.16666666663</v>
      </c>
      <c r="R45" s="36">
        <f>+R37+R28+R6</f>
        <v>408579.16666666663</v>
      </c>
      <c r="S45" s="36">
        <f>+S37+S28+S6</f>
        <v>156079.16666666666</v>
      </c>
      <c r="U45" s="68">
        <f>SUM(H45:S45)</f>
        <v>6698300.0000000019</v>
      </c>
      <c r="V45" s="68">
        <f>U45-F45</f>
        <v>0</v>
      </c>
    </row>
    <row r="46" spans="1:22" x14ac:dyDescent="0.25">
      <c r="E46" s="237"/>
      <c r="F46" s="39">
        <f>+F45-'PEP-GLOBAL'!G46</f>
        <v>0</v>
      </c>
    </row>
    <row r="47" spans="1:22" x14ac:dyDescent="0.25">
      <c r="A47" s="8"/>
      <c r="B47" s="8"/>
      <c r="C47" s="8"/>
      <c r="D47" s="8"/>
      <c r="E47" s="8"/>
      <c r="F47" s="8"/>
      <c r="G47" s="8"/>
      <c r="H47" s="8"/>
      <c r="I47" s="8"/>
      <c r="J47" s="8"/>
      <c r="K47" s="8"/>
      <c r="L47" s="8"/>
      <c r="M47" s="8"/>
      <c r="N47" s="8"/>
      <c r="O47" s="39"/>
      <c r="P47" s="39"/>
      <c r="Q47" s="39"/>
      <c r="R47" s="39"/>
      <c r="S47" s="39"/>
    </row>
    <row r="48" spans="1:22" x14ac:dyDescent="0.25">
      <c r="A48" s="8"/>
      <c r="B48" s="8"/>
      <c r="C48" s="8"/>
      <c r="D48" s="8"/>
      <c r="E48" s="8"/>
      <c r="F48" s="8"/>
      <c r="G48" s="8"/>
      <c r="H48" s="8"/>
      <c r="I48" s="8"/>
      <c r="J48" s="8"/>
      <c r="K48" s="8"/>
      <c r="L48" s="8"/>
      <c r="M48" s="8"/>
      <c r="N48" s="8"/>
      <c r="O48" s="45"/>
      <c r="P48" s="45"/>
      <c r="Q48" s="45"/>
      <c r="R48" s="45"/>
      <c r="S48" s="45"/>
    </row>
  </sheetData>
  <mergeCells count="10">
    <mergeCell ref="B37:D37"/>
    <mergeCell ref="A45:D45"/>
    <mergeCell ref="B6:D6"/>
    <mergeCell ref="B7:D7"/>
    <mergeCell ref="A1:E1"/>
    <mergeCell ref="A2:E2"/>
    <mergeCell ref="A3:E3"/>
    <mergeCell ref="A5:B5"/>
    <mergeCell ref="B28:D28"/>
    <mergeCell ref="B44:D44"/>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52"/>
  <sheetViews>
    <sheetView tabSelected="1" zoomScale="60" zoomScaleNormal="60" workbookViewId="0">
      <selection activeCell="D48" sqref="D48"/>
    </sheetView>
  </sheetViews>
  <sheetFormatPr defaultColWidth="11.44140625" defaultRowHeight="15.6" x14ac:dyDescent="0.25"/>
  <cols>
    <col min="1" max="1" width="7.109375" style="37" customWidth="1"/>
    <col min="2" max="2" width="21.109375" style="38" customWidth="1"/>
    <col min="3" max="3" width="15.44140625" style="38" customWidth="1"/>
    <col min="4" max="4" width="128" style="11" customWidth="1"/>
    <col min="5" max="5" width="20.5546875" style="39" customWidth="1"/>
    <col min="6" max="10" width="20.6640625" style="39" customWidth="1"/>
    <col min="11" max="11" width="19.88671875" style="39" customWidth="1"/>
    <col min="12" max="12" width="15.109375" style="8" customWidth="1"/>
    <col min="13" max="23" width="4" style="40" bestFit="1" customWidth="1"/>
    <col min="24" max="24" width="4.33203125" style="40" customWidth="1"/>
    <col min="25" max="28" width="4" style="40" bestFit="1" customWidth="1"/>
    <col min="29" max="16384" width="11.44140625" style="8"/>
  </cols>
  <sheetData>
    <row r="1" spans="1:28" ht="15.75" customHeight="1" x14ac:dyDescent="0.3">
      <c r="A1" s="305" t="s">
        <v>185</v>
      </c>
      <c r="B1" s="305"/>
      <c r="C1" s="306"/>
      <c r="D1" s="306"/>
      <c r="E1" s="306"/>
      <c r="F1" s="227"/>
      <c r="G1" s="227"/>
      <c r="H1" s="8"/>
      <c r="I1" s="8"/>
      <c r="J1" s="8"/>
      <c r="K1" s="8"/>
      <c r="M1" s="8"/>
      <c r="N1" s="8"/>
      <c r="O1" s="8"/>
      <c r="P1" s="8"/>
      <c r="Q1" s="8"/>
      <c r="R1" s="8"/>
      <c r="S1" s="8"/>
      <c r="T1" s="8"/>
      <c r="U1" s="8"/>
      <c r="V1" s="8"/>
      <c r="W1" s="8"/>
      <c r="X1" s="8"/>
      <c r="Y1" s="8"/>
      <c r="Z1" s="8"/>
      <c r="AA1" s="8"/>
      <c r="AB1" s="8"/>
    </row>
    <row r="2" spans="1:28" x14ac:dyDescent="0.3">
      <c r="A2" s="307" t="s">
        <v>274</v>
      </c>
      <c r="B2" s="307"/>
      <c r="C2" s="306"/>
      <c r="D2" s="306"/>
      <c r="E2" s="306"/>
      <c r="F2" s="227"/>
      <c r="G2" s="227"/>
      <c r="H2" s="14" t="s">
        <v>275</v>
      </c>
      <c r="I2" s="8" t="s">
        <v>276</v>
      </c>
      <c r="J2" s="8"/>
      <c r="K2" s="8"/>
      <c r="M2" s="8"/>
      <c r="N2" s="8"/>
      <c r="O2" s="8"/>
      <c r="P2" s="8"/>
      <c r="Q2" s="8"/>
      <c r="R2" s="8"/>
      <c r="S2" s="8"/>
      <c r="T2" s="8"/>
      <c r="U2" s="8"/>
      <c r="V2" s="8"/>
      <c r="W2" s="8"/>
      <c r="X2" s="8"/>
      <c r="Y2" s="8"/>
      <c r="Z2" s="8"/>
      <c r="AA2" s="8"/>
      <c r="AB2" s="8"/>
    </row>
    <row r="3" spans="1:28" x14ac:dyDescent="0.3">
      <c r="A3" s="307" t="s">
        <v>187</v>
      </c>
      <c r="B3" s="307"/>
      <c r="C3" s="306"/>
      <c r="D3" s="306"/>
      <c r="E3" s="306"/>
      <c r="F3" s="227"/>
      <c r="G3" s="227"/>
      <c r="H3" s="8"/>
      <c r="I3" s="8"/>
      <c r="J3" s="8"/>
      <c r="K3" s="8"/>
      <c r="M3" s="8"/>
      <c r="N3" s="8"/>
      <c r="O3" s="8"/>
      <c r="P3" s="8"/>
      <c r="Q3" s="8"/>
      <c r="R3" s="8"/>
      <c r="S3" s="8"/>
      <c r="T3" s="8"/>
      <c r="U3" s="8"/>
      <c r="V3" s="8"/>
      <c r="W3" s="8"/>
      <c r="X3" s="8"/>
      <c r="Y3" s="8"/>
      <c r="Z3" s="8"/>
      <c r="AA3" s="8"/>
      <c r="AB3" s="8"/>
    </row>
    <row r="4" spans="1:28" ht="16.2" thickBot="1" x14ac:dyDescent="0.3"/>
    <row r="5" spans="1:28" s="7" customFormat="1" ht="16.2" thickBot="1" x14ac:dyDescent="0.3">
      <c r="A5" s="308" t="s">
        <v>203</v>
      </c>
      <c r="B5" s="309"/>
      <c r="C5" s="309"/>
      <c r="D5" s="50" t="s">
        <v>204</v>
      </c>
      <c r="E5" s="51" t="s">
        <v>189</v>
      </c>
      <c r="F5" s="51" t="s">
        <v>277</v>
      </c>
      <c r="G5" s="51" t="s">
        <v>278</v>
      </c>
      <c r="H5" s="18" t="s">
        <v>279</v>
      </c>
      <c r="I5" s="18" t="s">
        <v>280</v>
      </c>
      <c r="J5" s="18" t="s">
        <v>281</v>
      </c>
      <c r="K5" s="18" t="s">
        <v>184</v>
      </c>
      <c r="M5" s="313" t="s">
        <v>282</v>
      </c>
      <c r="N5" s="314"/>
      <c r="O5" s="314"/>
      <c r="P5" s="314"/>
      <c r="Q5" s="314"/>
      <c r="R5" s="314"/>
      <c r="S5" s="314"/>
      <c r="T5" s="314"/>
      <c r="U5" s="314"/>
      <c r="V5" s="314"/>
      <c r="W5" s="314"/>
      <c r="X5" s="314"/>
      <c r="Y5" s="314"/>
      <c r="Z5" s="314"/>
      <c r="AA5" s="314"/>
      <c r="AB5" s="314"/>
    </row>
    <row r="6" spans="1:28" s="7" customFormat="1" ht="15.75" customHeight="1" x14ac:dyDescent="0.25">
      <c r="A6" s="48" t="s">
        <v>207</v>
      </c>
      <c r="B6" s="65"/>
      <c r="C6" s="303" t="s">
        <v>208</v>
      </c>
      <c r="D6" s="303"/>
      <c r="E6" s="19">
        <f>+E7+E15+E23</f>
        <v>13364000</v>
      </c>
      <c r="F6" s="19"/>
      <c r="G6" s="19">
        <f>+G7+G15+G23</f>
        <v>3345000</v>
      </c>
      <c r="H6" s="19">
        <f>+H7+H15+H23</f>
        <v>3224000</v>
      </c>
      <c r="I6" s="19">
        <f>+I7+I15+I23</f>
        <v>3747000</v>
      </c>
      <c r="J6" s="19">
        <f>+J7+J15+J23</f>
        <v>3048000</v>
      </c>
      <c r="K6" s="30">
        <f>G6+H6+I6+J6</f>
        <v>13364000</v>
      </c>
      <c r="L6" s="236">
        <f>+K6-E6</f>
        <v>0</v>
      </c>
      <c r="M6" s="315" t="s">
        <v>283</v>
      </c>
      <c r="N6" s="316"/>
      <c r="O6" s="316"/>
      <c r="P6" s="317"/>
      <c r="Q6" s="315" t="s">
        <v>284</v>
      </c>
      <c r="R6" s="316"/>
      <c r="S6" s="316"/>
      <c r="T6" s="317"/>
      <c r="U6" s="315" t="s">
        <v>285</v>
      </c>
      <c r="V6" s="316"/>
      <c r="W6" s="316"/>
      <c r="X6" s="317"/>
      <c r="Y6" s="315" t="s">
        <v>286</v>
      </c>
      <c r="Z6" s="316"/>
      <c r="AA6" s="316"/>
      <c r="AB6" s="317"/>
    </row>
    <row r="7" spans="1:28" s="7" customFormat="1" ht="16.5" customHeight="1" thickBot="1" x14ac:dyDescent="0.3">
      <c r="A7" s="49" t="s">
        <v>209</v>
      </c>
      <c r="B7" s="66"/>
      <c r="C7" s="304" t="s">
        <v>210</v>
      </c>
      <c r="D7" s="304"/>
      <c r="E7" s="21">
        <f>+E8+E11</f>
        <v>9514000</v>
      </c>
      <c r="F7" s="21"/>
      <c r="G7" s="21">
        <f>+G8+G11</f>
        <v>2076000</v>
      </c>
      <c r="H7" s="21">
        <f>+H8+H11</f>
        <v>2437000</v>
      </c>
      <c r="I7" s="21">
        <f>+I8+I11</f>
        <v>2855000</v>
      </c>
      <c r="J7" s="21">
        <f>+J8+J11</f>
        <v>2146000</v>
      </c>
      <c r="K7" s="30">
        <f t="shared" ref="K7:K26" si="0">G7+H7+I7+J7</f>
        <v>9514000</v>
      </c>
      <c r="L7" s="236">
        <f t="shared" ref="L7:L44" si="1">+K7-E7</f>
        <v>0</v>
      </c>
      <c r="M7" s="22" t="s">
        <v>287</v>
      </c>
      <c r="N7" s="23" t="s">
        <v>288</v>
      </c>
      <c r="O7" s="23" t="s">
        <v>289</v>
      </c>
      <c r="P7" s="24" t="s">
        <v>290</v>
      </c>
      <c r="Q7" s="22" t="s">
        <v>287</v>
      </c>
      <c r="R7" s="23" t="s">
        <v>288</v>
      </c>
      <c r="S7" s="23" t="s">
        <v>289</v>
      </c>
      <c r="T7" s="24" t="s">
        <v>290</v>
      </c>
      <c r="U7" s="22" t="s">
        <v>287</v>
      </c>
      <c r="V7" s="23" t="s">
        <v>288</v>
      </c>
      <c r="W7" s="23" t="s">
        <v>289</v>
      </c>
      <c r="X7" s="24" t="s">
        <v>290</v>
      </c>
      <c r="Y7" s="22" t="s">
        <v>287</v>
      </c>
      <c r="Z7" s="23" t="s">
        <v>288</v>
      </c>
      <c r="AA7" s="23" t="s">
        <v>289</v>
      </c>
      <c r="AB7" s="24" t="s">
        <v>290</v>
      </c>
    </row>
    <row r="8" spans="1:28" ht="17.100000000000001" customHeight="1" x14ac:dyDescent="0.25">
      <c r="A8" s="25" t="s">
        <v>17</v>
      </c>
      <c r="B8" s="26"/>
      <c r="C8" s="26" t="s">
        <v>211</v>
      </c>
      <c r="D8" s="231" t="s">
        <v>212</v>
      </c>
      <c r="E8" s="57">
        <f>SUM(E9:E10)</f>
        <v>2700000</v>
      </c>
      <c r="F8" s="57"/>
      <c r="G8" s="57">
        <f>SUM(G9:G10)</f>
        <v>675000</v>
      </c>
      <c r="H8" s="57">
        <f>SUM(H9:H10)</f>
        <v>675000</v>
      </c>
      <c r="I8" s="57">
        <f>SUM(I9:I10)</f>
        <v>675000</v>
      </c>
      <c r="J8" s="57">
        <f>SUM(J9:J10)</f>
        <v>675000</v>
      </c>
      <c r="K8" s="30">
        <f t="shared" si="0"/>
        <v>2700000</v>
      </c>
      <c r="L8" s="236">
        <f t="shared" si="1"/>
        <v>0</v>
      </c>
      <c r="M8" s="28"/>
      <c r="N8" s="28"/>
      <c r="O8" s="28"/>
      <c r="P8" s="28"/>
      <c r="Q8" s="28"/>
      <c r="R8" s="28"/>
      <c r="S8" s="28"/>
      <c r="T8" s="28" t="s">
        <v>291</v>
      </c>
      <c r="U8" s="28"/>
      <c r="V8" s="28" t="s">
        <v>291</v>
      </c>
      <c r="W8" s="28"/>
      <c r="X8" s="28"/>
      <c r="Y8" s="28"/>
      <c r="Z8" s="28"/>
      <c r="AA8" s="28"/>
      <c r="AB8" s="28"/>
    </row>
    <row r="9" spans="1:28" ht="17.100000000000001" customHeight="1" x14ac:dyDescent="0.25">
      <c r="A9" s="25" t="s">
        <v>17</v>
      </c>
      <c r="B9" s="188" t="s">
        <v>214</v>
      </c>
      <c r="C9" s="26" t="s">
        <v>213</v>
      </c>
      <c r="D9" s="64" t="s">
        <v>292</v>
      </c>
      <c r="E9" s="31">
        <v>2000000</v>
      </c>
      <c r="F9" s="31"/>
      <c r="G9" s="31">
        <v>500000</v>
      </c>
      <c r="H9" s="31">
        <v>500000</v>
      </c>
      <c r="I9" s="31">
        <v>500000</v>
      </c>
      <c r="J9" s="31">
        <v>500000</v>
      </c>
      <c r="K9" s="30">
        <f t="shared" si="0"/>
        <v>2000000</v>
      </c>
      <c r="L9" s="236">
        <f t="shared" si="1"/>
        <v>0</v>
      </c>
      <c r="M9" s="28" t="s">
        <v>291</v>
      </c>
      <c r="N9" s="28" t="s">
        <v>291</v>
      </c>
      <c r="O9" s="28" t="s">
        <v>291</v>
      </c>
      <c r="P9" s="28" t="s">
        <v>291</v>
      </c>
      <c r="Q9" s="28" t="s">
        <v>291</v>
      </c>
      <c r="R9" s="28" t="s">
        <v>291</v>
      </c>
      <c r="S9" s="28" t="s">
        <v>291</v>
      </c>
      <c r="T9" s="28" t="s">
        <v>291</v>
      </c>
      <c r="U9" s="28" t="s">
        <v>291</v>
      </c>
      <c r="V9" s="28" t="s">
        <v>291</v>
      </c>
      <c r="W9" s="28" t="s">
        <v>291</v>
      </c>
      <c r="X9" s="28" t="s">
        <v>291</v>
      </c>
      <c r="Y9" s="28" t="s">
        <v>291</v>
      </c>
      <c r="Z9" s="28" t="s">
        <v>291</v>
      </c>
      <c r="AA9" s="28" t="s">
        <v>291</v>
      </c>
      <c r="AB9" s="28" t="s">
        <v>291</v>
      </c>
    </row>
    <row r="10" spans="1:28" ht="17.100000000000001" customHeight="1" x14ac:dyDescent="0.25">
      <c r="A10" s="25" t="s">
        <v>17</v>
      </c>
      <c r="B10" s="188" t="s">
        <v>214</v>
      </c>
      <c r="C10" s="26" t="s">
        <v>215</v>
      </c>
      <c r="D10" s="64" t="s">
        <v>293</v>
      </c>
      <c r="E10" s="31">
        <v>700000</v>
      </c>
      <c r="F10" s="31"/>
      <c r="G10" s="31">
        <v>175000</v>
      </c>
      <c r="H10" s="31">
        <v>175000</v>
      </c>
      <c r="I10" s="31">
        <v>175000</v>
      </c>
      <c r="J10" s="31">
        <v>175000</v>
      </c>
      <c r="K10" s="30">
        <f t="shared" si="0"/>
        <v>700000</v>
      </c>
      <c r="L10" s="236">
        <f t="shared" si="1"/>
        <v>0</v>
      </c>
      <c r="M10" s="28" t="s">
        <v>291</v>
      </c>
      <c r="N10" s="28" t="s">
        <v>291</v>
      </c>
      <c r="O10" s="28" t="s">
        <v>291</v>
      </c>
      <c r="P10" s="28" t="s">
        <v>291</v>
      </c>
      <c r="Q10" s="28" t="s">
        <v>291</v>
      </c>
      <c r="R10" s="28" t="s">
        <v>291</v>
      </c>
      <c r="S10" s="28" t="s">
        <v>291</v>
      </c>
      <c r="T10" s="28" t="s">
        <v>291</v>
      </c>
      <c r="U10" s="28" t="s">
        <v>291</v>
      </c>
      <c r="V10" s="28" t="s">
        <v>291</v>
      </c>
      <c r="W10" s="28" t="s">
        <v>291</v>
      </c>
      <c r="X10" s="28" t="s">
        <v>291</v>
      </c>
      <c r="Y10" s="28" t="s">
        <v>291</v>
      </c>
      <c r="Z10" s="28" t="s">
        <v>291</v>
      </c>
      <c r="AA10" s="28" t="s">
        <v>291</v>
      </c>
      <c r="AB10" s="28" t="s">
        <v>291</v>
      </c>
    </row>
    <row r="11" spans="1:28" ht="17.100000000000001" customHeight="1" x14ac:dyDescent="0.25">
      <c r="A11" s="25" t="s">
        <v>17</v>
      </c>
      <c r="B11" s="188"/>
      <c r="C11" s="26" t="s">
        <v>217</v>
      </c>
      <c r="D11" s="231" t="s">
        <v>218</v>
      </c>
      <c r="E11" s="57">
        <f>SUM(E12:E14)</f>
        <v>6814000</v>
      </c>
      <c r="F11" s="57"/>
      <c r="G11" s="57">
        <f>SUM(G12:G14)</f>
        <v>1401000</v>
      </c>
      <c r="H11" s="57">
        <f t="shared" ref="H11:J11" si="2">SUM(H12:H14)</f>
        <v>1762000</v>
      </c>
      <c r="I11" s="57">
        <f>SUM(I12:I14)</f>
        <v>2180000</v>
      </c>
      <c r="J11" s="57">
        <f t="shared" si="2"/>
        <v>1471000</v>
      </c>
      <c r="K11" s="30">
        <f t="shared" si="0"/>
        <v>6814000</v>
      </c>
      <c r="L11" s="236">
        <f t="shared" si="1"/>
        <v>0</v>
      </c>
      <c r="M11" s="28"/>
      <c r="N11" s="28"/>
      <c r="O11" s="28"/>
      <c r="P11" s="28"/>
      <c r="Q11" s="28"/>
      <c r="R11" s="28"/>
      <c r="S11" s="28"/>
      <c r="T11" s="28"/>
      <c r="U11" s="28"/>
      <c r="V11" s="28"/>
      <c r="W11" s="28"/>
      <c r="X11" s="28" t="s">
        <v>291</v>
      </c>
      <c r="Y11" s="28"/>
      <c r="Z11" s="28"/>
      <c r="AA11" s="28"/>
      <c r="AB11" s="28"/>
    </row>
    <row r="12" spans="1:28" s="7" customFormat="1" ht="17.100000000000001" customHeight="1" x14ac:dyDescent="0.25">
      <c r="A12" s="25"/>
      <c r="B12" s="188" t="s">
        <v>220</v>
      </c>
      <c r="C12" s="26" t="s">
        <v>219</v>
      </c>
      <c r="D12" s="64" t="s">
        <v>221</v>
      </c>
      <c r="E12" s="31">
        <v>3531000</v>
      </c>
      <c r="F12" s="31"/>
      <c r="G12" s="31">
        <v>857000</v>
      </c>
      <c r="H12" s="31">
        <v>874000</v>
      </c>
      <c r="I12" s="31">
        <v>891000</v>
      </c>
      <c r="J12" s="31">
        <v>909000</v>
      </c>
      <c r="K12" s="30">
        <f t="shared" si="0"/>
        <v>3531000</v>
      </c>
      <c r="L12" s="236">
        <f t="shared" si="1"/>
        <v>0</v>
      </c>
      <c r="M12" s="28" t="s">
        <v>294</v>
      </c>
      <c r="N12" s="28"/>
      <c r="O12" s="28"/>
      <c r="P12" s="28"/>
      <c r="Q12" s="28" t="s">
        <v>294</v>
      </c>
      <c r="R12" s="28"/>
      <c r="S12" s="28"/>
      <c r="T12" s="28"/>
      <c r="U12" s="28" t="s">
        <v>294</v>
      </c>
      <c r="V12" s="28"/>
      <c r="W12" s="28"/>
      <c r="X12" s="28"/>
      <c r="Y12" s="28" t="s">
        <v>294</v>
      </c>
      <c r="Z12" s="28"/>
      <c r="AA12" s="28"/>
      <c r="AB12" s="28"/>
    </row>
    <row r="13" spans="1:28" ht="17.100000000000001" customHeight="1" x14ac:dyDescent="0.25">
      <c r="A13" s="25"/>
      <c r="B13" s="188" t="s">
        <v>220</v>
      </c>
      <c r="C13" s="26" t="s">
        <v>222</v>
      </c>
      <c r="D13" s="64" t="s">
        <v>223</v>
      </c>
      <c r="E13" s="31">
        <v>1286000</v>
      </c>
      <c r="F13" s="31"/>
      <c r="G13" s="31">
        <v>312000</v>
      </c>
      <c r="H13" s="31">
        <v>318000</v>
      </c>
      <c r="I13" s="31">
        <v>325000</v>
      </c>
      <c r="J13" s="31">
        <v>331000</v>
      </c>
      <c r="K13" s="30">
        <f t="shared" si="0"/>
        <v>1286000</v>
      </c>
      <c r="L13" s="236">
        <f t="shared" si="1"/>
        <v>0</v>
      </c>
      <c r="M13" s="28" t="s">
        <v>294</v>
      </c>
      <c r="N13" s="28"/>
      <c r="O13" s="28"/>
      <c r="P13" s="28"/>
      <c r="Q13" s="28" t="s">
        <v>294</v>
      </c>
      <c r="R13" s="28"/>
      <c r="S13" s="28"/>
      <c r="T13" s="28"/>
      <c r="U13" s="28" t="s">
        <v>294</v>
      </c>
      <c r="V13" s="28"/>
      <c r="W13" s="28"/>
      <c r="X13" s="28"/>
      <c r="Y13" s="28" t="s">
        <v>294</v>
      </c>
      <c r="Z13" s="28"/>
      <c r="AA13" s="28"/>
      <c r="AB13" s="28"/>
    </row>
    <row r="14" spans="1:28" s="192" customFormat="1" ht="17.100000000000001" customHeight="1" x14ac:dyDescent="0.25">
      <c r="A14" s="196"/>
      <c r="B14" s="188" t="s">
        <v>225</v>
      </c>
      <c r="C14" s="206" t="s">
        <v>304</v>
      </c>
      <c r="D14" s="197" t="s">
        <v>100</v>
      </c>
      <c r="E14" s="190">
        <v>1997000</v>
      </c>
      <c r="F14" s="190"/>
      <c r="G14" s="190">
        <f>232000</f>
        <v>232000</v>
      </c>
      <c r="H14" s="190">
        <f>570000</f>
        <v>570000</v>
      </c>
      <c r="I14" s="190">
        <f>964000</f>
        <v>964000</v>
      </c>
      <c r="J14" s="190">
        <v>231000</v>
      </c>
      <c r="K14" s="30">
        <f t="shared" si="0"/>
        <v>1997000</v>
      </c>
      <c r="L14" s="236">
        <f t="shared" si="1"/>
        <v>0</v>
      </c>
      <c r="M14" s="210"/>
      <c r="N14" s="210"/>
      <c r="O14" s="210"/>
      <c r="P14" s="210" t="s">
        <v>294</v>
      </c>
      <c r="Q14" s="210"/>
      <c r="R14" s="210"/>
      <c r="S14" s="210"/>
      <c r="T14" s="210" t="s">
        <v>294</v>
      </c>
      <c r="U14" s="210"/>
      <c r="V14" s="210" t="s">
        <v>294</v>
      </c>
      <c r="W14" s="210"/>
      <c r="X14" s="210" t="s">
        <v>294</v>
      </c>
      <c r="Y14" s="210"/>
      <c r="Z14" s="210"/>
      <c r="AA14" s="210"/>
      <c r="AB14" s="210" t="s">
        <v>294</v>
      </c>
    </row>
    <row r="15" spans="1:28" ht="17.100000000000001" customHeight="1" x14ac:dyDescent="0.25">
      <c r="A15" s="20" t="s">
        <v>226</v>
      </c>
      <c r="B15" s="66"/>
      <c r="C15" s="29" t="s">
        <v>227</v>
      </c>
      <c r="D15" s="232"/>
      <c r="E15" s="30">
        <f>+E16</f>
        <v>3250000</v>
      </c>
      <c r="F15" s="30"/>
      <c r="G15" s="30">
        <f>+G16</f>
        <v>1119000</v>
      </c>
      <c r="H15" s="30">
        <f>+H16</f>
        <v>637000</v>
      </c>
      <c r="I15" s="30">
        <f>+I16</f>
        <v>742000</v>
      </c>
      <c r="J15" s="30">
        <f>+J16</f>
        <v>752000</v>
      </c>
      <c r="K15" s="30">
        <f t="shared" si="0"/>
        <v>3250000</v>
      </c>
      <c r="L15" s="236">
        <f t="shared" si="1"/>
        <v>0</v>
      </c>
      <c r="M15" s="28"/>
      <c r="N15" s="28"/>
      <c r="O15" s="28"/>
      <c r="P15" s="28"/>
      <c r="Q15" s="28"/>
      <c r="R15" s="28"/>
      <c r="S15" s="28"/>
      <c r="T15" s="28"/>
      <c r="U15" s="28"/>
      <c r="V15" s="28"/>
      <c r="W15" s="28" t="s">
        <v>291</v>
      </c>
      <c r="X15" s="28"/>
      <c r="Y15" s="28"/>
      <c r="Z15" s="28"/>
      <c r="AA15" s="28"/>
      <c r="AB15" s="28"/>
    </row>
    <row r="16" spans="1:28" ht="17.100000000000001" customHeight="1" x14ac:dyDescent="0.25">
      <c r="A16" s="25" t="s">
        <v>17</v>
      </c>
      <c r="B16" s="198"/>
      <c r="C16" s="26" t="s">
        <v>228</v>
      </c>
      <c r="D16" s="55" t="s">
        <v>229</v>
      </c>
      <c r="E16" s="56">
        <f>SUM(E17:E22)</f>
        <v>3250000</v>
      </c>
      <c r="F16" s="56"/>
      <c r="G16" s="56">
        <f>SUM(G17:G22)</f>
        <v>1119000</v>
      </c>
      <c r="H16" s="56">
        <f>SUM(H17:H22)</f>
        <v>637000</v>
      </c>
      <c r="I16" s="56">
        <f>SUM(I17:I22)</f>
        <v>742000</v>
      </c>
      <c r="J16" s="56">
        <f>SUM(J17:J22)</f>
        <v>752000</v>
      </c>
      <c r="K16" s="30">
        <f t="shared" si="0"/>
        <v>3250000</v>
      </c>
      <c r="L16" s="236">
        <f t="shared" si="1"/>
        <v>0</v>
      </c>
      <c r="M16" s="28"/>
      <c r="N16" s="28"/>
      <c r="O16" s="28"/>
      <c r="P16" s="28"/>
      <c r="Q16" s="28"/>
      <c r="R16" s="28"/>
      <c r="S16" s="28"/>
      <c r="T16" s="28"/>
      <c r="U16" s="28"/>
      <c r="V16" s="28"/>
      <c r="W16" s="28"/>
      <c r="X16" s="28" t="s">
        <v>291</v>
      </c>
      <c r="Y16" s="28"/>
      <c r="Z16" s="28"/>
      <c r="AA16" s="28"/>
      <c r="AB16" s="28"/>
    </row>
    <row r="17" spans="1:28" s="10" customFormat="1" x14ac:dyDescent="0.25">
      <c r="A17" s="25" t="s">
        <v>17</v>
      </c>
      <c r="B17" s="198" t="s">
        <v>220</v>
      </c>
      <c r="C17" s="26" t="s">
        <v>230</v>
      </c>
      <c r="D17" s="52" t="s">
        <v>307</v>
      </c>
      <c r="E17" s="27">
        <v>264000</v>
      </c>
      <c r="F17" s="27"/>
      <c r="G17" s="27">
        <v>64000</v>
      </c>
      <c r="H17" s="27">
        <v>65000</v>
      </c>
      <c r="I17" s="27">
        <v>67000</v>
      </c>
      <c r="J17" s="27">
        <v>68000</v>
      </c>
      <c r="K17" s="30">
        <f t="shared" si="0"/>
        <v>264000</v>
      </c>
      <c r="L17" s="236">
        <f t="shared" si="1"/>
        <v>0</v>
      </c>
      <c r="M17" s="28" t="s">
        <v>294</v>
      </c>
      <c r="N17" s="28"/>
      <c r="O17" s="28"/>
      <c r="P17" s="28"/>
      <c r="Q17" s="28" t="s">
        <v>294</v>
      </c>
      <c r="R17" s="28"/>
      <c r="S17" s="28"/>
      <c r="T17" s="28"/>
      <c r="U17" s="28" t="s">
        <v>294</v>
      </c>
      <c r="V17" s="28"/>
      <c r="W17" s="28"/>
      <c r="X17" s="28"/>
      <c r="Y17" s="28" t="s">
        <v>294</v>
      </c>
      <c r="Z17" s="28"/>
      <c r="AA17" s="28"/>
      <c r="AB17" s="28"/>
    </row>
    <row r="18" spans="1:28" s="11" customFormat="1" ht="16.5" customHeight="1" x14ac:dyDescent="0.25">
      <c r="A18" s="25" t="s">
        <v>17</v>
      </c>
      <c r="B18" s="198" t="s">
        <v>232</v>
      </c>
      <c r="C18" s="26" t="s">
        <v>231</v>
      </c>
      <c r="D18" s="52" t="s">
        <v>233</v>
      </c>
      <c r="E18" s="27">
        <v>131000</v>
      </c>
      <c r="F18" s="27"/>
      <c r="G18" s="27">
        <v>24000</v>
      </c>
      <c r="H18" s="27">
        <v>28000</v>
      </c>
      <c r="I18" s="27">
        <v>35000</v>
      </c>
      <c r="J18" s="27">
        <v>44000</v>
      </c>
      <c r="K18" s="30">
        <f t="shared" si="0"/>
        <v>131000</v>
      </c>
      <c r="L18" s="236">
        <f t="shared" si="1"/>
        <v>0</v>
      </c>
      <c r="M18" s="28" t="s">
        <v>291</v>
      </c>
      <c r="N18" s="28" t="s">
        <v>291</v>
      </c>
      <c r="O18" s="28" t="s">
        <v>291</v>
      </c>
      <c r="P18" s="28" t="s">
        <v>291</v>
      </c>
      <c r="Q18" s="28" t="s">
        <v>291</v>
      </c>
      <c r="R18" s="28" t="s">
        <v>291</v>
      </c>
      <c r="S18" s="28" t="s">
        <v>291</v>
      </c>
      <c r="T18" s="28" t="s">
        <v>291</v>
      </c>
      <c r="U18" s="28" t="s">
        <v>291</v>
      </c>
      <c r="V18" s="28" t="s">
        <v>291</v>
      </c>
      <c r="W18" s="28" t="s">
        <v>291</v>
      </c>
      <c r="X18" s="28" t="s">
        <v>291</v>
      </c>
      <c r="Y18" s="28" t="s">
        <v>291</v>
      </c>
      <c r="Z18" s="28" t="s">
        <v>291</v>
      </c>
      <c r="AA18" s="28" t="s">
        <v>291</v>
      </c>
      <c r="AB18" s="28" t="s">
        <v>291</v>
      </c>
    </row>
    <row r="19" spans="1:28" s="11" customFormat="1" ht="30" x14ac:dyDescent="0.25">
      <c r="A19" s="25" t="s">
        <v>17</v>
      </c>
      <c r="B19" s="198" t="s">
        <v>232</v>
      </c>
      <c r="C19" s="26" t="s">
        <v>234</v>
      </c>
      <c r="D19" s="52" t="s">
        <v>127</v>
      </c>
      <c r="E19" s="27">
        <v>1120000</v>
      </c>
      <c r="F19" s="27"/>
      <c r="G19" s="27">
        <v>260000</v>
      </c>
      <c r="H19" s="27">
        <v>260000</v>
      </c>
      <c r="I19" s="27">
        <v>300000</v>
      </c>
      <c r="J19" s="27">
        <v>300000</v>
      </c>
      <c r="K19" s="30">
        <f t="shared" si="0"/>
        <v>1120000</v>
      </c>
      <c r="L19" s="236">
        <f t="shared" si="1"/>
        <v>0</v>
      </c>
      <c r="M19" s="28" t="s">
        <v>291</v>
      </c>
      <c r="N19" s="28" t="s">
        <v>291</v>
      </c>
      <c r="O19" s="28" t="s">
        <v>291</v>
      </c>
      <c r="P19" s="28" t="s">
        <v>291</v>
      </c>
      <c r="Q19" s="28" t="s">
        <v>291</v>
      </c>
      <c r="R19" s="28" t="s">
        <v>291</v>
      </c>
      <c r="S19" s="28" t="s">
        <v>291</v>
      </c>
      <c r="T19" s="28" t="s">
        <v>291</v>
      </c>
      <c r="U19" s="28" t="s">
        <v>291</v>
      </c>
      <c r="V19" s="28" t="s">
        <v>291</v>
      </c>
      <c r="W19" s="28" t="s">
        <v>291</v>
      </c>
      <c r="X19" s="28" t="s">
        <v>291</v>
      </c>
      <c r="Y19" s="28" t="s">
        <v>291</v>
      </c>
      <c r="Z19" s="28" t="s">
        <v>291</v>
      </c>
      <c r="AA19" s="28" t="s">
        <v>291</v>
      </c>
      <c r="AB19" s="28" t="s">
        <v>291</v>
      </c>
    </row>
    <row r="20" spans="1:28" s="10" customFormat="1" ht="28.2" customHeight="1" x14ac:dyDescent="0.25">
      <c r="A20" s="25" t="s">
        <v>17</v>
      </c>
      <c r="B20" s="198" t="s">
        <v>232</v>
      </c>
      <c r="C20" s="26" t="s">
        <v>235</v>
      </c>
      <c r="D20" s="52" t="s">
        <v>129</v>
      </c>
      <c r="E20" s="27">
        <v>270000</v>
      </c>
      <c r="F20" s="27"/>
      <c r="G20" s="27">
        <v>30000</v>
      </c>
      <c r="H20" s="27">
        <v>60000</v>
      </c>
      <c r="I20" s="27">
        <v>90000</v>
      </c>
      <c r="J20" s="27">
        <v>90000</v>
      </c>
      <c r="K20" s="30">
        <f t="shared" si="0"/>
        <v>270000</v>
      </c>
      <c r="L20" s="236">
        <f t="shared" si="1"/>
        <v>0</v>
      </c>
      <c r="M20" s="28" t="s">
        <v>291</v>
      </c>
      <c r="N20" s="28" t="s">
        <v>291</v>
      </c>
      <c r="O20" s="28" t="s">
        <v>291</v>
      </c>
      <c r="P20" s="28" t="s">
        <v>291</v>
      </c>
      <c r="Q20" s="28" t="s">
        <v>291</v>
      </c>
      <c r="R20" s="28" t="s">
        <v>291</v>
      </c>
      <c r="S20" s="28" t="s">
        <v>291</v>
      </c>
      <c r="T20" s="28" t="s">
        <v>291</v>
      </c>
      <c r="U20" s="28" t="s">
        <v>291</v>
      </c>
      <c r="V20" s="28" t="s">
        <v>291</v>
      </c>
      <c r="W20" s="28" t="s">
        <v>291</v>
      </c>
      <c r="X20" s="28" t="s">
        <v>291</v>
      </c>
      <c r="Y20" s="28" t="s">
        <v>291</v>
      </c>
      <c r="Z20" s="28" t="s">
        <v>291</v>
      </c>
      <c r="AA20" s="28" t="s">
        <v>291</v>
      </c>
      <c r="AB20" s="28" t="s">
        <v>291</v>
      </c>
    </row>
    <row r="21" spans="1:28" s="7" customFormat="1" ht="30" x14ac:dyDescent="0.25">
      <c r="A21" s="25"/>
      <c r="B21" s="198" t="s">
        <v>232</v>
      </c>
      <c r="C21" s="26" t="s">
        <v>236</v>
      </c>
      <c r="D21" s="52" t="s">
        <v>159</v>
      </c>
      <c r="E21" s="27">
        <v>948000</v>
      </c>
      <c r="F21" s="27"/>
      <c r="G21" s="27">
        <v>224000</v>
      </c>
      <c r="H21" s="27">
        <v>224000</v>
      </c>
      <c r="I21" s="27">
        <v>250000</v>
      </c>
      <c r="J21" s="27">
        <v>250000</v>
      </c>
      <c r="K21" s="30">
        <f t="shared" si="0"/>
        <v>948000</v>
      </c>
      <c r="L21" s="236">
        <f t="shared" si="1"/>
        <v>0</v>
      </c>
      <c r="M21" s="28" t="s">
        <v>291</v>
      </c>
      <c r="N21" s="28" t="s">
        <v>291</v>
      </c>
      <c r="O21" s="28" t="s">
        <v>291</v>
      </c>
      <c r="P21" s="28" t="s">
        <v>291</v>
      </c>
      <c r="Q21" s="28" t="s">
        <v>291</v>
      </c>
      <c r="R21" s="28" t="s">
        <v>291</v>
      </c>
      <c r="S21" s="28" t="s">
        <v>291</v>
      </c>
      <c r="T21" s="28" t="s">
        <v>291</v>
      </c>
      <c r="U21" s="28" t="s">
        <v>291</v>
      </c>
      <c r="V21" s="28" t="s">
        <v>291</v>
      </c>
      <c r="W21" s="28" t="s">
        <v>291</v>
      </c>
      <c r="X21" s="28" t="s">
        <v>291</v>
      </c>
      <c r="Y21" s="28" t="s">
        <v>291</v>
      </c>
      <c r="Z21" s="28" t="s">
        <v>291</v>
      </c>
      <c r="AA21" s="28" t="s">
        <v>291</v>
      </c>
      <c r="AB21" s="28" t="s">
        <v>291</v>
      </c>
    </row>
    <row r="22" spans="1:28" s="7" customFormat="1" ht="17.100000000000001" customHeight="1" x14ac:dyDescent="0.25">
      <c r="A22" s="25"/>
      <c r="B22" s="198" t="s">
        <v>232</v>
      </c>
      <c r="C22" s="26" t="s">
        <v>237</v>
      </c>
      <c r="D22" s="52" t="s">
        <v>130</v>
      </c>
      <c r="E22" s="27">
        <v>517000</v>
      </c>
      <c r="F22" s="27"/>
      <c r="G22" s="27">
        <v>517000</v>
      </c>
      <c r="H22" s="27"/>
      <c r="I22" s="27"/>
      <c r="J22" s="27"/>
      <c r="K22" s="30">
        <f t="shared" si="0"/>
        <v>517000</v>
      </c>
      <c r="L22" s="236">
        <f t="shared" si="1"/>
        <v>0</v>
      </c>
      <c r="M22" s="28" t="s">
        <v>291</v>
      </c>
      <c r="N22" s="28" t="s">
        <v>291</v>
      </c>
      <c r="O22" s="28" t="s">
        <v>291</v>
      </c>
      <c r="P22" s="28" t="s">
        <v>291</v>
      </c>
      <c r="Q22" s="28" t="s">
        <v>291</v>
      </c>
      <c r="R22" s="28" t="s">
        <v>291</v>
      </c>
      <c r="S22" s="28" t="s">
        <v>291</v>
      </c>
      <c r="T22" s="28" t="s">
        <v>291</v>
      </c>
      <c r="U22" s="28" t="s">
        <v>291</v>
      </c>
      <c r="V22" s="28" t="s">
        <v>291</v>
      </c>
      <c r="W22" s="28" t="s">
        <v>291</v>
      </c>
      <c r="X22" s="28" t="s">
        <v>291</v>
      </c>
      <c r="Y22" s="28" t="s">
        <v>291</v>
      </c>
      <c r="Z22" s="28" t="s">
        <v>291</v>
      </c>
      <c r="AA22" s="28" t="s">
        <v>291</v>
      </c>
      <c r="AB22" s="28" t="s">
        <v>291</v>
      </c>
    </row>
    <row r="23" spans="1:28" s="11" customFormat="1" ht="17.100000000000001" customHeight="1" x14ac:dyDescent="0.25">
      <c r="A23" s="20" t="s">
        <v>238</v>
      </c>
      <c r="B23" s="66"/>
      <c r="C23" s="29" t="s">
        <v>239</v>
      </c>
      <c r="D23" s="232"/>
      <c r="E23" s="30">
        <f>SUM(E24:E24)</f>
        <v>600000</v>
      </c>
      <c r="F23" s="30"/>
      <c r="G23" s="30">
        <f>SUM(G24:G24)</f>
        <v>150000</v>
      </c>
      <c r="H23" s="30">
        <f>SUM(H24:H24)</f>
        <v>150000</v>
      </c>
      <c r="I23" s="30">
        <f>SUM(I24:I24)</f>
        <v>150000</v>
      </c>
      <c r="J23" s="30">
        <f>SUM(J24:J24)</f>
        <v>150000</v>
      </c>
      <c r="K23" s="30">
        <f t="shared" si="0"/>
        <v>600000</v>
      </c>
      <c r="L23" s="236">
        <f t="shared" si="1"/>
        <v>0</v>
      </c>
      <c r="M23" s="28"/>
      <c r="N23" s="28"/>
      <c r="O23" s="28"/>
      <c r="P23" s="28"/>
      <c r="Q23" s="28"/>
      <c r="R23" s="28"/>
      <c r="S23" s="28"/>
      <c r="T23" s="28"/>
      <c r="U23" s="28"/>
      <c r="V23" s="28"/>
      <c r="W23" s="28"/>
      <c r="X23" s="28"/>
      <c r="Y23" s="28"/>
      <c r="Z23" s="28"/>
      <c r="AA23" s="28"/>
      <c r="AB23" s="28"/>
    </row>
    <row r="24" spans="1:28" s="10" customFormat="1" x14ac:dyDescent="0.25">
      <c r="A24" s="25" t="s">
        <v>17</v>
      </c>
      <c r="B24" s="188"/>
      <c r="C24" s="26" t="s">
        <v>240</v>
      </c>
      <c r="D24" s="64" t="s">
        <v>241</v>
      </c>
      <c r="E24" s="56">
        <f>SUM(E25:E26)</f>
        <v>600000</v>
      </c>
      <c r="F24" s="27"/>
      <c r="G24" s="27">
        <f>SUM(G25:G26)</f>
        <v>150000</v>
      </c>
      <c r="H24" s="27">
        <f>SUM(H25:H26)</f>
        <v>150000</v>
      </c>
      <c r="I24" s="27">
        <f>SUM(I25:I26)</f>
        <v>150000</v>
      </c>
      <c r="J24" s="27">
        <f>SUM(J25:J26)</f>
        <v>150000</v>
      </c>
      <c r="K24" s="30">
        <f t="shared" si="0"/>
        <v>600000</v>
      </c>
      <c r="L24" s="236">
        <f t="shared" si="1"/>
        <v>0</v>
      </c>
      <c r="M24" s="28"/>
      <c r="N24" s="28"/>
      <c r="O24" s="28"/>
      <c r="P24" s="28"/>
      <c r="Q24" s="28"/>
      <c r="R24" s="28"/>
      <c r="S24" s="28"/>
      <c r="T24" s="28"/>
      <c r="U24" s="28"/>
      <c r="V24" s="28"/>
      <c r="W24" s="28"/>
      <c r="X24" s="28"/>
      <c r="Y24" s="28"/>
      <c r="Z24" s="28"/>
      <c r="AA24" s="28"/>
      <c r="AB24" s="28"/>
    </row>
    <row r="25" spans="1:28" s="7" customFormat="1" ht="17.100000000000001" customHeight="1" x14ac:dyDescent="0.25">
      <c r="A25" s="25"/>
      <c r="B25" s="188" t="s">
        <v>214</v>
      </c>
      <c r="C25" s="26" t="s">
        <v>242</v>
      </c>
      <c r="D25" s="64" t="s">
        <v>305</v>
      </c>
      <c r="E25" s="31">
        <v>400000</v>
      </c>
      <c r="F25" s="27"/>
      <c r="G25" s="27">
        <v>100000</v>
      </c>
      <c r="H25" s="27">
        <v>100000</v>
      </c>
      <c r="I25" s="27">
        <v>100000</v>
      </c>
      <c r="J25" s="27">
        <v>100000</v>
      </c>
      <c r="K25" s="30">
        <f t="shared" si="0"/>
        <v>400000</v>
      </c>
      <c r="L25" s="236">
        <f t="shared" si="1"/>
        <v>0</v>
      </c>
      <c r="M25" s="28"/>
      <c r="N25" s="28" t="s">
        <v>291</v>
      </c>
      <c r="O25" s="28" t="s">
        <v>291</v>
      </c>
      <c r="P25" s="28"/>
      <c r="Q25" s="28"/>
      <c r="R25" s="28" t="s">
        <v>291</v>
      </c>
      <c r="S25" s="28" t="s">
        <v>291</v>
      </c>
      <c r="T25" s="28"/>
      <c r="U25" s="28"/>
      <c r="V25" s="28" t="s">
        <v>291</v>
      </c>
      <c r="W25" s="28" t="s">
        <v>291</v>
      </c>
      <c r="X25" s="28"/>
      <c r="Y25" s="28"/>
      <c r="Z25" s="28" t="s">
        <v>291</v>
      </c>
      <c r="AA25" s="28" t="s">
        <v>291</v>
      </c>
      <c r="AB25" s="28"/>
    </row>
    <row r="26" spans="1:28" s="7" customFormat="1" x14ac:dyDescent="0.25">
      <c r="A26" s="25"/>
      <c r="B26" s="188" t="s">
        <v>214</v>
      </c>
      <c r="C26" s="26" t="s">
        <v>243</v>
      </c>
      <c r="D26" s="64" t="s">
        <v>244</v>
      </c>
      <c r="E26" s="31">
        <v>200000</v>
      </c>
      <c r="F26" s="27"/>
      <c r="G26" s="27">
        <v>50000</v>
      </c>
      <c r="H26" s="27">
        <v>50000</v>
      </c>
      <c r="I26" s="27">
        <v>50000</v>
      </c>
      <c r="J26" s="27">
        <v>50000</v>
      </c>
      <c r="K26" s="30">
        <f t="shared" si="0"/>
        <v>200000</v>
      </c>
      <c r="L26" s="236">
        <f t="shared" si="1"/>
        <v>0</v>
      </c>
      <c r="M26" s="28"/>
      <c r="N26" s="28" t="s">
        <v>291</v>
      </c>
      <c r="O26" s="28" t="s">
        <v>291</v>
      </c>
      <c r="P26" s="28"/>
      <c r="Q26" s="28"/>
      <c r="R26" s="28"/>
      <c r="S26" s="28"/>
      <c r="T26" s="28" t="s">
        <v>291</v>
      </c>
      <c r="U26" s="28"/>
      <c r="V26" s="28"/>
      <c r="W26" s="28"/>
      <c r="X26" s="28" t="s">
        <v>291</v>
      </c>
      <c r="Y26" s="28"/>
      <c r="Z26" s="28"/>
      <c r="AA26" s="28"/>
      <c r="AB26" s="28" t="s">
        <v>291</v>
      </c>
    </row>
    <row r="27" spans="1:28" s="10" customFormat="1" x14ac:dyDescent="0.25">
      <c r="A27" s="33" t="s">
        <v>245</v>
      </c>
      <c r="B27" s="67"/>
      <c r="C27" s="297" t="s">
        <v>246</v>
      </c>
      <c r="D27" s="299"/>
      <c r="E27" s="19">
        <f>+E28+E34</f>
        <v>11070200</v>
      </c>
      <c r="F27" s="19"/>
      <c r="G27" s="19">
        <f>+G28+G34</f>
        <v>2887550</v>
      </c>
      <c r="H27" s="19">
        <f>+H28+H34</f>
        <v>2857550</v>
      </c>
      <c r="I27" s="19">
        <f>+I28+I34</f>
        <v>2687550</v>
      </c>
      <c r="J27" s="19">
        <f>+J28+J34</f>
        <v>2637550</v>
      </c>
      <c r="K27" s="30">
        <f>G27+H27+I27+J27</f>
        <v>11070200</v>
      </c>
      <c r="L27" s="236">
        <f t="shared" si="1"/>
        <v>0</v>
      </c>
      <c r="M27" s="28"/>
      <c r="N27" s="28"/>
      <c r="O27" s="28"/>
      <c r="P27" s="28"/>
      <c r="Q27" s="28"/>
      <c r="R27" s="28"/>
      <c r="S27" s="28"/>
      <c r="T27" s="28"/>
      <c r="U27" s="28"/>
      <c r="V27" s="28"/>
      <c r="W27" s="28"/>
      <c r="X27" s="28"/>
      <c r="Y27" s="28"/>
      <c r="Z27" s="28"/>
      <c r="AA27" s="28"/>
      <c r="AB27" s="28"/>
    </row>
    <row r="28" spans="1:28" s="10" customFormat="1" ht="17.100000000000001" customHeight="1" x14ac:dyDescent="0.25">
      <c r="A28" s="20" t="s">
        <v>247</v>
      </c>
      <c r="B28" s="60"/>
      <c r="C28" s="29" t="s">
        <v>248</v>
      </c>
      <c r="D28" s="232"/>
      <c r="E28" s="34">
        <f>+E29</f>
        <v>10650200</v>
      </c>
      <c r="F28" s="34"/>
      <c r="G28" s="34">
        <f>+G29</f>
        <v>2737550</v>
      </c>
      <c r="H28" s="34">
        <f>+H29</f>
        <v>2737550</v>
      </c>
      <c r="I28" s="34">
        <f>+I29</f>
        <v>2587550</v>
      </c>
      <c r="J28" s="34">
        <f>+J29</f>
        <v>2587550</v>
      </c>
      <c r="K28" s="30">
        <f>G28+H28+I28+J28</f>
        <v>10650200</v>
      </c>
      <c r="L28" s="236">
        <f t="shared" si="1"/>
        <v>0</v>
      </c>
      <c r="M28" s="28"/>
      <c r="N28" s="28"/>
      <c r="O28" s="28"/>
      <c r="P28" s="28"/>
      <c r="Q28" s="28"/>
      <c r="R28" s="28"/>
      <c r="S28" s="28"/>
      <c r="T28" s="28"/>
      <c r="U28" s="28"/>
      <c r="V28" s="28"/>
      <c r="W28" s="28"/>
      <c r="X28" s="28"/>
      <c r="Y28" s="28"/>
      <c r="Z28" s="28"/>
      <c r="AA28" s="28"/>
      <c r="AB28" s="28"/>
    </row>
    <row r="29" spans="1:28" s="7" customFormat="1" x14ac:dyDescent="0.25">
      <c r="A29" s="25"/>
      <c r="B29" s="26"/>
      <c r="C29" s="26" t="s">
        <v>249</v>
      </c>
      <c r="D29" s="235" t="s">
        <v>250</v>
      </c>
      <c r="E29" s="57">
        <f>SUM(E30:E33)</f>
        <v>10650200</v>
      </c>
      <c r="F29" s="57"/>
      <c r="G29" s="57">
        <f>SUM(G30:G33)</f>
        <v>2737550</v>
      </c>
      <c r="H29" s="57">
        <f>SUM(H30:H33)</f>
        <v>2737550</v>
      </c>
      <c r="I29" s="57">
        <f t="shared" ref="I29:J29" si="3">SUM(I30:I33)</f>
        <v>2587550</v>
      </c>
      <c r="J29" s="57">
        <f t="shared" si="3"/>
        <v>2587550</v>
      </c>
      <c r="K29" s="30">
        <f t="shared" ref="K29:K45" si="4">G29+H29+I29+J29</f>
        <v>10650200</v>
      </c>
      <c r="L29" s="236">
        <f t="shared" si="1"/>
        <v>0</v>
      </c>
      <c r="M29" s="28"/>
      <c r="N29" s="28"/>
      <c r="O29" s="28"/>
      <c r="P29" s="28"/>
      <c r="Q29" s="28"/>
      <c r="R29" s="28"/>
      <c r="S29" s="28"/>
      <c r="T29" s="28"/>
      <c r="U29" s="28"/>
      <c r="V29" s="28"/>
      <c r="W29" s="28"/>
      <c r="X29" s="28"/>
      <c r="Y29" s="28"/>
      <c r="Z29" s="28"/>
      <c r="AA29" s="28"/>
      <c r="AB29" s="28"/>
    </row>
    <row r="30" spans="1:28" s="207" customFormat="1" ht="17.100000000000001" customHeight="1" x14ac:dyDescent="0.25">
      <c r="A30" s="194"/>
      <c r="B30" s="188" t="s">
        <v>232</v>
      </c>
      <c r="C30" s="188" t="s">
        <v>295</v>
      </c>
      <c r="D30" s="203" t="s">
        <v>306</v>
      </c>
      <c r="E30" s="190">
        <v>2980000</v>
      </c>
      <c r="F30" s="190"/>
      <c r="G30" s="190">
        <v>745000</v>
      </c>
      <c r="H30" s="190">
        <v>745000</v>
      </c>
      <c r="I30" s="190">
        <v>745000</v>
      </c>
      <c r="J30" s="190">
        <v>745000</v>
      </c>
      <c r="K30" s="209">
        <f t="shared" si="4"/>
        <v>2980000</v>
      </c>
      <c r="L30" s="236">
        <f t="shared" si="1"/>
        <v>0</v>
      </c>
      <c r="M30" s="210"/>
      <c r="N30" s="210" t="s">
        <v>291</v>
      </c>
      <c r="O30" s="210" t="s">
        <v>291</v>
      </c>
      <c r="P30" s="210" t="s">
        <v>291</v>
      </c>
      <c r="Q30" s="210"/>
      <c r="R30" s="210" t="s">
        <v>291</v>
      </c>
      <c r="S30" s="210" t="s">
        <v>291</v>
      </c>
      <c r="T30" s="210" t="s">
        <v>291</v>
      </c>
      <c r="U30" s="210"/>
      <c r="V30" s="210" t="s">
        <v>291</v>
      </c>
      <c r="W30" s="210" t="s">
        <v>291</v>
      </c>
      <c r="X30" s="210" t="s">
        <v>291</v>
      </c>
      <c r="Y30" s="210"/>
      <c r="Z30" s="210" t="s">
        <v>291</v>
      </c>
      <c r="AA30" s="210" t="s">
        <v>291</v>
      </c>
      <c r="AB30" s="210" t="s">
        <v>291</v>
      </c>
    </row>
    <row r="31" spans="1:28" s="205" customFormat="1" x14ac:dyDescent="0.25">
      <c r="A31" s="194"/>
      <c r="B31" s="188" t="s">
        <v>14</v>
      </c>
      <c r="C31" s="188" t="s">
        <v>296</v>
      </c>
      <c r="D31" s="203" t="s">
        <v>253</v>
      </c>
      <c r="E31" s="190">
        <v>4982200</v>
      </c>
      <c r="F31" s="190"/>
      <c r="G31" s="190">
        <v>1245550</v>
      </c>
      <c r="H31" s="190">
        <v>1245550</v>
      </c>
      <c r="I31" s="190">
        <v>1245550</v>
      </c>
      <c r="J31" s="190">
        <v>1245550</v>
      </c>
      <c r="K31" s="209">
        <f t="shared" si="4"/>
        <v>4982200</v>
      </c>
      <c r="L31" s="236">
        <f t="shared" si="1"/>
        <v>0</v>
      </c>
      <c r="M31" s="210"/>
      <c r="N31" s="210" t="s">
        <v>294</v>
      </c>
      <c r="O31" s="210" t="s">
        <v>294</v>
      </c>
      <c r="P31" s="210" t="s">
        <v>294</v>
      </c>
      <c r="Q31" s="210" t="s">
        <v>294</v>
      </c>
      <c r="R31" s="210" t="s">
        <v>294</v>
      </c>
      <c r="S31" s="210" t="s">
        <v>294</v>
      </c>
      <c r="T31" s="210" t="s">
        <v>294</v>
      </c>
      <c r="U31" s="210" t="s">
        <v>294</v>
      </c>
      <c r="V31" s="210" t="s">
        <v>294</v>
      </c>
      <c r="W31" s="210" t="s">
        <v>294</v>
      </c>
      <c r="X31" s="210" t="s">
        <v>294</v>
      </c>
      <c r="Y31" s="210" t="s">
        <v>294</v>
      </c>
      <c r="Z31" s="210" t="s">
        <v>294</v>
      </c>
      <c r="AA31" s="210" t="s">
        <v>294</v>
      </c>
      <c r="AB31" s="210" t="s">
        <v>294</v>
      </c>
    </row>
    <row r="32" spans="1:28" s="205" customFormat="1" ht="25.5" customHeight="1" x14ac:dyDescent="0.25">
      <c r="A32" s="196"/>
      <c r="B32" s="188" t="s">
        <v>14</v>
      </c>
      <c r="C32" s="188" t="s">
        <v>297</v>
      </c>
      <c r="D32" s="199" t="s">
        <v>160</v>
      </c>
      <c r="E32" s="190">
        <v>900000</v>
      </c>
      <c r="F32" s="190"/>
      <c r="G32" s="190">
        <v>300000</v>
      </c>
      <c r="H32" s="190">
        <v>300000</v>
      </c>
      <c r="I32" s="190">
        <v>150000</v>
      </c>
      <c r="J32" s="190">
        <v>150000</v>
      </c>
      <c r="K32" s="209">
        <f t="shared" si="4"/>
        <v>900000</v>
      </c>
      <c r="L32" s="236">
        <f t="shared" si="1"/>
        <v>0</v>
      </c>
      <c r="M32" s="210"/>
      <c r="N32" s="210" t="s">
        <v>294</v>
      </c>
      <c r="O32" s="210" t="s">
        <v>294</v>
      </c>
      <c r="P32" s="210" t="s">
        <v>294</v>
      </c>
      <c r="Q32" s="210" t="s">
        <v>294</v>
      </c>
      <c r="R32" s="210" t="s">
        <v>294</v>
      </c>
      <c r="S32" s="210" t="s">
        <v>294</v>
      </c>
      <c r="T32" s="210" t="s">
        <v>294</v>
      </c>
      <c r="U32" s="210" t="s">
        <v>294</v>
      </c>
      <c r="V32" s="210" t="s">
        <v>294</v>
      </c>
      <c r="W32" s="210" t="s">
        <v>294</v>
      </c>
      <c r="X32" s="210" t="s">
        <v>294</v>
      </c>
      <c r="Y32" s="210" t="s">
        <v>294</v>
      </c>
      <c r="Z32" s="210" t="s">
        <v>294</v>
      </c>
      <c r="AA32" s="210" t="s">
        <v>294</v>
      </c>
      <c r="AB32" s="210" t="s">
        <v>294</v>
      </c>
    </row>
    <row r="33" spans="1:28" s="192" customFormat="1" x14ac:dyDescent="0.25">
      <c r="A33" s="194"/>
      <c r="B33" s="188" t="s">
        <v>232</v>
      </c>
      <c r="C33" s="188" t="s">
        <v>298</v>
      </c>
      <c r="D33" s="203" t="s">
        <v>256</v>
      </c>
      <c r="E33" s="190">
        <v>1788000</v>
      </c>
      <c r="F33" s="190"/>
      <c r="G33" s="190">
        <v>447000</v>
      </c>
      <c r="H33" s="190">
        <v>447000</v>
      </c>
      <c r="I33" s="190">
        <v>447000</v>
      </c>
      <c r="J33" s="190">
        <v>447000</v>
      </c>
      <c r="K33" s="209">
        <f t="shared" ref="K33" si="5">G33+H33+I33+J33</f>
        <v>1788000</v>
      </c>
      <c r="L33" s="236">
        <f t="shared" si="1"/>
        <v>0</v>
      </c>
      <c r="M33" s="210"/>
      <c r="N33" s="210" t="s">
        <v>291</v>
      </c>
      <c r="O33" s="210" t="s">
        <v>291</v>
      </c>
      <c r="P33" s="210" t="s">
        <v>291</v>
      </c>
      <c r="Q33" s="210"/>
      <c r="R33" s="210" t="s">
        <v>291</v>
      </c>
      <c r="S33" s="210" t="s">
        <v>291</v>
      </c>
      <c r="T33" s="210" t="s">
        <v>291</v>
      </c>
      <c r="U33" s="210"/>
      <c r="V33" s="210" t="s">
        <v>291</v>
      </c>
      <c r="W33" s="210" t="s">
        <v>291</v>
      </c>
      <c r="X33" s="210" t="s">
        <v>291</v>
      </c>
      <c r="Y33" s="210"/>
      <c r="Z33" s="210" t="s">
        <v>291</v>
      </c>
      <c r="AA33" s="210" t="s">
        <v>291</v>
      </c>
      <c r="AB33" s="210" t="s">
        <v>291</v>
      </c>
    </row>
    <row r="34" spans="1:28" s="10" customFormat="1" x14ac:dyDescent="0.25">
      <c r="A34" s="20" t="s">
        <v>257</v>
      </c>
      <c r="B34" s="60"/>
      <c r="C34" s="29" t="s">
        <v>258</v>
      </c>
      <c r="D34" s="232"/>
      <c r="E34" s="34">
        <v>420000</v>
      </c>
      <c r="F34" s="34" t="s">
        <v>17</v>
      </c>
      <c r="G34" s="34">
        <f>+G35</f>
        <v>150000</v>
      </c>
      <c r="H34" s="34">
        <f>+H35</f>
        <v>120000</v>
      </c>
      <c r="I34" s="34">
        <f t="shared" ref="I34:J34" si="6">+I35</f>
        <v>100000</v>
      </c>
      <c r="J34" s="34">
        <f t="shared" si="6"/>
        <v>50000</v>
      </c>
      <c r="K34" s="30">
        <f t="shared" si="4"/>
        <v>420000</v>
      </c>
      <c r="L34" s="236">
        <f>+K34-E34</f>
        <v>0</v>
      </c>
      <c r="M34" s="28"/>
      <c r="N34" s="28"/>
      <c r="O34" s="28"/>
      <c r="P34" s="28"/>
      <c r="Q34" s="28"/>
      <c r="R34" s="28"/>
      <c r="S34" s="28"/>
      <c r="T34" s="28"/>
      <c r="U34" s="28"/>
      <c r="V34" s="28"/>
      <c r="W34" s="28"/>
      <c r="X34" s="28"/>
      <c r="Y34" s="28"/>
      <c r="Z34" s="28"/>
      <c r="AA34" s="28"/>
      <c r="AB34" s="28"/>
    </row>
    <row r="35" spans="1:28" s="192" customFormat="1" ht="17.100000000000001" customHeight="1" x14ac:dyDescent="0.25">
      <c r="A35" s="194"/>
      <c r="B35" s="188" t="s">
        <v>260</v>
      </c>
      <c r="C35" s="188" t="s">
        <v>299</v>
      </c>
      <c r="D35" s="64" t="s">
        <v>261</v>
      </c>
      <c r="E35" s="204">
        <v>420000</v>
      </c>
      <c r="F35" s="204"/>
      <c r="G35" s="190">
        <v>150000</v>
      </c>
      <c r="H35" s="190">
        <v>120000</v>
      </c>
      <c r="I35" s="190">
        <v>100000</v>
      </c>
      <c r="J35" s="190">
        <v>50000</v>
      </c>
      <c r="K35" s="209">
        <f t="shared" si="4"/>
        <v>420000</v>
      </c>
      <c r="L35" s="236">
        <f t="shared" si="1"/>
        <v>0</v>
      </c>
      <c r="M35" s="210"/>
      <c r="N35" s="210" t="s">
        <v>294</v>
      </c>
      <c r="O35" s="210" t="s">
        <v>294</v>
      </c>
      <c r="P35" s="210" t="s">
        <v>294</v>
      </c>
      <c r="Q35" s="210"/>
      <c r="R35" s="210" t="s">
        <v>294</v>
      </c>
      <c r="S35" s="210" t="s">
        <v>294</v>
      </c>
      <c r="T35" s="210" t="s">
        <v>294</v>
      </c>
      <c r="U35" s="210"/>
      <c r="V35" s="210" t="s">
        <v>294</v>
      </c>
      <c r="W35" s="210" t="s">
        <v>294</v>
      </c>
      <c r="X35" s="210" t="s">
        <v>294</v>
      </c>
      <c r="Y35" s="210"/>
      <c r="Z35" s="210" t="s">
        <v>294</v>
      </c>
      <c r="AA35" s="210" t="s">
        <v>294</v>
      </c>
      <c r="AB35" s="210"/>
    </row>
    <row r="36" spans="1:28" ht="17.100000000000001" customHeight="1" x14ac:dyDescent="0.25">
      <c r="A36" s="33">
        <v>3</v>
      </c>
      <c r="B36" s="67"/>
      <c r="C36" s="297" t="s">
        <v>262</v>
      </c>
      <c r="D36" s="299"/>
      <c r="E36" s="19">
        <f>+E42+E37</f>
        <v>1863000</v>
      </c>
      <c r="F36" s="19"/>
      <c r="G36" s="19">
        <f>+G42+G37</f>
        <v>465750</v>
      </c>
      <c r="H36" s="19">
        <f>+H42+H37</f>
        <v>465750</v>
      </c>
      <c r="I36" s="19">
        <f>+I42+I37</f>
        <v>465750</v>
      </c>
      <c r="J36" s="19">
        <f>+J42+J37</f>
        <v>465750</v>
      </c>
      <c r="K36" s="30">
        <f t="shared" si="4"/>
        <v>1863000</v>
      </c>
      <c r="L36" s="236">
        <f t="shared" si="1"/>
        <v>0</v>
      </c>
      <c r="M36" s="28"/>
      <c r="N36" s="28"/>
      <c r="O36" s="28"/>
      <c r="P36" s="28"/>
      <c r="Q36" s="28"/>
      <c r="R36" s="28"/>
      <c r="S36" s="28"/>
      <c r="T36" s="28"/>
      <c r="U36" s="28"/>
      <c r="V36" s="28"/>
      <c r="W36" s="28"/>
      <c r="X36" s="28"/>
      <c r="Y36" s="28"/>
      <c r="Z36" s="28"/>
      <c r="AA36" s="28"/>
      <c r="AB36" s="28"/>
    </row>
    <row r="37" spans="1:28" x14ac:dyDescent="0.25">
      <c r="A37" s="20" t="s">
        <v>263</v>
      </c>
      <c r="B37" s="60"/>
      <c r="C37" s="29" t="s">
        <v>264</v>
      </c>
      <c r="D37" s="232"/>
      <c r="E37" s="34">
        <f>+E38</f>
        <v>360000</v>
      </c>
      <c r="F37" s="34"/>
      <c r="G37" s="34">
        <f>SUM(G39:G41)</f>
        <v>90000</v>
      </c>
      <c r="H37" s="34">
        <f>+H38</f>
        <v>90000</v>
      </c>
      <c r="I37" s="34">
        <f>+I38</f>
        <v>90000</v>
      </c>
      <c r="J37" s="34">
        <f>+J38</f>
        <v>90000</v>
      </c>
      <c r="K37" s="30">
        <f t="shared" si="4"/>
        <v>360000</v>
      </c>
      <c r="L37" s="236">
        <f t="shared" si="1"/>
        <v>0</v>
      </c>
      <c r="M37" s="28"/>
      <c r="N37" s="28"/>
      <c r="O37" s="28"/>
      <c r="P37" s="28"/>
      <c r="Q37" s="28"/>
      <c r="R37" s="28"/>
      <c r="S37" s="28"/>
      <c r="T37" s="28"/>
      <c r="U37" s="28"/>
      <c r="V37" s="28"/>
      <c r="W37" s="28"/>
      <c r="X37" s="28"/>
      <c r="Y37" s="28"/>
      <c r="Z37" s="28"/>
      <c r="AA37" s="28"/>
      <c r="AB37" s="28"/>
    </row>
    <row r="38" spans="1:28" x14ac:dyDescent="0.25">
      <c r="A38" s="25"/>
      <c r="B38" s="26"/>
      <c r="C38" s="26" t="s">
        <v>265</v>
      </c>
      <c r="D38" s="234" t="s">
        <v>266</v>
      </c>
      <c r="E38" s="58">
        <f>SUM(E39:E41)</f>
        <v>360000</v>
      </c>
      <c r="F38" s="58"/>
      <c r="G38" s="58">
        <f>SUM(G39:G40)</f>
        <v>90000</v>
      </c>
      <c r="H38" s="58">
        <f t="shared" ref="H38:J38" si="7">SUM(H39:H40)</f>
        <v>90000</v>
      </c>
      <c r="I38" s="58">
        <f t="shared" si="7"/>
        <v>90000</v>
      </c>
      <c r="J38" s="58">
        <f t="shared" si="7"/>
        <v>90000</v>
      </c>
      <c r="K38" s="30">
        <f>G38+H38+I38+J38</f>
        <v>360000</v>
      </c>
      <c r="L38" s="236">
        <f t="shared" si="1"/>
        <v>0</v>
      </c>
      <c r="M38" s="28"/>
      <c r="N38" s="28"/>
      <c r="O38" s="28"/>
      <c r="P38" s="28"/>
      <c r="Q38" s="28"/>
      <c r="R38" s="28"/>
      <c r="S38" s="28"/>
      <c r="T38" s="28"/>
      <c r="U38" s="28"/>
      <c r="V38" s="28"/>
      <c r="W38" s="28"/>
      <c r="X38" s="28"/>
      <c r="Y38" s="28"/>
      <c r="Z38" s="28"/>
      <c r="AA38" s="28"/>
      <c r="AB38" s="28"/>
    </row>
    <row r="39" spans="1:28" ht="17.100000000000001" customHeight="1" x14ac:dyDescent="0.25">
      <c r="A39" s="25"/>
      <c r="B39" s="188" t="s">
        <v>214</v>
      </c>
      <c r="C39" s="26" t="s">
        <v>267</v>
      </c>
      <c r="D39" s="62" t="s">
        <v>300</v>
      </c>
      <c r="E39" s="32">
        <v>200000</v>
      </c>
      <c r="F39" s="35"/>
      <c r="G39" s="35">
        <v>50000</v>
      </c>
      <c r="H39" s="35">
        <v>50000</v>
      </c>
      <c r="I39" s="35">
        <v>50000</v>
      </c>
      <c r="J39" s="35">
        <v>50000</v>
      </c>
      <c r="K39" s="30">
        <f t="shared" si="4"/>
        <v>200000</v>
      </c>
      <c r="L39" s="236">
        <f t="shared" si="1"/>
        <v>0</v>
      </c>
      <c r="M39" s="28"/>
      <c r="N39" s="28" t="s">
        <v>291</v>
      </c>
      <c r="O39" s="28" t="s">
        <v>291</v>
      </c>
      <c r="P39" s="28"/>
      <c r="Q39" s="28"/>
      <c r="R39" s="28" t="s">
        <v>291</v>
      </c>
      <c r="S39" s="28" t="s">
        <v>291</v>
      </c>
      <c r="T39" s="28"/>
      <c r="U39" s="28"/>
      <c r="V39" s="28" t="s">
        <v>291</v>
      </c>
      <c r="W39" s="28" t="s">
        <v>291</v>
      </c>
      <c r="X39" s="28"/>
      <c r="Y39" s="28"/>
      <c r="Z39" s="28" t="s">
        <v>291</v>
      </c>
      <c r="AA39" s="28" t="s">
        <v>291</v>
      </c>
      <c r="AB39" s="28"/>
    </row>
    <row r="40" spans="1:28" x14ac:dyDescent="0.25">
      <c r="A40" s="25"/>
      <c r="B40" s="188" t="s">
        <v>214</v>
      </c>
      <c r="C40" s="26" t="s">
        <v>269</v>
      </c>
      <c r="D40" s="62" t="s">
        <v>308</v>
      </c>
      <c r="E40" s="32">
        <v>160000</v>
      </c>
      <c r="F40" s="35"/>
      <c r="G40" s="35">
        <v>40000</v>
      </c>
      <c r="H40" s="35">
        <v>40000</v>
      </c>
      <c r="I40" s="35">
        <v>40000</v>
      </c>
      <c r="J40" s="35">
        <v>40000</v>
      </c>
      <c r="K40" s="30">
        <f t="shared" si="4"/>
        <v>160000</v>
      </c>
      <c r="L40" s="236">
        <f t="shared" si="1"/>
        <v>0</v>
      </c>
      <c r="M40" s="28"/>
      <c r="N40" s="28" t="s">
        <v>291</v>
      </c>
      <c r="O40" s="28" t="s">
        <v>291</v>
      </c>
      <c r="P40" s="28"/>
      <c r="Q40" s="28"/>
      <c r="R40" s="28"/>
      <c r="S40" s="28" t="s">
        <v>291</v>
      </c>
      <c r="T40" s="28"/>
      <c r="U40" s="28"/>
      <c r="V40" s="28"/>
      <c r="W40" s="28" t="s">
        <v>291</v>
      </c>
      <c r="X40" s="28"/>
      <c r="Y40" s="28"/>
      <c r="Z40" s="28"/>
      <c r="AA40" s="28" t="s">
        <v>291</v>
      </c>
      <c r="AB40" s="28"/>
    </row>
    <row r="41" spans="1:28" s="192" customFormat="1" ht="17.25" hidden="1" customHeight="1" x14ac:dyDescent="0.25">
      <c r="B41" s="188"/>
      <c r="C41" s="188"/>
      <c r="D41" s="64"/>
      <c r="E41" s="204"/>
      <c r="F41" s="204"/>
      <c r="G41" s="211"/>
      <c r="H41" s="211"/>
      <c r="I41" s="211"/>
      <c r="J41" s="204"/>
      <c r="K41" s="209"/>
      <c r="L41" s="238">
        <f t="shared" si="1"/>
        <v>0</v>
      </c>
      <c r="M41" s="210"/>
      <c r="N41" s="210"/>
      <c r="O41" s="210"/>
      <c r="P41" s="210"/>
      <c r="Q41" s="210"/>
      <c r="R41" s="210"/>
      <c r="S41" s="210"/>
      <c r="T41" s="210"/>
      <c r="U41" s="210"/>
      <c r="V41" s="210"/>
      <c r="W41" s="210"/>
      <c r="X41" s="210"/>
      <c r="Y41" s="210"/>
      <c r="Z41" s="210"/>
      <c r="AA41" s="210"/>
      <c r="AB41" s="210"/>
    </row>
    <row r="42" spans="1:28" x14ac:dyDescent="0.25">
      <c r="A42" s="20" t="s">
        <v>270</v>
      </c>
      <c r="B42" s="60"/>
      <c r="C42" s="29" t="s">
        <v>303</v>
      </c>
      <c r="D42" s="232"/>
      <c r="E42" s="34">
        <f>SUM(E43:E43)</f>
        <v>1503000</v>
      </c>
      <c r="F42" s="34"/>
      <c r="G42" s="34">
        <f>SUM(G43:G43)</f>
        <v>375750</v>
      </c>
      <c r="H42" s="34">
        <f>SUM(H43:H43)</f>
        <v>375750</v>
      </c>
      <c r="I42" s="34">
        <f>SUM(I43:I43)</f>
        <v>375750</v>
      </c>
      <c r="J42" s="34">
        <f>SUM(J43:J43)</f>
        <v>375750</v>
      </c>
      <c r="K42" s="30">
        <f t="shared" si="4"/>
        <v>1503000</v>
      </c>
      <c r="L42" s="236">
        <f t="shared" si="1"/>
        <v>0</v>
      </c>
      <c r="M42" s="28"/>
      <c r="N42" s="28"/>
      <c r="O42" s="28"/>
      <c r="P42" s="28"/>
      <c r="Q42" s="28"/>
      <c r="R42" s="28"/>
      <c r="S42" s="28"/>
      <c r="T42" s="28"/>
      <c r="U42" s="28"/>
      <c r="V42" s="28"/>
      <c r="W42" s="28"/>
      <c r="X42" s="28"/>
      <c r="Y42" s="28"/>
      <c r="Z42" s="28"/>
      <c r="AA42" s="28"/>
      <c r="AB42" s="28"/>
    </row>
    <row r="43" spans="1:28" ht="17.100000000000001" customHeight="1" x14ac:dyDescent="0.25">
      <c r="A43" s="25">
        <v>3</v>
      </c>
      <c r="B43" s="198" t="s">
        <v>272</v>
      </c>
      <c r="C43" s="188" t="s">
        <v>271</v>
      </c>
      <c r="D43" s="199" t="s">
        <v>301</v>
      </c>
      <c r="E43" s="35">
        <v>1503000</v>
      </c>
      <c r="F43" s="204"/>
      <c r="G43" s="35">
        <f>+$E$43/4</f>
        <v>375750</v>
      </c>
      <c r="H43" s="35">
        <f t="shared" ref="H43:J43" si="8">+$E$43/4</f>
        <v>375750</v>
      </c>
      <c r="I43" s="35">
        <f t="shared" si="8"/>
        <v>375750</v>
      </c>
      <c r="J43" s="35">
        <f t="shared" si="8"/>
        <v>375750</v>
      </c>
      <c r="K43" s="30">
        <f t="shared" si="4"/>
        <v>1503000</v>
      </c>
      <c r="L43" s="236">
        <f t="shared" si="1"/>
        <v>0</v>
      </c>
      <c r="M43" s="28" t="s">
        <v>294</v>
      </c>
      <c r="N43" s="28" t="s">
        <v>294</v>
      </c>
      <c r="O43" s="28" t="s">
        <v>294</v>
      </c>
      <c r="P43" s="28" t="s">
        <v>294</v>
      </c>
      <c r="Q43" s="28" t="s">
        <v>294</v>
      </c>
      <c r="R43" s="28" t="s">
        <v>294</v>
      </c>
      <c r="S43" s="28" t="s">
        <v>294</v>
      </c>
      <c r="T43" s="28" t="s">
        <v>294</v>
      </c>
      <c r="U43" s="28" t="s">
        <v>294</v>
      </c>
      <c r="V43" s="28" t="s">
        <v>294</v>
      </c>
      <c r="W43" s="28" t="s">
        <v>294</v>
      </c>
      <c r="X43" s="28" t="s">
        <v>294</v>
      </c>
      <c r="Y43" s="28" t="s">
        <v>294</v>
      </c>
      <c r="Z43" s="28" t="s">
        <v>294</v>
      </c>
      <c r="AA43" s="28" t="s">
        <v>294</v>
      </c>
      <c r="AB43" s="28" t="s">
        <v>294</v>
      </c>
    </row>
    <row r="44" spans="1:28" ht="17.100000000000001" customHeight="1" x14ac:dyDescent="0.25">
      <c r="A44" s="33">
        <v>4</v>
      </c>
      <c r="B44" s="67"/>
      <c r="C44" s="297" t="s">
        <v>302</v>
      </c>
      <c r="D44" s="299"/>
      <c r="E44" s="19">
        <f>SUM(E45)</f>
        <v>702800</v>
      </c>
      <c r="F44" s="19"/>
      <c r="G44" s="19"/>
      <c r="H44" s="19"/>
      <c r="I44" s="19"/>
      <c r="J44" s="19">
        <v>702800</v>
      </c>
      <c r="K44" s="30">
        <f t="shared" si="4"/>
        <v>702800</v>
      </c>
      <c r="L44" s="236">
        <f t="shared" si="1"/>
        <v>0</v>
      </c>
      <c r="M44" s="28" t="s">
        <v>294</v>
      </c>
      <c r="N44" s="28" t="s">
        <v>294</v>
      </c>
      <c r="O44" s="28" t="s">
        <v>294</v>
      </c>
      <c r="P44" s="28" t="s">
        <v>294</v>
      </c>
      <c r="Q44" s="28" t="s">
        <v>294</v>
      </c>
      <c r="R44" s="28" t="s">
        <v>294</v>
      </c>
      <c r="S44" s="28" t="s">
        <v>294</v>
      </c>
      <c r="T44" s="28" t="s">
        <v>294</v>
      </c>
      <c r="U44" s="28" t="s">
        <v>294</v>
      </c>
      <c r="V44" s="28" t="s">
        <v>294</v>
      </c>
      <c r="W44" s="28" t="s">
        <v>294</v>
      </c>
      <c r="X44" s="28" t="s">
        <v>294</v>
      </c>
      <c r="Y44" s="28" t="s">
        <v>294</v>
      </c>
      <c r="Z44" s="28" t="s">
        <v>294</v>
      </c>
      <c r="AA44" s="28" t="s">
        <v>294</v>
      </c>
      <c r="AB44" s="28" t="s">
        <v>294</v>
      </c>
    </row>
    <row r="45" spans="1:28" x14ac:dyDescent="0.25">
      <c r="A45" s="25"/>
      <c r="B45" s="188"/>
      <c r="C45" s="26"/>
      <c r="D45" s="62"/>
      <c r="E45" s="32">
        <v>702800</v>
      </c>
      <c r="F45" s="35"/>
      <c r="G45" s="35"/>
      <c r="H45" s="35"/>
      <c r="I45" s="35"/>
      <c r="J45" s="35">
        <v>702800</v>
      </c>
      <c r="K45" s="30">
        <f t="shared" si="4"/>
        <v>702800</v>
      </c>
      <c r="L45" s="236"/>
      <c r="M45" s="28"/>
      <c r="N45" s="28"/>
      <c r="O45" s="28"/>
      <c r="P45" s="28"/>
      <c r="Q45" s="28"/>
      <c r="R45" s="28"/>
      <c r="S45" s="28"/>
      <c r="T45" s="28"/>
      <c r="U45" s="28"/>
      <c r="V45" s="28"/>
      <c r="W45" s="28"/>
      <c r="X45" s="28"/>
      <c r="Y45" s="28"/>
      <c r="Z45" s="28"/>
      <c r="AA45" s="28"/>
      <c r="AB45" s="28"/>
    </row>
    <row r="46" spans="1:28" ht="17.399999999999999" x14ac:dyDescent="0.25">
      <c r="A46" s="310" t="s">
        <v>273</v>
      </c>
      <c r="B46" s="311"/>
      <c r="C46" s="311"/>
      <c r="D46" s="312"/>
      <c r="E46" s="36">
        <f>+E36+E27+E6+E44</f>
        <v>27000000</v>
      </c>
      <c r="F46" s="36">
        <f>SUM(F42)</f>
        <v>0</v>
      </c>
      <c r="G46" s="36">
        <f>+G36+G6+G27</f>
        <v>6698300</v>
      </c>
      <c r="H46" s="36">
        <f>+H36+H6+H27</f>
        <v>6547300</v>
      </c>
      <c r="I46" s="36">
        <f>+I36+I6+I27</f>
        <v>6900300</v>
      </c>
      <c r="J46" s="36">
        <f>+J36+J6+J27+J44</f>
        <v>6854100</v>
      </c>
      <c r="K46" s="30">
        <f>G46+H46+I46+J46</f>
        <v>27000000</v>
      </c>
      <c r="M46" s="47"/>
      <c r="N46" s="47"/>
      <c r="O46" s="47"/>
      <c r="P46" s="47"/>
      <c r="Q46" s="47"/>
      <c r="R46" s="47"/>
      <c r="S46" s="47"/>
      <c r="T46" s="47"/>
      <c r="U46" s="47"/>
      <c r="V46" s="47"/>
      <c r="W46" s="47"/>
      <c r="X46" s="47"/>
      <c r="Y46" s="47"/>
      <c r="Z46" s="47"/>
      <c r="AA46" s="47"/>
      <c r="AB46" s="46"/>
    </row>
    <row r="47" spans="1:28" ht="15" x14ac:dyDescent="0.25">
      <c r="A47" s="8"/>
      <c r="B47" s="8"/>
      <c r="C47" s="8"/>
      <c r="D47" s="8"/>
      <c r="E47" s="8"/>
      <c r="F47" s="8"/>
      <c r="G47" s="8"/>
      <c r="H47" s="8"/>
      <c r="I47" s="8"/>
      <c r="J47" s="8"/>
      <c r="K47" s="8"/>
      <c r="M47" s="8"/>
      <c r="N47" s="8"/>
      <c r="O47" s="8"/>
      <c r="P47" s="8"/>
      <c r="Q47" s="8"/>
      <c r="R47" s="8"/>
      <c r="S47" s="8"/>
      <c r="T47" s="8"/>
      <c r="U47" s="8"/>
      <c r="V47" s="8"/>
      <c r="W47" s="8"/>
      <c r="X47" s="8"/>
      <c r="Y47" s="8"/>
      <c r="Z47" s="8"/>
      <c r="AA47" s="8"/>
      <c r="AB47" s="8"/>
    </row>
    <row r="48" spans="1:28" ht="15" x14ac:dyDescent="0.25">
      <c r="A48" s="8"/>
      <c r="B48" s="8"/>
      <c r="C48" s="8"/>
      <c r="D48" s="8"/>
      <c r="E48" s="8"/>
      <c r="F48" s="8"/>
      <c r="G48" s="68"/>
      <c r="H48" s="68"/>
      <c r="I48" s="68"/>
      <c r="J48" s="68"/>
      <c r="K48" s="8"/>
      <c r="M48" s="8"/>
      <c r="N48" s="8"/>
      <c r="O48" s="8"/>
      <c r="P48" s="8"/>
      <c r="Q48" s="8"/>
      <c r="R48" s="8"/>
      <c r="S48" s="8"/>
      <c r="T48" s="8"/>
      <c r="U48" s="8"/>
      <c r="V48" s="8"/>
      <c r="W48" s="8"/>
      <c r="X48" s="8"/>
      <c r="Y48" s="8"/>
      <c r="Z48" s="8"/>
      <c r="AA48" s="8"/>
      <c r="AB48" s="8"/>
    </row>
    <row r="49" spans="1:28" ht="15" x14ac:dyDescent="0.25">
      <c r="A49" s="8"/>
      <c r="C49" s="8"/>
      <c r="D49" s="8"/>
      <c r="E49" s="8"/>
      <c r="F49" s="8"/>
      <c r="G49" s="8"/>
      <c r="H49" s="8"/>
      <c r="I49" s="8"/>
      <c r="J49" s="8"/>
      <c r="K49" s="8"/>
      <c r="M49" s="8"/>
      <c r="N49" s="8"/>
      <c r="O49" s="8"/>
      <c r="P49" s="8"/>
      <c r="Q49" s="8"/>
      <c r="R49" s="8"/>
      <c r="S49" s="8"/>
      <c r="T49" s="8"/>
      <c r="U49" s="8"/>
      <c r="V49" s="8"/>
      <c r="W49" s="8"/>
      <c r="X49" s="8"/>
      <c r="Y49" s="8"/>
      <c r="Z49" s="8"/>
      <c r="AA49" s="8"/>
      <c r="AB49" s="8"/>
    </row>
    <row r="50" spans="1:28" ht="15" x14ac:dyDescent="0.25">
      <c r="A50" s="8"/>
      <c r="C50" s="8"/>
      <c r="D50" s="8"/>
      <c r="E50" s="8"/>
      <c r="F50" s="8"/>
      <c r="G50" s="8"/>
      <c r="H50" s="8"/>
      <c r="I50" s="8"/>
      <c r="J50" s="8"/>
      <c r="K50" s="8"/>
      <c r="M50" s="8"/>
      <c r="N50" s="8"/>
      <c r="O50" s="8"/>
      <c r="P50" s="8"/>
      <c r="Q50" s="8"/>
      <c r="R50" s="8"/>
      <c r="S50" s="8"/>
      <c r="T50" s="8"/>
      <c r="U50" s="8"/>
      <c r="V50" s="8"/>
      <c r="W50" s="8"/>
      <c r="X50" s="8"/>
      <c r="Y50" s="8"/>
      <c r="Z50" s="8"/>
      <c r="AA50" s="8"/>
      <c r="AB50" s="8"/>
    </row>
    <row r="51" spans="1:28" ht="15" x14ac:dyDescent="0.25">
      <c r="A51" s="8"/>
      <c r="C51" s="8"/>
      <c r="D51" s="8"/>
      <c r="E51" s="8"/>
      <c r="F51" s="8"/>
      <c r="G51" s="8"/>
      <c r="H51" s="8"/>
      <c r="I51" s="8"/>
      <c r="J51" s="8"/>
      <c r="K51" s="8"/>
      <c r="M51" s="8"/>
      <c r="N51" s="8"/>
      <c r="O51" s="8"/>
      <c r="P51" s="8"/>
      <c r="Q51" s="8"/>
      <c r="R51" s="8"/>
      <c r="S51" s="8"/>
      <c r="T51" s="8"/>
      <c r="U51" s="8"/>
      <c r="V51" s="8"/>
      <c r="W51" s="8"/>
      <c r="X51" s="8"/>
      <c r="Y51" s="8"/>
      <c r="Z51" s="8"/>
      <c r="AA51" s="8"/>
      <c r="AB51" s="8"/>
    </row>
    <row r="52" spans="1:28" ht="15" x14ac:dyDescent="0.25">
      <c r="A52" s="8"/>
      <c r="C52" s="8"/>
      <c r="D52" s="8"/>
      <c r="E52" s="8"/>
      <c r="F52" s="8"/>
      <c r="G52" s="8"/>
      <c r="H52" s="8"/>
      <c r="I52" s="8"/>
      <c r="J52" s="8"/>
      <c r="K52" s="8"/>
      <c r="M52" s="8"/>
      <c r="N52" s="8"/>
      <c r="O52" s="8"/>
      <c r="P52" s="8"/>
      <c r="Q52" s="8"/>
      <c r="R52" s="8"/>
      <c r="S52" s="8"/>
      <c r="T52" s="8"/>
      <c r="U52" s="8"/>
      <c r="V52" s="8"/>
      <c r="W52" s="8"/>
      <c r="X52" s="8"/>
      <c r="Y52" s="8"/>
      <c r="Z52" s="8"/>
      <c r="AA52" s="8"/>
      <c r="AB52" s="8"/>
    </row>
  </sheetData>
  <mergeCells count="15">
    <mergeCell ref="M5:AB5"/>
    <mergeCell ref="C6:D6"/>
    <mergeCell ref="M6:P6"/>
    <mergeCell ref="Q6:T6"/>
    <mergeCell ref="U6:X6"/>
    <mergeCell ref="Y6:AB6"/>
    <mergeCell ref="A46:D46"/>
    <mergeCell ref="A1:E1"/>
    <mergeCell ref="A2:E2"/>
    <mergeCell ref="A3:E3"/>
    <mergeCell ref="A5:C5"/>
    <mergeCell ref="C7:D7"/>
    <mergeCell ref="C27:D27"/>
    <mergeCell ref="C36:D36"/>
    <mergeCell ref="C44:D4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Estructura del Proyecto</vt:lpstr>
      <vt:lpstr>Plan de Adquisiciones</vt:lpstr>
      <vt:lpstr>Detalle Plan Adquisiciones</vt:lpstr>
      <vt:lpstr>POA-GLOBAL</vt:lpstr>
      <vt:lpstr>PEP-GLOBAL</vt:lpstr>
    </vt:vector>
  </TitlesOfParts>
  <Manager/>
  <Company>Inter-American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Costa</dc:creator>
  <cp:keywords/>
  <dc:description/>
  <cp:lastModifiedBy>Larsson, Mikael</cp:lastModifiedBy>
  <cp:revision/>
  <dcterms:created xsi:type="dcterms:W3CDTF">2011-03-30T14:45:37Z</dcterms:created>
  <dcterms:modified xsi:type="dcterms:W3CDTF">2017-10-10T15:30:08Z</dcterms:modified>
  <cp:category/>
  <cp:contentStatus/>
</cp:coreProperties>
</file>