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6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anderleiar\DATA.IDB\VR_BID\BR-L1490 - FINEP\Minutas Emprestimo\Minutas Finais - Negociação\LP e Anexos Modificados na Negociacao\"/>
    </mc:Choice>
  </mc:AlternateContent>
  <xr:revisionPtr revIDLastSave="3" documentId="E37BB301850C8832B6A93A1B977B5AD428747B80" xr6:coauthVersionLast="23" xr6:coauthVersionMax="23" xr10:uidLastSave="{F55990EF-BDE3-452C-836F-33BAE6AACF96}"/>
  <bookViews>
    <workbookView xWindow="0" yWindow="180" windowWidth="15336" windowHeight="8124" activeTab="2" xr2:uid="{00000000-000D-0000-FFFF-FFFF00000000}"/>
  </bookViews>
  <sheets>
    <sheet name="Orcamento atualizado USD (PN)" sheetId="27" r:id="rId1"/>
    <sheet name="Cuadro de costo y fuentes" sheetId="5" r:id="rId2"/>
    <sheet name="Plano de desembolso anual" sheetId="26" r:id="rId3"/>
  </sheets>
  <calcPr calcId="171026"/>
</workbook>
</file>

<file path=xl/calcChain.xml><?xml version="1.0" encoding="utf-8"?>
<calcChain xmlns="http://schemas.openxmlformats.org/spreadsheetml/2006/main">
  <c r="F5" i="5" l="1"/>
  <c r="E5" i="5"/>
  <c r="C9" i="26"/>
  <c r="H10" i="26"/>
  <c r="G10" i="26"/>
  <c r="G9" i="26"/>
  <c r="S35" i="27"/>
  <c r="T35" i="27"/>
  <c r="R35" i="27"/>
  <c r="T34" i="27"/>
  <c r="T33" i="27"/>
  <c r="T32" i="27"/>
  <c r="T31" i="27"/>
  <c r="T30" i="27"/>
  <c r="T29" i="27"/>
  <c r="T28" i="27"/>
  <c r="S28" i="27"/>
  <c r="T27" i="27"/>
  <c r="T26" i="27"/>
  <c r="T25" i="27"/>
  <c r="T24" i="27"/>
  <c r="T23" i="27"/>
  <c r="T22" i="27"/>
  <c r="T21" i="27"/>
  <c r="T20" i="27"/>
  <c r="T19" i="27"/>
  <c r="T18" i="27"/>
  <c r="T17" i="27"/>
  <c r="T16" i="27"/>
  <c r="T15" i="27"/>
  <c r="T14" i="27"/>
  <c r="T13" i="27"/>
  <c r="T12" i="27"/>
  <c r="T11" i="27"/>
  <c r="T10" i="27"/>
  <c r="T9" i="27"/>
  <c r="T7" i="27"/>
  <c r="T8" i="27"/>
  <c r="S5" i="27"/>
  <c r="T5" i="27"/>
  <c r="R5" i="27"/>
  <c r="D9" i="26"/>
  <c r="E9" i="26"/>
  <c r="F9" i="26"/>
  <c r="Q5" i="27"/>
  <c r="P5" i="27"/>
  <c r="O5" i="27"/>
  <c r="Q35" i="27"/>
  <c r="P35" i="27"/>
  <c r="O35" i="27"/>
  <c r="P28" i="27"/>
  <c r="Q34" i="27"/>
  <c r="Q33" i="27"/>
  <c r="Q32" i="27"/>
  <c r="Q31" i="27"/>
  <c r="Q30" i="27"/>
  <c r="Q29" i="27"/>
  <c r="Q28" i="27"/>
  <c r="Q27" i="27"/>
  <c r="Q26" i="27"/>
  <c r="Q25" i="27"/>
  <c r="Q24" i="27"/>
  <c r="Q23" i="27"/>
  <c r="Q22" i="27"/>
  <c r="Q21" i="27"/>
  <c r="Q20" i="27"/>
  <c r="Q19" i="27"/>
  <c r="Q18" i="27"/>
  <c r="Q17" i="27"/>
  <c r="Q16" i="27"/>
  <c r="Q15" i="27"/>
  <c r="Q14" i="27"/>
  <c r="Q13" i="27"/>
  <c r="Q12" i="27"/>
  <c r="Q11" i="27"/>
  <c r="Q10" i="27"/>
  <c r="Q7" i="27"/>
  <c r="Q9" i="27"/>
  <c r="Q8" i="27"/>
  <c r="N35" i="27"/>
  <c r="M35" i="27"/>
  <c r="L35" i="27"/>
  <c r="N6" i="27"/>
  <c r="N5" i="27"/>
  <c r="M5" i="27"/>
  <c r="L5" i="27"/>
  <c r="L21" i="27"/>
  <c r="L6" i="27"/>
  <c r="N28" i="27"/>
  <c r="N34" i="27"/>
  <c r="N33" i="27"/>
  <c r="N32" i="27"/>
  <c r="N31" i="27"/>
  <c r="N30" i="27"/>
  <c r="N29" i="27"/>
  <c r="N27" i="27"/>
  <c r="N26" i="27"/>
  <c r="N25" i="27"/>
  <c r="N24" i="27"/>
  <c r="N23" i="27"/>
  <c r="N22" i="27"/>
  <c r="N21" i="27"/>
  <c r="N12" i="27"/>
  <c r="N13" i="27"/>
  <c r="N11" i="27"/>
  <c r="N10" i="27"/>
  <c r="N9" i="27"/>
  <c r="N8" i="27"/>
  <c r="N7" i="27"/>
  <c r="N16" i="27"/>
  <c r="N15" i="27"/>
  <c r="N14" i="27"/>
  <c r="N18" i="27"/>
  <c r="N19" i="27"/>
  <c r="N20" i="27"/>
  <c r="N17" i="27"/>
  <c r="K35" i="27"/>
  <c r="J35" i="27"/>
  <c r="I35" i="27"/>
  <c r="K5" i="27"/>
  <c r="K6" i="27"/>
  <c r="J5" i="27"/>
  <c r="I5" i="27"/>
  <c r="J21" i="27"/>
  <c r="J6" i="27"/>
  <c r="I6" i="27"/>
  <c r="K7" i="27"/>
  <c r="K10" i="27"/>
  <c r="K12" i="27"/>
  <c r="K13" i="27"/>
  <c r="K11" i="27"/>
  <c r="K18" i="27"/>
  <c r="K19" i="27"/>
  <c r="K20" i="27"/>
  <c r="K17" i="27"/>
  <c r="K16" i="27"/>
  <c r="K15" i="27"/>
  <c r="K14" i="27"/>
  <c r="K23" i="27"/>
  <c r="K22" i="27"/>
  <c r="K21" i="27"/>
  <c r="J25" i="27"/>
  <c r="G6" i="27"/>
  <c r="G35" i="27"/>
  <c r="H35" i="27"/>
  <c r="F35" i="27"/>
  <c r="G28" i="27"/>
  <c r="G5" i="27"/>
  <c r="H25" i="27"/>
  <c r="G25" i="27"/>
  <c r="H7" i="27"/>
  <c r="G7" i="27"/>
  <c r="F7" i="27"/>
  <c r="D7" i="27"/>
  <c r="E7" i="27"/>
  <c r="H34" i="27"/>
  <c r="H33" i="27"/>
  <c r="H32" i="27"/>
  <c r="H31" i="27"/>
  <c r="H30" i="27"/>
  <c r="H29" i="27"/>
  <c r="H28" i="27"/>
  <c r="H27" i="27"/>
  <c r="H26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E35" i="27"/>
  <c r="E34" i="27"/>
  <c r="E33" i="27"/>
  <c r="E32" i="27"/>
  <c r="E31" i="27"/>
  <c r="E30" i="27"/>
  <c r="E29" i="27"/>
  <c r="E28" i="27"/>
  <c r="E27" i="27"/>
  <c r="E26" i="27"/>
  <c r="E25" i="27"/>
  <c r="E22" i="27"/>
  <c r="E24" i="27"/>
  <c r="E23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6" i="27"/>
  <c r="E5" i="27"/>
  <c r="D35" i="27"/>
  <c r="D5" i="27"/>
  <c r="C5" i="27"/>
  <c r="C35" i="27"/>
  <c r="C6" i="27"/>
  <c r="C21" i="27"/>
  <c r="C7" i="27"/>
  <c r="C10" i="27"/>
  <c r="C14" i="27"/>
  <c r="F6" i="27"/>
  <c r="C38" i="27"/>
  <c r="H6" i="27"/>
  <c r="C37" i="27"/>
  <c r="E8" i="5"/>
  <c r="E7" i="5"/>
  <c r="E6" i="5"/>
  <c r="D9" i="5"/>
  <c r="C9" i="5"/>
  <c r="F10" i="26"/>
  <c r="E10" i="26"/>
  <c r="D10" i="26"/>
  <c r="E9" i="5"/>
  <c r="F8" i="5"/>
  <c r="F5" i="27"/>
  <c r="H5" i="27"/>
  <c r="C39" i="27"/>
  <c r="D38" i="27"/>
  <c r="F6" i="5"/>
  <c r="F9" i="5"/>
  <c r="F7" i="5"/>
  <c r="D37" i="27"/>
  <c r="D39" i="27"/>
</calcChain>
</file>

<file path=xl/sharedStrings.xml><?xml version="1.0" encoding="utf-8"?>
<sst xmlns="http://schemas.openxmlformats.org/spreadsheetml/2006/main" count="83" uniqueCount="44">
  <si>
    <t>CUSTO ANUALIZADO  - PROJETO INOVAR PARA CRESCER</t>
  </si>
  <si>
    <t>TOTAL PROGRAMA</t>
  </si>
  <si>
    <t>BID</t>
  </si>
  <si>
    <t>FINEP</t>
  </si>
  <si>
    <t>TOTAL</t>
  </si>
  <si>
    <t>Componente 1: Innovación en Sectores Prioritarios</t>
  </si>
  <si>
    <t>Plan de Desarollo e Innovacion de la Industria quimica</t>
  </si>
  <si>
    <t>Linea Temática I: Desarollo de procesos químicos a partir de fuentes renovables</t>
  </si>
  <si>
    <t>Linea Temática II: Desarollo de procesos químicos a partir de otras fuentes</t>
  </si>
  <si>
    <t>Plan de Desarollo, Sostenibilidad e innovacion del Sector de Mineria y Transformacion Mineral</t>
  </si>
  <si>
    <t xml:space="preserve">Liena Tematica I: I+D de tecnologías y productos minerales estrategicos </t>
  </si>
  <si>
    <t>Linea Tematica II: Tecnologias y procesos para reduccion y mitigacion de riesgos y impactos ambientales</t>
  </si>
  <si>
    <t xml:space="preserve">Linea Tematica III: Desarollo y produccion de maquinas,equipos, sistemas y softwares </t>
  </si>
  <si>
    <t>Plan de Desarollo e Innovacion de Biocombustibles Avanzados</t>
  </si>
  <si>
    <t>Linea Tematica I: Bioteconologia y tecnologia industrial para fase agrícola</t>
  </si>
  <si>
    <t>Linea Tematica II: Bioteconologia y tecnologia industrial para fase industrial</t>
  </si>
  <si>
    <t>Plan de Desarollo e Innovacion en Agronegócios, alimientos e bebidas</t>
  </si>
  <si>
    <t>Plan de Desarollo e Innovacion en Tecnologias da Informação e Comunicações</t>
  </si>
  <si>
    <t>Plab de Desarollo e Innovacion en Salud</t>
  </si>
  <si>
    <t>Plab de Desarollo e Innovacion en Metal mecanica</t>
  </si>
  <si>
    <t>Componente 2: Innovación Tecnológica para MiPyME</t>
  </si>
  <si>
    <t>Financiamiento de MiPyMe Innovadoras</t>
  </si>
  <si>
    <t>Linea Tematica I: Modernizacion tecnologica en MiPyME</t>
  </si>
  <si>
    <t>Linea Tematica II: Fortalecimiento de la red de apoyo a MiPyME (agentes credenciados)</t>
  </si>
  <si>
    <t>Componente 3: Empreendimiento dinámico</t>
  </si>
  <si>
    <t>Financiamiento de empresas de base tecnologica</t>
  </si>
  <si>
    <t>Construccion de capacidades en capital semilla + workshops de disseminación</t>
  </si>
  <si>
    <t>Componente 4: Fortalecimiento Institucional e Innovación Abierta</t>
  </si>
  <si>
    <t>Estudios de prospeccion/roadmaping de cadenas estrategicas</t>
  </si>
  <si>
    <t xml:space="preserve">Plan de Disseminacion del conocimiento </t>
  </si>
  <si>
    <t>Softwares y herramientas de gestion del programa (inclyuendo socio ambiental)</t>
  </si>
  <si>
    <t>Monitoreo, evaluacion de impacto y auditorias</t>
  </si>
  <si>
    <t>Premio Finep de Innovacion Social</t>
  </si>
  <si>
    <t>Benchmarking internacional y red de cooperacion regioal con agencias de innovacion</t>
  </si>
  <si>
    <t>Total do programa</t>
  </si>
  <si>
    <t>PROJETO INOVAR PARA CRESCER - BR-L1490</t>
  </si>
  <si>
    <t>QUADRO DE COSTO POR FUNTE DE FINANCIAMENTO</t>
  </si>
  <si>
    <t>%</t>
  </si>
  <si>
    <t>CUADRO DE COSTOS SEGUN COMPONENTE Y FUENTES DE FINANCIAMIENTO</t>
  </si>
  <si>
    <t>Aporte Local</t>
  </si>
  <si>
    <t>Componente 2: Innovación Tecnológica para MyPiME</t>
  </si>
  <si>
    <t>PLAN DE DESEMBOLSO ANNUAL (en US$)  - PROJETO INNOVAR PARA CRESCER</t>
  </si>
  <si>
    <t xml:space="preserve">TOTAL </t>
  </si>
  <si>
    <t>Porcentual por ano - recursos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</si>
</sst>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0.0"/>
    <numFmt numFmtId="167" formatCode="_(* #,##0.0_);_(* \(#,##0.0\);_(* &quot;-&quot;??_);_(@_)"/>
    <numFmt numFmtId="168" formatCode="0.0%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1"/>
      <color rgb="FF009999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5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0" borderId="0"/>
  </cellStyleXfs>
  <cellXfs count="51">
    <xf numFmtId="0" fontId="0" fillId="0" borderId="0" xfId="0"/>
    <xf numFmtId="0" fontId="6" fillId="6" borderId="3" xfId="5" applyFont="1" applyBorder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Border="1"/>
    <xf numFmtId="0" fontId="8" fillId="0" borderId="0" xfId="0" applyFont="1"/>
    <xf numFmtId="0" fontId="9" fillId="3" borderId="0" xfId="0" applyFont="1" applyFill="1" applyAlignment="1">
      <alignment vertical="center"/>
    </xf>
    <xf numFmtId="0" fontId="8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5" borderId="1" xfId="0" applyFont="1" applyFill="1" applyBorder="1"/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1" fillId="3" borderId="0" xfId="0" applyFont="1" applyFill="1"/>
    <xf numFmtId="0" fontId="12" fillId="4" borderId="3" xfId="0" applyFont="1" applyFill="1" applyBorder="1" applyAlignment="1">
      <alignment vertical="center" wrapText="1"/>
    </xf>
    <xf numFmtId="164" fontId="9" fillId="2" borderId="3" xfId="1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 wrapText="1"/>
    </xf>
    <xf numFmtId="0" fontId="15" fillId="6" borderId="3" xfId="5" applyFont="1" applyBorder="1" applyAlignment="1">
      <alignment horizontal="left" vertical="center"/>
    </xf>
    <xf numFmtId="0" fontId="11" fillId="7" borderId="0" xfId="6" applyFont="1" applyAlignment="1">
      <alignment horizontal="left" wrapText="1"/>
    </xf>
    <xf numFmtId="0" fontId="16" fillId="4" borderId="3" xfId="0" applyFont="1" applyFill="1" applyBorder="1" applyAlignment="1">
      <alignment vertical="center" wrapText="1"/>
    </xf>
    <xf numFmtId="0" fontId="8" fillId="3" borderId="0" xfId="8" applyFont="1" applyFill="1" applyBorder="1"/>
    <xf numFmtId="0" fontId="9" fillId="2" borderId="3" xfId="0" applyFont="1" applyFill="1" applyBorder="1" applyAlignment="1">
      <alignment horizontal="center" vertical="center"/>
    </xf>
    <xf numFmtId="43" fontId="8" fillId="3" borderId="0" xfId="0" applyNumberFormat="1" applyFont="1" applyFill="1"/>
    <xf numFmtId="0" fontId="8" fillId="9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9" fontId="8" fillId="2" borderId="3" xfId="1" applyNumberFormat="1" applyFont="1" applyFill="1" applyBorder="1" applyAlignment="1">
      <alignment horizontal="center" vertical="center"/>
    </xf>
    <xf numFmtId="166" fontId="8" fillId="2" borderId="3" xfId="1" applyNumberFormat="1" applyFont="1" applyFill="1" applyBorder="1" applyAlignment="1">
      <alignment horizontal="center" vertical="center"/>
    </xf>
    <xf numFmtId="166" fontId="17" fillId="6" borderId="3" xfId="1" applyNumberFormat="1" applyFont="1" applyFill="1" applyBorder="1" applyAlignment="1">
      <alignment horizontal="center" vertical="center"/>
    </xf>
    <xf numFmtId="167" fontId="8" fillId="2" borderId="3" xfId="1" applyNumberFormat="1" applyFont="1" applyFill="1" applyBorder="1" applyAlignment="1">
      <alignment horizontal="center" vertical="center"/>
    </xf>
    <xf numFmtId="167" fontId="15" fillId="6" borderId="3" xfId="5" applyNumberFormat="1" applyFont="1" applyBorder="1" applyAlignment="1">
      <alignment horizontal="center" vertical="center"/>
    </xf>
    <xf numFmtId="0" fontId="6" fillId="6" borderId="7" xfId="5" applyFont="1" applyBorder="1"/>
    <xf numFmtId="167" fontId="6" fillId="6" borderId="9" xfId="5" applyNumberFormat="1" applyFont="1" applyBorder="1"/>
    <xf numFmtId="9" fontId="6" fillId="6" borderId="9" xfId="5" applyNumberFormat="1" applyFont="1" applyBorder="1"/>
    <xf numFmtId="167" fontId="6" fillId="6" borderId="7" xfId="5" applyNumberFormat="1" applyFont="1" applyBorder="1"/>
    <xf numFmtId="9" fontId="6" fillId="6" borderId="7" xfId="5" applyNumberFormat="1" applyFont="1" applyBorder="1"/>
    <xf numFmtId="0" fontId="6" fillId="6" borderId="9" xfId="5" applyFont="1" applyBorder="1"/>
    <xf numFmtId="0" fontId="9" fillId="3" borderId="10" xfId="0" applyFont="1" applyFill="1" applyBorder="1"/>
    <xf numFmtId="167" fontId="9" fillId="3" borderId="10" xfId="0" applyNumberFormat="1" applyFont="1" applyFill="1" applyBorder="1"/>
    <xf numFmtId="9" fontId="8" fillId="3" borderId="10" xfId="0" applyNumberFormat="1" applyFont="1" applyFill="1" applyBorder="1"/>
    <xf numFmtId="167" fontId="9" fillId="2" borderId="3" xfId="1" applyNumberFormat="1" applyFont="1" applyFill="1" applyBorder="1" applyAlignment="1">
      <alignment horizontal="center" vertical="center"/>
    </xf>
    <xf numFmtId="167" fontId="16" fillId="4" borderId="3" xfId="1" applyNumberFormat="1" applyFont="1" applyFill="1" applyBorder="1" applyAlignment="1">
      <alignment vertical="center" wrapText="1"/>
    </xf>
    <xf numFmtId="167" fontId="12" fillId="4" borderId="3" xfId="1" applyNumberFormat="1" applyFont="1" applyFill="1" applyBorder="1" applyAlignment="1">
      <alignment vertical="center" wrapText="1"/>
    </xf>
    <xf numFmtId="168" fontId="8" fillId="2" borderId="3" xfId="2" applyNumberFormat="1" applyFont="1" applyFill="1" applyBorder="1" applyAlignment="1">
      <alignment horizontal="center" vertical="center"/>
    </xf>
    <xf numFmtId="9" fontId="8" fillId="2" borderId="3" xfId="2" applyNumberFormat="1" applyFont="1" applyFill="1" applyBorder="1" applyAlignment="1">
      <alignment horizontal="center" vertical="center"/>
    </xf>
    <xf numFmtId="9" fontId="17" fillId="6" borderId="3" xfId="2" applyNumberFormat="1" applyFont="1" applyFill="1" applyBorder="1" applyAlignment="1">
      <alignment horizontal="center" vertical="center"/>
    </xf>
    <xf numFmtId="0" fontId="6" fillId="6" borderId="4" xfId="5" applyFont="1" applyBorder="1" applyAlignment="1">
      <alignment horizontal="center" vertical="center"/>
    </xf>
    <xf numFmtId="0" fontId="6" fillId="6" borderId="4" xfId="5" applyFont="1" applyBorder="1" applyAlignment="1">
      <alignment horizontal="center" vertical="center"/>
    </xf>
    <xf numFmtId="0" fontId="6" fillId="6" borderId="5" xfId="5" applyFont="1" applyBorder="1" applyAlignment="1">
      <alignment horizontal="center" vertical="center"/>
    </xf>
    <xf numFmtId="0" fontId="6" fillId="6" borderId="8" xfId="5" applyFont="1" applyBorder="1" applyAlignment="1">
      <alignment horizontal="center" vertical="center"/>
    </xf>
    <xf numFmtId="0" fontId="13" fillId="7" borderId="0" xfId="6" applyFont="1" applyAlignment="1">
      <alignment horizontal="left" vertical="center" wrapText="1"/>
    </xf>
    <xf numFmtId="0" fontId="10" fillId="3" borderId="0" xfId="0" applyFont="1" applyFill="1" applyAlignment="1">
      <alignment horizontal="center"/>
    </xf>
    <xf numFmtId="0" fontId="15" fillId="8" borderId="6" xfId="7" applyFont="1" applyBorder="1" applyAlignment="1">
      <alignment horizontal="left" vertical="center" wrapText="1"/>
    </xf>
    <xf numFmtId="0" fontId="13" fillId="7" borderId="6" xfId="6" applyFont="1" applyBorder="1" applyAlignment="1">
      <alignment horizontal="left" vertical="center" wrapText="1"/>
    </xf>
  </cellXfs>
  <cellStyles count="9">
    <cellStyle name="20% - Accent1" xfId="6" builtinId="30"/>
    <cellStyle name="60% - Accent1" xfId="7" builtinId="32"/>
    <cellStyle name="Accent1" xfId="5" builtinId="29"/>
    <cellStyle name="Comma" xfId="1" builtinId="3"/>
    <cellStyle name="Comma 2" xfId="4" xr:uid="{00000000-0005-0000-0000-000004000000}"/>
    <cellStyle name="Normal" xfId="0" builtinId="0"/>
    <cellStyle name="Normal 2" xfId="3" xr:uid="{00000000-0005-0000-0000-000006000000}"/>
    <cellStyle name="Normal_Sheet4" xfId="8" xr:uid="{00000000-0005-0000-0000-000007000000}"/>
    <cellStyle name="Percent" xfId="2" builtinId="5"/>
  </cellStyles>
  <dxfs count="0"/>
  <tableStyles count="0" defaultTableStyle="TableStyleMedium9" defaultPivotStyle="PivotStyleLight16"/>
  <colors>
    <mruColors>
      <color rgb="FF00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DA5DC-7D61-40DD-9B0D-DA32510EB4C1}">
  <sheetPr>
    <tabColor rgb="FFFFC000"/>
  </sheetPr>
  <dimension ref="A1:AH341"/>
  <sheetViews>
    <sheetView topLeftCell="B2" zoomScale="80" zoomScaleNormal="80" workbookViewId="0" xr3:uid="{9E8AF586-25BD-5510-BFAF-E4ABDFFFFEA4}">
      <pane ySplit="3" topLeftCell="A5" activePane="bottomLeft" state="frozen"/>
      <selection pane="bottomLeft" activeCell="J42" sqref="J42"/>
      <selection activeCell="B23" sqref="B23:B24"/>
    </sheetView>
  </sheetViews>
  <sheetFormatPr defaultColWidth="8.7109375" defaultRowHeight="13.9"/>
  <cols>
    <col min="1" max="1" width="0" style="2" hidden="1" customWidth="1"/>
    <col min="2" max="2" width="79" style="4" customWidth="1"/>
    <col min="3" max="3" width="10.28515625" style="4" customWidth="1"/>
    <col min="4" max="4" width="8.7109375" style="4" customWidth="1"/>
    <col min="5" max="5" width="10.42578125" style="4" customWidth="1"/>
    <col min="6" max="6" width="8.7109375" style="4" customWidth="1"/>
    <col min="7" max="7" width="9.28515625" style="4" customWidth="1"/>
    <col min="8" max="8" width="9" style="4" customWidth="1"/>
    <col min="9" max="9" width="8.7109375" style="4" customWidth="1"/>
    <col min="10" max="10" width="9.28515625" style="4" customWidth="1"/>
    <col min="11" max="11" width="9" style="4" customWidth="1"/>
    <col min="12" max="12" width="8.7109375" style="4" customWidth="1"/>
    <col min="13" max="13" width="9.28515625" style="4" customWidth="1"/>
    <col min="14" max="14" width="9" style="4" customWidth="1"/>
    <col min="15" max="15" width="8.7109375" style="4" customWidth="1"/>
    <col min="16" max="16" width="9.28515625" style="4" customWidth="1"/>
    <col min="17" max="17" width="9" style="4" customWidth="1"/>
    <col min="18" max="19" width="8.7109375" style="2"/>
    <col min="20" max="20" width="10.140625" style="2" bestFit="1" customWidth="1"/>
    <col min="21" max="34" width="8.7109375" style="2"/>
    <col min="35" max="16384" width="8.7109375" style="4"/>
  </cols>
  <sheetData>
    <row r="1" spans="1:21" ht="22.15" customHeight="1">
      <c r="A1" s="22"/>
      <c r="B1" s="22"/>
      <c r="C1" s="22"/>
      <c r="D1" s="22"/>
      <c r="E1" s="22"/>
      <c r="F1" s="2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1" ht="26.45" customHeight="1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16"/>
      <c r="O2" s="16"/>
      <c r="P2" s="16"/>
      <c r="Q2" s="16"/>
      <c r="R2" s="16"/>
      <c r="S2" s="16"/>
      <c r="T2" s="16"/>
    </row>
    <row r="3" spans="1:21" ht="31.15" customHeight="1">
      <c r="B3" s="1"/>
      <c r="C3" s="44" t="s">
        <v>1</v>
      </c>
      <c r="D3" s="45"/>
      <c r="E3" s="46"/>
      <c r="F3" s="44">
        <v>2017</v>
      </c>
      <c r="G3" s="45"/>
      <c r="H3" s="45"/>
      <c r="I3" s="44">
        <v>2018</v>
      </c>
      <c r="J3" s="45"/>
      <c r="K3" s="45"/>
      <c r="L3" s="44">
        <v>2019</v>
      </c>
      <c r="M3" s="45"/>
      <c r="N3" s="45"/>
      <c r="O3" s="44">
        <v>2020</v>
      </c>
      <c r="P3" s="45"/>
      <c r="Q3" s="45"/>
      <c r="R3" s="44">
        <v>2021</v>
      </c>
      <c r="S3" s="45"/>
      <c r="T3" s="46"/>
    </row>
    <row r="4" spans="1:21" ht="30.4" customHeight="1">
      <c r="A4" s="21">
        <v>3.1</v>
      </c>
      <c r="B4" s="6"/>
      <c r="C4" s="19" t="s">
        <v>2</v>
      </c>
      <c r="D4" s="19" t="s">
        <v>3</v>
      </c>
      <c r="E4" s="19" t="s">
        <v>4</v>
      </c>
      <c r="F4" s="13" t="s">
        <v>2</v>
      </c>
      <c r="G4" s="13" t="s">
        <v>3</v>
      </c>
      <c r="H4" s="13" t="s">
        <v>4</v>
      </c>
      <c r="I4" s="13" t="s">
        <v>2</v>
      </c>
      <c r="J4" s="13" t="s">
        <v>3</v>
      </c>
      <c r="K4" s="13" t="s">
        <v>4</v>
      </c>
      <c r="L4" s="13" t="s">
        <v>2</v>
      </c>
      <c r="M4" s="13" t="s">
        <v>3</v>
      </c>
      <c r="N4" s="13" t="s">
        <v>4</v>
      </c>
      <c r="O4" s="13" t="s">
        <v>2</v>
      </c>
      <c r="P4" s="13" t="s">
        <v>3</v>
      </c>
      <c r="Q4" s="13" t="s">
        <v>4</v>
      </c>
      <c r="R4" s="19" t="s">
        <v>2</v>
      </c>
      <c r="S4" s="19" t="s">
        <v>3</v>
      </c>
      <c r="T4" s="19" t="s">
        <v>4</v>
      </c>
    </row>
    <row r="5" spans="1:21" ht="30.4" customHeight="1">
      <c r="B5" s="6"/>
      <c r="C5" s="37">
        <f>C35</f>
        <v>600</v>
      </c>
      <c r="D5" s="37">
        <f>D6+D21+D25+D28</f>
        <v>103.60000000000001</v>
      </c>
      <c r="E5" s="37">
        <f t="shared" ref="E5:E10" si="0">C5+D5</f>
        <v>703.6</v>
      </c>
      <c r="F5" s="37">
        <f>F35</f>
        <v>104.49999999999999</v>
      </c>
      <c r="G5" s="37">
        <f>G6+G21+G25+G28</f>
        <v>14.799999999999999</v>
      </c>
      <c r="H5" s="37">
        <f t="shared" ref="H5:H10" si="1">F5+G5</f>
        <v>119.29999999999998</v>
      </c>
      <c r="I5" s="37">
        <f>I6+I21+I25+I28</f>
        <v>162.10000000000002</v>
      </c>
      <c r="J5" s="37">
        <f>J6+J21+J25+J28</f>
        <v>31.299999999999997</v>
      </c>
      <c r="K5" s="37">
        <f>I5+J5</f>
        <v>193.40000000000003</v>
      </c>
      <c r="L5" s="37">
        <f>L6+L21+L25+L28</f>
        <v>159.10000000000002</v>
      </c>
      <c r="M5" s="37">
        <f>M6+M21+M25+M28</f>
        <v>29.799999999999997</v>
      </c>
      <c r="N5" s="37">
        <f>L5+M5</f>
        <v>188.90000000000003</v>
      </c>
      <c r="O5" s="37">
        <f>O6+O21+O25+O28</f>
        <v>87.199999999999989</v>
      </c>
      <c r="P5" s="37">
        <f>P6+P21+P25+P28</f>
        <v>13.83</v>
      </c>
      <c r="Q5" s="37">
        <f>O5+P5</f>
        <v>101.02999999999999</v>
      </c>
      <c r="R5" s="37">
        <f>R6+R21+R25+R28</f>
        <v>87.199999999999989</v>
      </c>
      <c r="S5" s="37">
        <f>S6+S21+S25+S28</f>
        <v>13.83</v>
      </c>
      <c r="T5" s="37">
        <f>R5+S5</f>
        <v>101.02999999999999</v>
      </c>
    </row>
    <row r="6" spans="1:21" ht="13.9" customHeight="1">
      <c r="B6" s="7" t="s">
        <v>5</v>
      </c>
      <c r="C6" s="37">
        <f>C7+C10+C14+C17+C18+C19+C20</f>
        <v>491.40000000000003</v>
      </c>
      <c r="D6" s="37">
        <v>31.6</v>
      </c>
      <c r="E6" s="37">
        <f t="shared" si="0"/>
        <v>523</v>
      </c>
      <c r="F6" s="37">
        <f>F7+F10+F14+F17+F18+F19+F20</f>
        <v>77.699999999999989</v>
      </c>
      <c r="G6" s="37">
        <f>G7+G10+G14+G17+G18+G19+G20</f>
        <v>3</v>
      </c>
      <c r="H6" s="37">
        <f t="shared" si="1"/>
        <v>80.699999999999989</v>
      </c>
      <c r="I6" s="37">
        <f>I7+I10+I14+I17+I18+I19+I20</f>
        <v>134.80000000000001</v>
      </c>
      <c r="J6" s="37">
        <f>J7+J10+J2+J14+J17+J18+J19+J20</f>
        <v>11.399999999999999</v>
      </c>
      <c r="K6" s="37">
        <f>I6+J6</f>
        <v>146.20000000000002</v>
      </c>
      <c r="L6" s="37">
        <f>L7+L10+L14+L17+L18+L19+L20</f>
        <v>131.80000000000001</v>
      </c>
      <c r="M6" s="37">
        <v>9.4</v>
      </c>
      <c r="N6" s="37">
        <f>L6+M6</f>
        <v>141.20000000000002</v>
      </c>
      <c r="O6" s="37">
        <v>73.599999999999994</v>
      </c>
      <c r="P6" s="37">
        <v>3.9</v>
      </c>
      <c r="Q6" s="37">
        <v>77.5</v>
      </c>
      <c r="R6" s="37">
        <v>73.599999999999994</v>
      </c>
      <c r="S6" s="37">
        <v>3.9</v>
      </c>
      <c r="T6" s="37">
        <v>77.5</v>
      </c>
    </row>
    <row r="7" spans="1:21" ht="13.9" customHeight="1">
      <c r="B7" s="17" t="s">
        <v>6</v>
      </c>
      <c r="C7" s="38">
        <f>SUM(C8:C9)</f>
        <v>123.7</v>
      </c>
      <c r="D7" s="38">
        <f>SUM(D8:D9)</f>
        <v>15.100000000000001</v>
      </c>
      <c r="E7" s="38">
        <f t="shared" si="0"/>
        <v>138.80000000000001</v>
      </c>
      <c r="F7" s="38">
        <f>SUM(F8:F9)</f>
        <v>19.399999999999999</v>
      </c>
      <c r="G7" s="38">
        <f>SUM(G8:G9)</f>
        <v>3</v>
      </c>
      <c r="H7" s="38">
        <f t="shared" si="1"/>
        <v>22.4</v>
      </c>
      <c r="I7" s="38">
        <v>32.799999999999997</v>
      </c>
      <c r="J7" s="38">
        <v>6.1</v>
      </c>
      <c r="K7" s="38">
        <f>K8+K9</f>
        <v>38.9</v>
      </c>
      <c r="L7" s="38">
        <v>39</v>
      </c>
      <c r="M7" s="38">
        <v>3</v>
      </c>
      <c r="N7" s="38">
        <f>M7+L7</f>
        <v>42</v>
      </c>
      <c r="O7" s="38">
        <v>16.2</v>
      </c>
      <c r="P7" s="38">
        <v>1.5</v>
      </c>
      <c r="Q7" s="38">
        <f>Q8+Q9</f>
        <v>17.8</v>
      </c>
      <c r="R7" s="38">
        <v>16.2</v>
      </c>
      <c r="S7" s="38">
        <v>1.5</v>
      </c>
      <c r="T7" s="38">
        <f>T8+T9</f>
        <v>17.8</v>
      </c>
      <c r="U7" s="20"/>
    </row>
    <row r="8" spans="1:21" ht="13.9" customHeight="1">
      <c r="B8" s="12" t="s">
        <v>7</v>
      </c>
      <c r="C8" s="39">
        <v>78.2</v>
      </c>
      <c r="D8" s="39">
        <v>10.3</v>
      </c>
      <c r="E8" s="39">
        <f t="shared" si="0"/>
        <v>88.5</v>
      </c>
      <c r="F8" s="39">
        <v>15.6</v>
      </c>
      <c r="G8" s="39">
        <v>3</v>
      </c>
      <c r="H8" s="39">
        <f t="shared" si="1"/>
        <v>18.600000000000001</v>
      </c>
      <c r="I8" s="39">
        <v>21.3</v>
      </c>
      <c r="J8" s="39">
        <v>3.6</v>
      </c>
      <c r="K8" s="39">
        <v>24.9</v>
      </c>
      <c r="L8" s="39">
        <v>21.6</v>
      </c>
      <c r="M8" s="39">
        <v>1.8</v>
      </c>
      <c r="N8" s="39">
        <f>L8+M8</f>
        <v>23.400000000000002</v>
      </c>
      <c r="O8" s="39">
        <v>9.9</v>
      </c>
      <c r="P8" s="39">
        <v>0.9</v>
      </c>
      <c r="Q8" s="39">
        <f>O8+P8</f>
        <v>10.8</v>
      </c>
      <c r="R8" s="39">
        <v>9.9</v>
      </c>
      <c r="S8" s="39">
        <v>0.9</v>
      </c>
      <c r="T8" s="39">
        <f>R8+S8</f>
        <v>10.8</v>
      </c>
    </row>
    <row r="9" spans="1:21" ht="13.9" customHeight="1">
      <c r="B9" s="12" t="s">
        <v>8</v>
      </c>
      <c r="C9" s="39">
        <v>45.5</v>
      </c>
      <c r="D9" s="39">
        <v>4.8</v>
      </c>
      <c r="E9" s="39">
        <f t="shared" si="0"/>
        <v>50.3</v>
      </c>
      <c r="F9" s="39">
        <v>3.8</v>
      </c>
      <c r="G9" s="39">
        <v>0</v>
      </c>
      <c r="H9" s="39">
        <f t="shared" si="1"/>
        <v>3.8</v>
      </c>
      <c r="I9" s="39">
        <v>11.6</v>
      </c>
      <c r="J9" s="39">
        <v>2.4</v>
      </c>
      <c r="K9" s="39">
        <v>14</v>
      </c>
      <c r="L9" s="39">
        <v>17.399999999999999</v>
      </c>
      <c r="M9" s="39">
        <v>1.2</v>
      </c>
      <c r="N9" s="39">
        <f>L9+M9</f>
        <v>18.599999999999998</v>
      </c>
      <c r="O9" s="39">
        <v>6.4</v>
      </c>
      <c r="P9" s="39">
        <v>0.6</v>
      </c>
      <c r="Q9" s="39">
        <f>O9+P9</f>
        <v>7</v>
      </c>
      <c r="R9" s="39">
        <v>6.4</v>
      </c>
      <c r="S9" s="39">
        <v>0.6</v>
      </c>
      <c r="T9" s="39">
        <f>R9+S9</f>
        <v>7</v>
      </c>
    </row>
    <row r="10" spans="1:21" ht="25.9" customHeight="1">
      <c r="B10" s="17" t="s">
        <v>9</v>
      </c>
      <c r="C10" s="38">
        <f>SUM(C11:C13)</f>
        <v>75.899999999999991</v>
      </c>
      <c r="D10" s="38">
        <v>16.5</v>
      </c>
      <c r="E10" s="38">
        <f t="shared" si="0"/>
        <v>92.399999999999991</v>
      </c>
      <c r="F10" s="38">
        <v>0</v>
      </c>
      <c r="G10" s="39">
        <v>0</v>
      </c>
      <c r="H10" s="38">
        <f t="shared" si="1"/>
        <v>0</v>
      </c>
      <c r="I10" s="38">
        <v>24.1</v>
      </c>
      <c r="J10" s="38">
        <v>5.3</v>
      </c>
      <c r="K10" s="38">
        <f>K11+K12+K13</f>
        <v>29.4</v>
      </c>
      <c r="L10" s="38">
        <v>29.2</v>
      </c>
      <c r="M10" s="38">
        <v>6.4</v>
      </c>
      <c r="N10" s="38">
        <f>M10+L10</f>
        <v>35.6</v>
      </c>
      <c r="O10" s="38">
        <v>11.3</v>
      </c>
      <c r="P10" s="38">
        <v>2.4</v>
      </c>
      <c r="Q10" s="38">
        <f>O10+P10</f>
        <v>13.700000000000001</v>
      </c>
      <c r="R10" s="38">
        <v>11.3</v>
      </c>
      <c r="S10" s="38">
        <v>2.4</v>
      </c>
      <c r="T10" s="38">
        <f>R10+S10</f>
        <v>13.700000000000001</v>
      </c>
    </row>
    <row r="11" spans="1:21" ht="13.9" customHeight="1">
      <c r="B11" s="12" t="s">
        <v>10</v>
      </c>
      <c r="C11" s="39">
        <v>60.3</v>
      </c>
      <c r="D11" s="39">
        <v>7.8</v>
      </c>
      <c r="E11" s="39">
        <f t="shared" ref="E11:E22" si="2">C11+D11</f>
        <v>68.099999999999994</v>
      </c>
      <c r="F11" s="39">
        <v>0</v>
      </c>
      <c r="G11" s="39">
        <v>0</v>
      </c>
      <c r="H11" s="39">
        <f t="shared" ref="H11:H34" si="3">F11+G11</f>
        <v>0</v>
      </c>
      <c r="I11" s="39">
        <v>18.2</v>
      </c>
      <c r="J11" s="39">
        <v>2.4</v>
      </c>
      <c r="K11" s="39">
        <f>I11+J11</f>
        <v>20.599999999999998</v>
      </c>
      <c r="L11" s="39">
        <v>25.8</v>
      </c>
      <c r="M11" s="39">
        <v>3</v>
      </c>
      <c r="N11" s="39">
        <f>L11+M11</f>
        <v>28.8</v>
      </c>
      <c r="O11" s="39">
        <v>8.1999999999999993</v>
      </c>
      <c r="P11" s="39">
        <v>1.2</v>
      </c>
      <c r="Q11" s="39">
        <f t="shared" ref="Q11:Q34" si="4">O11+P11</f>
        <v>9.3999999999999986</v>
      </c>
      <c r="R11" s="39">
        <v>8.1999999999999993</v>
      </c>
      <c r="S11" s="39">
        <v>1.2</v>
      </c>
      <c r="T11" s="39">
        <f t="shared" ref="T11:T13" si="5">R11+S11</f>
        <v>9.3999999999999986</v>
      </c>
    </row>
    <row r="12" spans="1:21" ht="28.9" customHeight="1">
      <c r="B12" s="12" t="s">
        <v>11</v>
      </c>
      <c r="C12" s="39">
        <v>15.6</v>
      </c>
      <c r="D12" s="39">
        <v>6.8</v>
      </c>
      <c r="E12" s="39">
        <f t="shared" si="2"/>
        <v>22.4</v>
      </c>
      <c r="F12" s="39">
        <v>0</v>
      </c>
      <c r="G12" s="39">
        <v>0</v>
      </c>
      <c r="H12" s="39">
        <f t="shared" si="3"/>
        <v>0</v>
      </c>
      <c r="I12" s="39">
        <v>5.9</v>
      </c>
      <c r="J12" s="39">
        <v>2.1</v>
      </c>
      <c r="K12" s="39">
        <f t="shared" ref="K12:K13" si="6">I12+J12</f>
        <v>8</v>
      </c>
      <c r="L12" s="39">
        <v>3.4</v>
      </c>
      <c r="M12" s="39">
        <v>2.6</v>
      </c>
      <c r="N12" s="39">
        <f t="shared" ref="N12:N13" si="7">L12+M12</f>
        <v>6</v>
      </c>
      <c r="O12" s="39">
        <v>3.1</v>
      </c>
      <c r="P12" s="39">
        <v>1</v>
      </c>
      <c r="Q12" s="39">
        <f t="shared" si="4"/>
        <v>4.0999999999999996</v>
      </c>
      <c r="R12" s="39">
        <v>3.1</v>
      </c>
      <c r="S12" s="39">
        <v>1</v>
      </c>
      <c r="T12" s="39">
        <f t="shared" si="5"/>
        <v>4.0999999999999996</v>
      </c>
    </row>
    <row r="13" spans="1:21" ht="19.149999999999999" customHeight="1">
      <c r="B13" s="12" t="s">
        <v>12</v>
      </c>
      <c r="C13" s="39">
        <v>0</v>
      </c>
      <c r="D13" s="39">
        <v>1.8</v>
      </c>
      <c r="E13" s="39">
        <f t="shared" si="2"/>
        <v>1.8</v>
      </c>
      <c r="F13" s="39">
        <v>0</v>
      </c>
      <c r="G13" s="39">
        <v>0</v>
      </c>
      <c r="H13" s="39">
        <f t="shared" si="3"/>
        <v>0</v>
      </c>
      <c r="I13" s="39">
        <v>0</v>
      </c>
      <c r="J13" s="39">
        <v>0.8</v>
      </c>
      <c r="K13" s="39">
        <f t="shared" si="6"/>
        <v>0.8</v>
      </c>
      <c r="L13" s="39">
        <v>0</v>
      </c>
      <c r="M13" s="39">
        <v>0.8</v>
      </c>
      <c r="N13" s="39">
        <f t="shared" si="7"/>
        <v>0.8</v>
      </c>
      <c r="O13" s="39">
        <v>0</v>
      </c>
      <c r="P13" s="39">
        <v>0.2</v>
      </c>
      <c r="Q13" s="39">
        <f t="shared" si="4"/>
        <v>0.2</v>
      </c>
      <c r="R13" s="39">
        <v>0</v>
      </c>
      <c r="S13" s="39">
        <v>0.2</v>
      </c>
      <c r="T13" s="39">
        <f t="shared" si="5"/>
        <v>0.2</v>
      </c>
    </row>
    <row r="14" spans="1:21" ht="13.9" customHeight="1">
      <c r="B14" s="17" t="s">
        <v>13</v>
      </c>
      <c r="C14" s="38">
        <f>C15+C16</f>
        <v>109.1</v>
      </c>
      <c r="D14" s="38">
        <v>0</v>
      </c>
      <c r="E14" s="38">
        <f>C14+D14</f>
        <v>109.1</v>
      </c>
      <c r="F14" s="38">
        <v>0</v>
      </c>
      <c r="G14" s="39">
        <v>0</v>
      </c>
      <c r="H14" s="38">
        <f>F14+G14</f>
        <v>0</v>
      </c>
      <c r="I14" s="38">
        <v>9.6999999999999993</v>
      </c>
      <c r="J14" s="38">
        <v>0</v>
      </c>
      <c r="K14" s="38">
        <f>I14+J14</f>
        <v>9.6999999999999993</v>
      </c>
      <c r="L14" s="38">
        <v>24.2</v>
      </c>
      <c r="M14" s="38">
        <v>0</v>
      </c>
      <c r="N14" s="38">
        <f>L14+M14</f>
        <v>24.2</v>
      </c>
      <c r="O14" s="38">
        <v>37.6</v>
      </c>
      <c r="P14" s="38">
        <v>0</v>
      </c>
      <c r="Q14" s="38">
        <f>O14+P14</f>
        <v>37.6</v>
      </c>
      <c r="R14" s="38">
        <v>37.6</v>
      </c>
      <c r="S14" s="38">
        <v>0</v>
      </c>
      <c r="T14" s="38">
        <f>R14+S14</f>
        <v>37.6</v>
      </c>
    </row>
    <row r="15" spans="1:21" ht="13.9" customHeight="1">
      <c r="B15" s="12" t="s">
        <v>14</v>
      </c>
      <c r="C15" s="39">
        <v>20.6</v>
      </c>
      <c r="D15" s="39">
        <v>0</v>
      </c>
      <c r="E15" s="39">
        <f t="shared" si="2"/>
        <v>20.6</v>
      </c>
      <c r="F15" s="39">
        <v>0</v>
      </c>
      <c r="G15" s="39">
        <v>0</v>
      </c>
      <c r="H15" s="39">
        <f t="shared" si="3"/>
        <v>0</v>
      </c>
      <c r="I15" s="39">
        <v>3.6</v>
      </c>
      <c r="J15" s="39">
        <v>0</v>
      </c>
      <c r="K15" s="39">
        <f>I15+J15</f>
        <v>3.6</v>
      </c>
      <c r="L15" s="39">
        <v>6.1</v>
      </c>
      <c r="M15" s="39">
        <v>0</v>
      </c>
      <c r="N15" s="39">
        <f>L15+M15</f>
        <v>6.1</v>
      </c>
      <c r="O15" s="39">
        <v>5.5</v>
      </c>
      <c r="P15" s="39">
        <v>0</v>
      </c>
      <c r="Q15" s="39">
        <f t="shared" si="4"/>
        <v>5.5</v>
      </c>
      <c r="R15" s="39">
        <v>5.5</v>
      </c>
      <c r="S15" s="39">
        <v>0</v>
      </c>
      <c r="T15" s="39">
        <f t="shared" ref="T15:T34" si="8">R15+S15</f>
        <v>5.5</v>
      </c>
    </row>
    <row r="16" spans="1:21" ht="13.9" customHeight="1">
      <c r="B16" s="12" t="s">
        <v>15</v>
      </c>
      <c r="C16" s="39">
        <v>88.5</v>
      </c>
      <c r="D16" s="39">
        <v>0</v>
      </c>
      <c r="E16" s="39">
        <f t="shared" si="2"/>
        <v>88.5</v>
      </c>
      <c r="F16" s="39">
        <v>0</v>
      </c>
      <c r="G16" s="39">
        <v>0</v>
      </c>
      <c r="H16" s="39">
        <f t="shared" si="3"/>
        <v>0</v>
      </c>
      <c r="I16" s="39">
        <v>6.1</v>
      </c>
      <c r="J16" s="39">
        <v>0</v>
      </c>
      <c r="K16" s="39">
        <f>I16+J16</f>
        <v>6.1</v>
      </c>
      <c r="L16" s="39">
        <v>18.2</v>
      </c>
      <c r="M16" s="39">
        <v>0</v>
      </c>
      <c r="N16" s="39">
        <f>L16+M16</f>
        <v>18.2</v>
      </c>
      <c r="O16" s="39">
        <v>32.1</v>
      </c>
      <c r="P16" s="39">
        <v>0</v>
      </c>
      <c r="Q16" s="39">
        <f t="shared" si="4"/>
        <v>32.1</v>
      </c>
      <c r="R16" s="39">
        <v>32.1</v>
      </c>
      <c r="S16" s="39">
        <v>0</v>
      </c>
      <c r="T16" s="39">
        <f t="shared" si="8"/>
        <v>32.1</v>
      </c>
    </row>
    <row r="17" spans="2:20" ht="13.9" customHeight="1">
      <c r="B17" s="17" t="s">
        <v>16</v>
      </c>
      <c r="C17" s="38">
        <v>109.8</v>
      </c>
      <c r="D17" s="38">
        <v>0</v>
      </c>
      <c r="E17" s="38">
        <f t="shared" si="2"/>
        <v>109.8</v>
      </c>
      <c r="F17" s="38">
        <v>29.7</v>
      </c>
      <c r="G17" s="38">
        <v>0</v>
      </c>
      <c r="H17" s="38">
        <f t="shared" si="3"/>
        <v>29.7</v>
      </c>
      <c r="I17" s="38">
        <v>42.7</v>
      </c>
      <c r="J17" s="38">
        <v>0</v>
      </c>
      <c r="K17" s="38">
        <f>I17+J17</f>
        <v>42.7</v>
      </c>
      <c r="L17" s="38">
        <v>25.4</v>
      </c>
      <c r="M17" s="38">
        <v>0</v>
      </c>
      <c r="N17" s="38">
        <f>L17+M17</f>
        <v>25.4</v>
      </c>
      <c r="O17" s="38">
        <v>6</v>
      </c>
      <c r="P17" s="38">
        <v>0</v>
      </c>
      <c r="Q17" s="38">
        <f t="shared" si="4"/>
        <v>6</v>
      </c>
      <c r="R17" s="38">
        <v>6</v>
      </c>
      <c r="S17" s="38">
        <v>0</v>
      </c>
      <c r="T17" s="38">
        <f t="shared" si="8"/>
        <v>6</v>
      </c>
    </row>
    <row r="18" spans="2:20" ht="13.9" customHeight="1">
      <c r="B18" s="17" t="s">
        <v>17</v>
      </c>
      <c r="C18" s="38">
        <v>37.299999999999997</v>
      </c>
      <c r="D18" s="38">
        <v>0</v>
      </c>
      <c r="E18" s="38">
        <f t="shared" si="2"/>
        <v>37.299999999999997</v>
      </c>
      <c r="F18" s="38">
        <v>15.2</v>
      </c>
      <c r="G18" s="38">
        <v>0</v>
      </c>
      <c r="H18" s="38">
        <f t="shared" si="3"/>
        <v>15.2</v>
      </c>
      <c r="I18" s="38">
        <v>14.8</v>
      </c>
      <c r="J18" s="38">
        <v>0</v>
      </c>
      <c r="K18" s="38">
        <f t="shared" ref="K18:K20" si="9">I18+J18</f>
        <v>14.8</v>
      </c>
      <c r="L18" s="38">
        <v>7.3</v>
      </c>
      <c r="M18" s="38">
        <v>0</v>
      </c>
      <c r="N18" s="38">
        <f t="shared" ref="N18:N34" si="10">L18+M18</f>
        <v>7.3</v>
      </c>
      <c r="O18" s="38">
        <v>0</v>
      </c>
      <c r="P18" s="38">
        <v>0</v>
      </c>
      <c r="Q18" s="38">
        <f t="shared" si="4"/>
        <v>0</v>
      </c>
      <c r="R18" s="38">
        <v>0</v>
      </c>
      <c r="S18" s="38">
        <v>0</v>
      </c>
      <c r="T18" s="38">
        <f t="shared" si="8"/>
        <v>0</v>
      </c>
    </row>
    <row r="19" spans="2:20" ht="13.9" customHeight="1">
      <c r="B19" s="17" t="s">
        <v>18</v>
      </c>
      <c r="C19" s="38">
        <v>20.3</v>
      </c>
      <c r="D19" s="38">
        <v>0</v>
      </c>
      <c r="E19" s="38">
        <f t="shared" si="2"/>
        <v>20.3</v>
      </c>
      <c r="F19" s="38">
        <v>6.8</v>
      </c>
      <c r="G19" s="38">
        <v>0</v>
      </c>
      <c r="H19" s="38">
        <f t="shared" si="3"/>
        <v>6.8</v>
      </c>
      <c r="I19" s="38">
        <v>5.9</v>
      </c>
      <c r="J19" s="38">
        <v>0</v>
      </c>
      <c r="K19" s="38">
        <f t="shared" si="9"/>
        <v>5.9</v>
      </c>
      <c r="L19" s="38">
        <v>4</v>
      </c>
      <c r="M19" s="38">
        <v>0</v>
      </c>
      <c r="N19" s="38">
        <f t="shared" si="10"/>
        <v>4</v>
      </c>
      <c r="O19" s="38">
        <v>1.8</v>
      </c>
      <c r="P19" s="38">
        <v>0</v>
      </c>
      <c r="Q19" s="38">
        <f t="shared" si="4"/>
        <v>1.8</v>
      </c>
      <c r="R19" s="38">
        <v>1.8</v>
      </c>
      <c r="S19" s="38">
        <v>0</v>
      </c>
      <c r="T19" s="38">
        <f t="shared" si="8"/>
        <v>1.8</v>
      </c>
    </row>
    <row r="20" spans="2:20" ht="13.9" customHeight="1">
      <c r="B20" s="17" t="s">
        <v>19</v>
      </c>
      <c r="C20" s="38">
        <v>15.3</v>
      </c>
      <c r="D20" s="38">
        <v>0</v>
      </c>
      <c r="E20" s="38">
        <f t="shared" si="2"/>
        <v>15.3</v>
      </c>
      <c r="F20" s="38">
        <v>6.6</v>
      </c>
      <c r="G20" s="38">
        <v>0</v>
      </c>
      <c r="H20" s="38">
        <f t="shared" si="3"/>
        <v>6.6</v>
      </c>
      <c r="I20" s="38">
        <v>4.8</v>
      </c>
      <c r="J20" s="38">
        <v>0</v>
      </c>
      <c r="K20" s="38">
        <f t="shared" si="9"/>
        <v>4.8</v>
      </c>
      <c r="L20" s="38">
        <v>2.7</v>
      </c>
      <c r="M20" s="38">
        <v>0</v>
      </c>
      <c r="N20" s="38">
        <f t="shared" si="10"/>
        <v>2.7</v>
      </c>
      <c r="O20" s="38">
        <v>0.6</v>
      </c>
      <c r="P20" s="38">
        <v>0</v>
      </c>
      <c r="Q20" s="38">
        <f t="shared" si="4"/>
        <v>0.6</v>
      </c>
      <c r="R20" s="38">
        <v>0.6</v>
      </c>
      <c r="S20" s="38">
        <v>0</v>
      </c>
      <c r="T20" s="38">
        <f t="shared" si="8"/>
        <v>0.6</v>
      </c>
    </row>
    <row r="21" spans="2:20" ht="13.9" customHeight="1">
      <c r="B21" s="7" t="s">
        <v>20</v>
      </c>
      <c r="C21" s="37">
        <f>SUM(C22)</f>
        <v>108.6</v>
      </c>
      <c r="D21" s="37">
        <v>0.1</v>
      </c>
      <c r="E21" s="37">
        <f>C21+D21</f>
        <v>108.69999999999999</v>
      </c>
      <c r="F21" s="37">
        <v>26.8</v>
      </c>
      <c r="G21" s="37">
        <v>0</v>
      </c>
      <c r="H21" s="37">
        <f>F21+G21</f>
        <v>26.8</v>
      </c>
      <c r="I21" s="37">
        <v>27.3</v>
      </c>
      <c r="J21" s="37">
        <f>SUM(J22:J24)</f>
        <v>0</v>
      </c>
      <c r="K21" s="37">
        <f>I21+J21</f>
        <v>27.3</v>
      </c>
      <c r="L21" s="37">
        <f>L22</f>
        <v>27.3</v>
      </c>
      <c r="M21" s="37">
        <v>0</v>
      </c>
      <c r="N21" s="37">
        <f t="shared" si="10"/>
        <v>27.3</v>
      </c>
      <c r="O21" s="37">
        <v>13.6</v>
      </c>
      <c r="P21" s="37">
        <v>0</v>
      </c>
      <c r="Q21" s="37">
        <f t="shared" si="4"/>
        <v>13.6</v>
      </c>
      <c r="R21" s="37">
        <v>13.6</v>
      </c>
      <c r="S21" s="37">
        <v>0</v>
      </c>
      <c r="T21" s="37">
        <f t="shared" si="8"/>
        <v>13.6</v>
      </c>
    </row>
    <row r="22" spans="2:20" ht="13.9" customHeight="1">
      <c r="B22" s="17" t="s">
        <v>21</v>
      </c>
      <c r="C22" s="38">
        <v>108.6</v>
      </c>
      <c r="D22" s="38">
        <v>0</v>
      </c>
      <c r="E22" s="38">
        <f t="shared" si="2"/>
        <v>108.6</v>
      </c>
      <c r="F22" s="38">
        <v>26.8</v>
      </c>
      <c r="G22" s="38">
        <v>0</v>
      </c>
      <c r="H22" s="38">
        <f t="shared" si="3"/>
        <v>26.8</v>
      </c>
      <c r="I22" s="38">
        <v>27.3</v>
      </c>
      <c r="J22" s="38">
        <v>0</v>
      </c>
      <c r="K22" s="38">
        <f>I22+J22</f>
        <v>27.3</v>
      </c>
      <c r="L22" s="38">
        <v>27.3</v>
      </c>
      <c r="M22" s="38">
        <v>0</v>
      </c>
      <c r="N22" s="38">
        <f t="shared" si="10"/>
        <v>27.3</v>
      </c>
      <c r="O22" s="38">
        <v>13.6</v>
      </c>
      <c r="P22" s="38">
        <v>0</v>
      </c>
      <c r="Q22" s="38">
        <f t="shared" si="4"/>
        <v>13.6</v>
      </c>
      <c r="R22" s="38">
        <v>13.6</v>
      </c>
      <c r="S22" s="38">
        <v>0</v>
      </c>
      <c r="T22" s="38">
        <f t="shared" si="8"/>
        <v>13.6</v>
      </c>
    </row>
    <row r="23" spans="2:20" ht="13.9" customHeight="1">
      <c r="B23" s="12" t="s">
        <v>22</v>
      </c>
      <c r="C23" s="39">
        <v>108.6</v>
      </c>
      <c r="D23" s="39">
        <v>0</v>
      </c>
      <c r="E23" s="39">
        <f t="shared" ref="E23:E34" si="11">C23+D23</f>
        <v>108.6</v>
      </c>
      <c r="F23" s="39">
        <v>26.8</v>
      </c>
      <c r="G23" s="39">
        <v>0</v>
      </c>
      <c r="H23" s="39">
        <f t="shared" si="3"/>
        <v>26.8</v>
      </c>
      <c r="I23" s="39">
        <v>27.3</v>
      </c>
      <c r="J23" s="39"/>
      <c r="K23" s="39">
        <f>I23+J23</f>
        <v>27.3</v>
      </c>
      <c r="L23" s="39">
        <v>27.3</v>
      </c>
      <c r="M23" s="39">
        <v>0</v>
      </c>
      <c r="N23" s="39">
        <f t="shared" si="10"/>
        <v>27.3</v>
      </c>
      <c r="O23" s="39">
        <v>13.6</v>
      </c>
      <c r="P23" s="39">
        <v>0</v>
      </c>
      <c r="Q23" s="39">
        <f t="shared" si="4"/>
        <v>13.6</v>
      </c>
      <c r="R23" s="39">
        <v>13.6</v>
      </c>
      <c r="S23" s="39">
        <v>0</v>
      </c>
      <c r="T23" s="39">
        <f t="shared" si="8"/>
        <v>13.6</v>
      </c>
    </row>
    <row r="24" spans="2:20" ht="13.9" customHeight="1">
      <c r="B24" s="12" t="s">
        <v>23</v>
      </c>
      <c r="C24" s="39">
        <v>0</v>
      </c>
      <c r="D24" s="39">
        <v>0.1</v>
      </c>
      <c r="E24" s="39">
        <f t="shared" si="11"/>
        <v>0.1</v>
      </c>
      <c r="F24" s="39">
        <v>0</v>
      </c>
      <c r="G24" s="39">
        <v>0</v>
      </c>
      <c r="H24" s="39">
        <f t="shared" si="3"/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f t="shared" si="10"/>
        <v>0</v>
      </c>
      <c r="O24" s="39">
        <v>0</v>
      </c>
      <c r="P24" s="39">
        <v>0</v>
      </c>
      <c r="Q24" s="39">
        <f t="shared" si="4"/>
        <v>0</v>
      </c>
      <c r="R24" s="39">
        <v>0</v>
      </c>
      <c r="S24" s="39">
        <v>0</v>
      </c>
      <c r="T24" s="39">
        <f t="shared" si="8"/>
        <v>0</v>
      </c>
    </row>
    <row r="25" spans="2:20" ht="13.9" customHeight="1">
      <c r="B25" s="7" t="s">
        <v>24</v>
      </c>
      <c r="C25" s="37">
        <v>0</v>
      </c>
      <c r="D25" s="37">
        <v>57.6</v>
      </c>
      <c r="E25" s="37">
        <f>C25+D25</f>
        <v>57.6</v>
      </c>
      <c r="F25" s="37">
        <v>0</v>
      </c>
      <c r="G25" s="37">
        <f>SUM(G26:G27)</f>
        <v>8.1999999999999993</v>
      </c>
      <c r="H25" s="37">
        <f>SUM(H26:H27)</f>
        <v>8.1999999999999993</v>
      </c>
      <c r="I25" s="37">
        <v>0</v>
      </c>
      <c r="J25" s="37">
        <f>J26+J27</f>
        <v>16.399999999999999</v>
      </c>
      <c r="K25" s="37">
        <v>16.399999999999999</v>
      </c>
      <c r="L25" s="37">
        <v>0</v>
      </c>
      <c r="M25" s="37">
        <v>16.5</v>
      </c>
      <c r="N25" s="37">
        <f>L25+M25</f>
        <v>16.5</v>
      </c>
      <c r="O25" s="37">
        <v>0</v>
      </c>
      <c r="P25" s="37">
        <v>8.33</v>
      </c>
      <c r="Q25" s="37">
        <f t="shared" si="4"/>
        <v>8.33</v>
      </c>
      <c r="R25" s="37">
        <v>0</v>
      </c>
      <c r="S25" s="37">
        <v>8.33</v>
      </c>
      <c r="T25" s="37">
        <f t="shared" si="8"/>
        <v>8.33</v>
      </c>
    </row>
    <row r="26" spans="2:20" ht="13.9" customHeight="1">
      <c r="B26" s="12" t="s">
        <v>25</v>
      </c>
      <c r="C26" s="39">
        <v>0</v>
      </c>
      <c r="D26" s="39">
        <v>53</v>
      </c>
      <c r="E26" s="39">
        <f t="shared" si="11"/>
        <v>53</v>
      </c>
      <c r="F26" s="39">
        <v>0</v>
      </c>
      <c r="G26" s="39">
        <v>7.6</v>
      </c>
      <c r="H26" s="39">
        <f t="shared" si="3"/>
        <v>7.6</v>
      </c>
      <c r="I26" s="39">
        <v>0</v>
      </c>
      <c r="J26" s="39">
        <v>15.2</v>
      </c>
      <c r="K26" s="39">
        <v>15.2</v>
      </c>
      <c r="L26" s="39">
        <v>0</v>
      </c>
      <c r="M26" s="39">
        <v>15.2</v>
      </c>
      <c r="N26" s="39">
        <f t="shared" si="10"/>
        <v>15.2</v>
      </c>
      <c r="O26" s="39">
        <v>0</v>
      </c>
      <c r="P26" s="39">
        <v>7.6</v>
      </c>
      <c r="Q26" s="39">
        <f t="shared" si="4"/>
        <v>7.6</v>
      </c>
      <c r="R26" s="39">
        <v>0</v>
      </c>
      <c r="S26" s="39">
        <v>7.6</v>
      </c>
      <c r="T26" s="39">
        <f t="shared" si="8"/>
        <v>7.6</v>
      </c>
    </row>
    <row r="27" spans="2:20" ht="13.9" customHeight="1">
      <c r="B27" s="12" t="s">
        <v>26</v>
      </c>
      <c r="C27" s="39">
        <v>0</v>
      </c>
      <c r="D27" s="39">
        <v>4.5</v>
      </c>
      <c r="E27" s="39">
        <f t="shared" si="11"/>
        <v>4.5</v>
      </c>
      <c r="F27" s="39">
        <v>0</v>
      </c>
      <c r="G27" s="39">
        <v>0.6</v>
      </c>
      <c r="H27" s="39">
        <f t="shared" si="3"/>
        <v>0.6</v>
      </c>
      <c r="I27" s="39">
        <v>0</v>
      </c>
      <c r="J27" s="39">
        <v>1.2</v>
      </c>
      <c r="K27" s="39">
        <v>1.2</v>
      </c>
      <c r="L27" s="39">
        <v>0</v>
      </c>
      <c r="M27" s="39">
        <v>1.3</v>
      </c>
      <c r="N27" s="39">
        <f t="shared" si="10"/>
        <v>1.3</v>
      </c>
      <c r="O27" s="39">
        <v>0</v>
      </c>
      <c r="P27" s="39">
        <v>0.7</v>
      </c>
      <c r="Q27" s="39">
        <f t="shared" si="4"/>
        <v>0.7</v>
      </c>
      <c r="R27" s="39">
        <v>0</v>
      </c>
      <c r="S27" s="39">
        <v>0.7</v>
      </c>
      <c r="T27" s="39">
        <f t="shared" si="8"/>
        <v>0.7</v>
      </c>
    </row>
    <row r="28" spans="2:20" ht="13.9" customHeight="1">
      <c r="B28" s="7" t="s">
        <v>27</v>
      </c>
      <c r="C28" s="37">
        <v>0</v>
      </c>
      <c r="D28" s="37">
        <v>14.3</v>
      </c>
      <c r="E28" s="37">
        <f>C28+D28</f>
        <v>14.3</v>
      </c>
      <c r="F28" s="37">
        <v>0</v>
      </c>
      <c r="G28" s="37">
        <f>SUM(G29:G34)</f>
        <v>3.6</v>
      </c>
      <c r="H28" s="37">
        <f>F28+G28</f>
        <v>3.6</v>
      </c>
      <c r="I28" s="37">
        <v>0</v>
      </c>
      <c r="J28" s="37">
        <v>3.5</v>
      </c>
      <c r="K28" s="37">
        <v>3.5</v>
      </c>
      <c r="L28" s="37">
        <v>0</v>
      </c>
      <c r="M28" s="37">
        <v>3.9</v>
      </c>
      <c r="N28" s="37">
        <f>L28+M28</f>
        <v>3.9</v>
      </c>
      <c r="O28" s="37">
        <v>0</v>
      </c>
      <c r="P28" s="37">
        <f>SUM(P29:P34)</f>
        <v>1.6</v>
      </c>
      <c r="Q28" s="37">
        <f t="shared" si="4"/>
        <v>1.6</v>
      </c>
      <c r="R28" s="37">
        <v>0</v>
      </c>
      <c r="S28" s="37">
        <f>SUM(S29:S34)</f>
        <v>1.6</v>
      </c>
      <c r="T28" s="37">
        <f t="shared" si="8"/>
        <v>1.6</v>
      </c>
    </row>
    <row r="29" spans="2:20" ht="13.9" customHeight="1">
      <c r="B29" s="12" t="s">
        <v>28</v>
      </c>
      <c r="C29" s="39">
        <v>0</v>
      </c>
      <c r="D29" s="39">
        <v>0.3</v>
      </c>
      <c r="E29" s="39">
        <f t="shared" si="11"/>
        <v>0.3</v>
      </c>
      <c r="F29" s="39">
        <v>0</v>
      </c>
      <c r="G29" s="39">
        <v>0.3</v>
      </c>
      <c r="H29" s="39">
        <f t="shared" si="3"/>
        <v>0.3</v>
      </c>
      <c r="I29" s="39">
        <v>0</v>
      </c>
      <c r="J29" s="39">
        <v>0</v>
      </c>
      <c r="K29" s="39"/>
      <c r="L29" s="39">
        <v>0</v>
      </c>
      <c r="M29" s="39">
        <v>0</v>
      </c>
      <c r="N29" s="39">
        <f t="shared" si="10"/>
        <v>0</v>
      </c>
      <c r="O29" s="39">
        <v>0</v>
      </c>
      <c r="P29" s="39">
        <v>0</v>
      </c>
      <c r="Q29" s="39">
        <f t="shared" si="4"/>
        <v>0</v>
      </c>
      <c r="R29" s="39">
        <v>0</v>
      </c>
      <c r="S29" s="39">
        <v>0</v>
      </c>
      <c r="T29" s="39">
        <f t="shared" si="8"/>
        <v>0</v>
      </c>
    </row>
    <row r="30" spans="2:20" ht="13.9" customHeight="1">
      <c r="B30" s="12" t="s">
        <v>29</v>
      </c>
      <c r="C30" s="39">
        <v>0</v>
      </c>
      <c r="D30" s="39">
        <v>1</v>
      </c>
      <c r="E30" s="39">
        <f t="shared" si="11"/>
        <v>1</v>
      </c>
      <c r="F30" s="39">
        <v>0</v>
      </c>
      <c r="G30" s="39">
        <v>0.3</v>
      </c>
      <c r="H30" s="39">
        <f t="shared" si="3"/>
        <v>0.3</v>
      </c>
      <c r="I30" s="39">
        <v>0</v>
      </c>
      <c r="J30" s="39">
        <v>0.2</v>
      </c>
      <c r="K30" s="39"/>
      <c r="L30" s="39">
        <v>0</v>
      </c>
      <c r="M30" s="39">
        <v>0.2</v>
      </c>
      <c r="N30" s="39">
        <f t="shared" si="10"/>
        <v>0.2</v>
      </c>
      <c r="O30" s="39">
        <v>0</v>
      </c>
      <c r="P30" s="39">
        <v>0.1</v>
      </c>
      <c r="Q30" s="39">
        <f t="shared" si="4"/>
        <v>0.1</v>
      </c>
      <c r="R30" s="39">
        <v>0</v>
      </c>
      <c r="S30" s="39">
        <v>0.1</v>
      </c>
      <c r="T30" s="39">
        <f t="shared" si="8"/>
        <v>0.1</v>
      </c>
    </row>
    <row r="31" spans="2:20" ht="13.9" customHeight="1">
      <c r="B31" s="12" t="s">
        <v>30</v>
      </c>
      <c r="C31" s="39">
        <v>0</v>
      </c>
      <c r="D31" s="39">
        <v>12.1</v>
      </c>
      <c r="E31" s="39">
        <f t="shared" si="11"/>
        <v>12.1</v>
      </c>
      <c r="F31" s="39">
        <v>0</v>
      </c>
      <c r="G31" s="39">
        <v>3</v>
      </c>
      <c r="H31" s="39">
        <f t="shared" si="3"/>
        <v>3</v>
      </c>
      <c r="I31" s="39">
        <v>0</v>
      </c>
      <c r="J31" s="39">
        <v>3</v>
      </c>
      <c r="K31" s="39"/>
      <c r="L31" s="39">
        <v>0</v>
      </c>
      <c r="M31" s="39">
        <v>3</v>
      </c>
      <c r="N31" s="39">
        <f t="shared" si="10"/>
        <v>3</v>
      </c>
      <c r="O31" s="39">
        <v>0</v>
      </c>
      <c r="P31" s="39">
        <v>1.5</v>
      </c>
      <c r="Q31" s="39">
        <f t="shared" si="4"/>
        <v>1.5</v>
      </c>
      <c r="R31" s="39">
        <v>0</v>
      </c>
      <c r="S31" s="39">
        <v>1.5</v>
      </c>
      <c r="T31" s="39">
        <f t="shared" si="8"/>
        <v>1.5</v>
      </c>
    </row>
    <row r="32" spans="2:20" ht="13.9" customHeight="1">
      <c r="B32" s="12" t="s">
        <v>31</v>
      </c>
      <c r="C32" s="39">
        <v>0</v>
      </c>
      <c r="D32" s="39">
        <v>0.9</v>
      </c>
      <c r="E32" s="39">
        <f t="shared" si="11"/>
        <v>0.9</v>
      </c>
      <c r="F32" s="39">
        <v>0</v>
      </c>
      <c r="G32" s="39">
        <v>0</v>
      </c>
      <c r="H32" s="39">
        <f t="shared" si="3"/>
        <v>0</v>
      </c>
      <c r="I32" s="39">
        <v>0</v>
      </c>
      <c r="J32" s="39">
        <v>0.2</v>
      </c>
      <c r="K32" s="39"/>
      <c r="L32" s="39">
        <v>0</v>
      </c>
      <c r="M32" s="39">
        <v>0.6</v>
      </c>
      <c r="N32" s="39">
        <f t="shared" si="10"/>
        <v>0.6</v>
      </c>
      <c r="O32" s="39">
        <v>0</v>
      </c>
      <c r="P32" s="39">
        <v>0</v>
      </c>
      <c r="Q32" s="39">
        <f t="shared" si="4"/>
        <v>0</v>
      </c>
      <c r="R32" s="39">
        <v>0</v>
      </c>
      <c r="S32" s="39">
        <v>0</v>
      </c>
      <c r="T32" s="39">
        <f t="shared" si="8"/>
        <v>0</v>
      </c>
    </row>
    <row r="33" spans="2:20" ht="13.9" customHeight="1">
      <c r="B33" s="12" t="s">
        <v>32</v>
      </c>
      <c r="C33" s="39">
        <v>0</v>
      </c>
      <c r="D33" s="39">
        <v>0</v>
      </c>
      <c r="E33" s="39">
        <f t="shared" si="11"/>
        <v>0</v>
      </c>
      <c r="F33" s="39">
        <v>0</v>
      </c>
      <c r="G33" s="39">
        <v>0</v>
      </c>
      <c r="H33" s="39">
        <f t="shared" si="3"/>
        <v>0</v>
      </c>
      <c r="I33" s="39">
        <v>0</v>
      </c>
      <c r="J33" s="39">
        <v>0</v>
      </c>
      <c r="K33" s="39"/>
      <c r="L33" s="39">
        <v>0</v>
      </c>
      <c r="M33" s="39">
        <v>0</v>
      </c>
      <c r="N33" s="39">
        <f t="shared" si="10"/>
        <v>0</v>
      </c>
      <c r="O33" s="39">
        <v>0</v>
      </c>
      <c r="P33" s="39">
        <v>0</v>
      </c>
      <c r="Q33" s="39">
        <f t="shared" si="4"/>
        <v>0</v>
      </c>
      <c r="R33" s="39">
        <v>0</v>
      </c>
      <c r="S33" s="39">
        <v>0</v>
      </c>
      <c r="T33" s="39">
        <f t="shared" si="8"/>
        <v>0</v>
      </c>
    </row>
    <row r="34" spans="2:20" ht="13.9" customHeight="1">
      <c r="B34" s="12" t="s">
        <v>33</v>
      </c>
      <c r="C34" s="39">
        <v>0</v>
      </c>
      <c r="D34" s="39">
        <v>0</v>
      </c>
      <c r="E34" s="39">
        <f t="shared" si="11"/>
        <v>0</v>
      </c>
      <c r="F34" s="39">
        <v>0</v>
      </c>
      <c r="G34" s="39">
        <v>0</v>
      </c>
      <c r="H34" s="39">
        <f t="shared" si="3"/>
        <v>0</v>
      </c>
      <c r="I34" s="39">
        <v>0</v>
      </c>
      <c r="J34" s="39">
        <v>0</v>
      </c>
      <c r="K34" s="39"/>
      <c r="L34" s="39">
        <v>0</v>
      </c>
      <c r="M34" s="39">
        <v>0</v>
      </c>
      <c r="N34" s="39">
        <f t="shared" si="10"/>
        <v>0</v>
      </c>
      <c r="O34" s="39">
        <v>0</v>
      </c>
      <c r="P34" s="39">
        <v>0</v>
      </c>
      <c r="Q34" s="39">
        <f t="shared" si="4"/>
        <v>0</v>
      </c>
      <c r="R34" s="39">
        <v>0</v>
      </c>
      <c r="S34" s="39">
        <v>0</v>
      </c>
      <c r="T34" s="39">
        <f t="shared" si="8"/>
        <v>0</v>
      </c>
    </row>
    <row r="35" spans="2:20" ht="13.9" customHeight="1">
      <c r="B35" s="15" t="s">
        <v>4</v>
      </c>
      <c r="C35" s="27">
        <f>C6+C21+C25+C28</f>
        <v>600</v>
      </c>
      <c r="D35" s="27">
        <f>D6+D21+D25+D28</f>
        <v>103.60000000000001</v>
      </c>
      <c r="E35" s="27">
        <f>C35+D35</f>
        <v>703.6</v>
      </c>
      <c r="F35" s="27">
        <f>F28+F25+F21+F6</f>
        <v>104.49999999999999</v>
      </c>
      <c r="G35" s="27">
        <f>G28+G25+G21+G6</f>
        <v>14.799999999999999</v>
      </c>
      <c r="H35" s="27">
        <f>F35+G35</f>
        <v>119.29999999999998</v>
      </c>
      <c r="I35" s="27">
        <f>I6+I21+I25+I28</f>
        <v>162.10000000000002</v>
      </c>
      <c r="J35" s="27">
        <f>J6+J21+J25+J28</f>
        <v>31.299999999999997</v>
      </c>
      <c r="K35" s="27">
        <f>I35+J35</f>
        <v>193.40000000000003</v>
      </c>
      <c r="L35" s="27">
        <f>L28+L25+L21+L6</f>
        <v>159.10000000000002</v>
      </c>
      <c r="M35" s="27">
        <f>M28+M25+M21+M6</f>
        <v>29.799999999999997</v>
      </c>
      <c r="N35" s="27">
        <f>L35+M35</f>
        <v>188.90000000000003</v>
      </c>
      <c r="O35" s="27">
        <f>O28+O25+O21+O6</f>
        <v>87.199999999999989</v>
      </c>
      <c r="P35" s="27">
        <f>P28+P25+P21+P6</f>
        <v>13.83</v>
      </c>
      <c r="Q35" s="27">
        <f>O35+P35</f>
        <v>101.02999999999999</v>
      </c>
      <c r="R35" s="27">
        <f>R28+R25+R21+R6</f>
        <v>87.199999999999989</v>
      </c>
      <c r="S35" s="27">
        <f>S28+S25+S21+S6</f>
        <v>13.83</v>
      </c>
      <c r="T35" s="27">
        <f>R35+S35</f>
        <v>101.02999999999999</v>
      </c>
    </row>
    <row r="36" spans="2:20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20" s="2" customFormat="1">
      <c r="B37" s="28" t="s">
        <v>2</v>
      </c>
      <c r="C37" s="31">
        <f>C35</f>
        <v>600</v>
      </c>
      <c r="D37" s="32">
        <f>C37/C39</f>
        <v>0.85275724843661171</v>
      </c>
      <c r="E37" s="18"/>
    </row>
    <row r="38" spans="2:20" s="2" customFormat="1">
      <c r="B38" s="33" t="s">
        <v>3</v>
      </c>
      <c r="C38" s="29">
        <f>D5</f>
        <v>103.60000000000001</v>
      </c>
      <c r="D38" s="30">
        <f>C38/C39</f>
        <v>0.14724275156338829</v>
      </c>
      <c r="E38" s="18"/>
    </row>
    <row r="39" spans="2:20" s="2" customFormat="1">
      <c r="B39" s="34" t="s">
        <v>34</v>
      </c>
      <c r="C39" s="35">
        <f>SUM(C37:C38)</f>
        <v>703.6</v>
      </c>
      <c r="D39" s="36">
        <f>SUM(D37:D38)</f>
        <v>1</v>
      </c>
    </row>
    <row r="40" spans="2:20" s="2" customFormat="1"/>
    <row r="41" spans="2:20" s="2" customFormat="1">
      <c r="L41" s="20"/>
    </row>
    <row r="42" spans="2:20" s="2" customFormat="1"/>
    <row r="43" spans="2:20" s="2" customFormat="1">
      <c r="E43" s="20"/>
    </row>
    <row r="44" spans="2:20" s="2" customFormat="1"/>
    <row r="45" spans="2:20" s="2" customFormat="1"/>
    <row r="46" spans="2:20" s="2" customFormat="1"/>
    <row r="47" spans="2:20" s="2" customFormat="1"/>
    <row r="48" spans="2:20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</sheetData>
  <mergeCells count="7">
    <mergeCell ref="R3:T3"/>
    <mergeCell ref="B2:M2"/>
    <mergeCell ref="C3:E3"/>
    <mergeCell ref="F3:H3"/>
    <mergeCell ref="I3:K3"/>
    <mergeCell ref="L3:N3"/>
    <mergeCell ref="O3:Q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AA285"/>
  <sheetViews>
    <sheetView zoomScale="90" zoomScaleNormal="90" workbookViewId="0" xr3:uid="{842E5F09-E766-5B8D-85AF-A39847EA96FD}">
      <selection activeCell="H10" sqref="H10"/>
    </sheetView>
  </sheetViews>
  <sheetFormatPr defaultColWidth="8.7109375" defaultRowHeight="13.9"/>
  <cols>
    <col min="1" max="1" width="8.7109375" style="2"/>
    <col min="2" max="2" width="69.7109375" style="4" customWidth="1"/>
    <col min="3" max="3" width="19.42578125" style="4" customWidth="1"/>
    <col min="4" max="4" width="17.140625" style="4" customWidth="1"/>
    <col min="5" max="5" width="16.28515625" style="4" bestFit="1" customWidth="1"/>
    <col min="6" max="6" width="10.5703125" style="4" customWidth="1"/>
    <col min="7" max="7" width="8.7109375" style="4"/>
    <col min="8" max="8" width="8.7109375" style="3"/>
    <col min="9" max="9" width="53.28515625" style="3" bestFit="1" customWidth="1"/>
    <col min="10" max="10" width="12.42578125" style="3" bestFit="1" customWidth="1"/>
    <col min="11" max="11" width="13.42578125" style="3" bestFit="1" customWidth="1"/>
    <col min="12" max="18" width="8.7109375" style="3"/>
    <col min="19" max="19" width="14.140625" style="3" bestFit="1" customWidth="1"/>
    <col min="20" max="21" width="13.42578125" style="3" bestFit="1" customWidth="1"/>
    <col min="22" max="27" width="8.7109375" style="3"/>
    <col min="28" max="16384" width="8.7109375" style="4"/>
  </cols>
  <sheetData>
    <row r="1" spans="1:27">
      <c r="B1" s="2"/>
      <c r="C1" s="2"/>
      <c r="D1" s="2"/>
      <c r="E1" s="2"/>
      <c r="F1" s="2"/>
      <c r="G1" s="2"/>
      <c r="H1" s="2"/>
      <c r="I1" s="2"/>
    </row>
    <row r="2" spans="1:27" ht="34.35" customHeight="1">
      <c r="B2" s="47" t="s">
        <v>35</v>
      </c>
      <c r="C2" s="47"/>
      <c r="D2" s="47"/>
      <c r="E2" s="47"/>
      <c r="F2" s="47"/>
      <c r="G2" s="2"/>
    </row>
    <row r="3" spans="1:27" ht="27.6" customHeight="1">
      <c r="A3" s="5"/>
      <c r="B3" s="49" t="s">
        <v>36</v>
      </c>
      <c r="C3" s="49"/>
      <c r="D3" s="49"/>
      <c r="E3" s="49"/>
      <c r="F3" s="49"/>
      <c r="G3" s="14"/>
    </row>
    <row r="4" spans="1:27" ht="31.15" customHeight="1">
      <c r="B4" s="1"/>
      <c r="C4" s="1" t="s">
        <v>2</v>
      </c>
      <c r="D4" s="1" t="s">
        <v>3</v>
      </c>
      <c r="E4" s="1" t="s">
        <v>4</v>
      </c>
      <c r="F4" s="1" t="s">
        <v>37</v>
      </c>
      <c r="G4" s="3"/>
      <c r="R4" s="48" t="s">
        <v>38</v>
      </c>
      <c r="S4" s="48"/>
      <c r="T4" s="48"/>
      <c r="U4" s="48"/>
      <c r="V4" s="48"/>
      <c r="W4" s="48"/>
    </row>
    <row r="5" spans="1:27">
      <c r="B5" s="6" t="s">
        <v>5</v>
      </c>
      <c r="C5" s="24">
        <v>491.4</v>
      </c>
      <c r="D5" s="24">
        <v>31.6</v>
      </c>
      <c r="E5" s="24">
        <f>SUM(C5:D5)</f>
        <v>523</v>
      </c>
      <c r="F5" s="41">
        <f>E5/E9</f>
        <v>0.74328837599306452</v>
      </c>
      <c r="G5" s="3"/>
      <c r="R5" s="8"/>
      <c r="S5" s="9" t="s">
        <v>2</v>
      </c>
      <c r="T5" s="10" t="s">
        <v>39</v>
      </c>
      <c r="U5" s="9" t="s">
        <v>4</v>
      </c>
      <c r="V5" s="9" t="s">
        <v>37</v>
      </c>
      <c r="W5" s="11"/>
    </row>
    <row r="6" spans="1:27" s="2" customFormat="1">
      <c r="B6" s="6" t="s">
        <v>40</v>
      </c>
      <c r="C6" s="24">
        <v>108.6</v>
      </c>
      <c r="D6" s="24">
        <v>0.13</v>
      </c>
      <c r="E6" s="24">
        <f t="shared" ref="E6:E8" si="0">SUM(C6:D6)</f>
        <v>108.72999999999999</v>
      </c>
      <c r="F6" s="41">
        <f>E6/E9</f>
        <v>0.15452723732643575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2" customFormat="1">
      <c r="B7" s="6" t="s">
        <v>24</v>
      </c>
      <c r="C7" s="24">
        <v>0</v>
      </c>
      <c r="D7" s="24">
        <v>57.6</v>
      </c>
      <c r="E7" s="24">
        <f t="shared" si="0"/>
        <v>57.6</v>
      </c>
      <c r="F7" s="41">
        <f>E7/E9</f>
        <v>8.186120546309851E-2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2" customFormat="1">
      <c r="B8" s="6" t="s">
        <v>27</v>
      </c>
      <c r="C8" s="24">
        <v>0</v>
      </c>
      <c r="D8" s="24">
        <v>14.3</v>
      </c>
      <c r="E8" s="24">
        <f t="shared" si="0"/>
        <v>14.3</v>
      </c>
      <c r="F8" s="41">
        <f>E8/E9</f>
        <v>2.0323181217401193E-2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2" customFormat="1" ht="19.149999999999999" customHeight="1">
      <c r="B9" s="1" t="s">
        <v>4</v>
      </c>
      <c r="C9" s="25">
        <f>SUM(C5:C8)</f>
        <v>600</v>
      </c>
      <c r="D9" s="25">
        <f>SUM(D5:D8)</f>
        <v>103.63</v>
      </c>
      <c r="E9" s="25">
        <f>SUM(E5:E8)</f>
        <v>703.63</v>
      </c>
      <c r="F9" s="42">
        <f>SUM(F5:F8)</f>
        <v>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2" customFormat="1"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2" customFormat="1"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2" customFormat="1"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2" customFormat="1"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2" customFormat="1"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2" customFormat="1"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2" customFormat="1"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8:27" s="2" customFormat="1"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8:27" s="2" customFormat="1"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8:27" s="2" customFormat="1"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8:27" s="2" customFormat="1"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8:27" s="2" customFormat="1"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8:27" s="2" customFormat="1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8:27" s="2" customFormat="1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8:27" s="2" customFormat="1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8:27" s="2" customFormat="1"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8:27" s="2" customFormat="1"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8:27" s="2" customFormat="1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8:27" s="2" customFormat="1"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8:27" s="2" customFormat="1"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8:27" s="2" customFormat="1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8:27" s="2" customFormat="1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8:27" s="2" customFormat="1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8:27" s="2" customFormat="1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8:27" s="2" customFormat="1"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8:27" s="2" customFormat="1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8:27" s="2" customFormat="1"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8:27" s="2" customFormat="1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8:27" s="2" customFormat="1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8:27" s="2" customFormat="1"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8:27" s="2" customFormat="1"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8:27" s="2" customFormat="1"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8:27" s="2" customFormat="1"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8:27" s="2" customFormat="1"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8:27" s="2" customFormat="1"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8:27" s="2" customFormat="1"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8:27" s="2" customFormat="1"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8:27" s="2" customFormat="1"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8:27" s="2" customFormat="1"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8:27" s="2" customFormat="1"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8:27" s="2" customFormat="1"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8:27" s="2" customFormat="1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8:27" s="2" customFormat="1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8:27" s="2" customFormat="1"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8:27" s="2" customFormat="1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8:27" s="2" customFormat="1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8:27" s="2" customFormat="1"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8:27" s="2" customFormat="1"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8:27" s="2" customFormat="1"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8:27" s="2" customFormat="1"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8:27" s="2" customFormat="1"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8:27" s="2" customFormat="1"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8:27" s="2" customFormat="1"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8:27" s="2" customFormat="1"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8:27" s="2" customFormat="1"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8:27" s="2" customFormat="1"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8:27" s="2" customFormat="1"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8:27" s="2" customFormat="1"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8:27" s="2" customFormat="1"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8:27" s="2" customFormat="1"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8:27" s="2" customFormat="1"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8:27" s="2" customFormat="1"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8:27" s="2" customFormat="1"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8:27" s="2" customFormat="1"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8:27" s="2" customFormat="1"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8:27" s="2" customFormat="1"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8:27" s="2" customForma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8:27" s="2" customForma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8:27" s="2" customForma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8:27" s="2" customFormat="1"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8:27" s="2" customFormat="1"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8:27" s="2" customFormat="1"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8:27" s="2" customFormat="1"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8:27" s="2" customFormat="1"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8:27" s="2" customFormat="1"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8:27" s="2" customFormat="1"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8:27" s="2" customFormat="1"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8:27" s="2" customFormat="1"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8:27" s="2" customFormat="1"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8:27" s="2" customFormat="1"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8:27" s="2" customFormat="1"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8:27" s="2" customFormat="1"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8:27" s="2" customFormat="1"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8:27" s="2" customFormat="1"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8:27" s="2" customFormat="1"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8:27" s="2" customFormat="1"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8:27" s="2" customFormat="1"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8:27" s="2" customFormat="1"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8:27" s="2" customFormat="1"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8:27" s="2" customFormat="1"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8:27" s="2" customFormat="1"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8:27" s="2" customFormat="1"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8:27" s="2" customFormat="1"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8:27" s="2" customFormat="1"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8:27" s="2" customFormat="1"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8:27" s="2" customFormat="1"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8:27" s="2" customFormat="1"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8:27" s="2" customFormat="1"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8:27" s="2" customFormat="1"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8:27" s="2" customFormat="1"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8:27" s="2" customFormat="1"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8:27" s="2" customFormat="1"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8:27" s="2" customFormat="1"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8:27" s="2" customFormat="1"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8:27" s="2" customFormat="1"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8:27" s="2" customFormat="1"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8:27" s="2" customFormat="1"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8:27" s="2" customFormat="1"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8:27" s="2" customFormat="1"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8:27" s="2" customFormat="1"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8:27" s="2" customFormat="1"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8:27" s="2" customFormat="1"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8:27" s="2" customFormat="1"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8:27" s="2" customFormat="1"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8:27" s="2" customFormat="1"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8:27" s="2" customFormat="1"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8:27" s="2" customFormat="1"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8:27" s="2" customFormat="1"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8:27" s="2" customFormat="1"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8:27" s="2" customFormat="1"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8:27" s="2" customFormat="1"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8:27" s="2" customFormat="1"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8:27" s="2" customFormat="1"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8:27" s="2" customFormat="1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8:27" s="2" customFormat="1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8:27" s="2" customFormat="1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8:27" s="2" customFormat="1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8:27" s="2" customFormat="1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8:27" s="2" customFormat="1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8:27" s="2" customFormat="1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8:27" s="2" customFormat="1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8:27" s="2" customFormat="1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8:27" s="2" customFormat="1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8:27" s="2" customFormat="1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8:27" s="2" customFormat="1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8:27" s="2" customFormat="1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8:27" s="2" customFormat="1"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8:27" s="2" customFormat="1"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8:27" s="2" customFormat="1"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8:27" s="2" customFormat="1"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8:27" s="2" customFormat="1"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8:27" s="2" customFormat="1"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8:27" s="2" customFormat="1"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8:27" s="2" customFormat="1"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8:27" s="2" customFormat="1"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8:27" s="2" customFormat="1"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8:27" s="2" customFormat="1"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8:27" s="2" customFormat="1"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8:27" s="2" customFormat="1"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8:27" s="2" customFormat="1"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8:27" s="2" customFormat="1"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8:27" s="2" customFormat="1"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8:27" s="2" customFormat="1"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8:27" s="2" customFormat="1"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8:27" s="2" customFormat="1"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8:27" s="2" customFormat="1"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8:27" s="2" customFormat="1"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8:27" s="2" customFormat="1"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8:27" s="2" customFormat="1"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8:27" s="2" customFormat="1"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8:27" s="2" customFormat="1"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8:27" s="2" customFormat="1"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8:27" s="2" customFormat="1"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8:27" s="2" customFormat="1"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8:27" s="2" customFormat="1"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8:27" s="2" customFormat="1"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8:27" s="2" customFormat="1"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8:27" s="2" customFormat="1"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8:27" s="2" customFormat="1"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8:27" s="2" customFormat="1"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8:27" s="2" customFormat="1"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8:27" s="2" customFormat="1"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8:27" s="2" customFormat="1"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8:27" s="2" customFormat="1"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8:27" s="2" customFormat="1"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8:27" s="2" customFormat="1"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8:27" s="2" customFormat="1"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8:27" s="2" customFormat="1"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8:27" s="2" customFormat="1"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8:27" s="2" customFormat="1"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8:27" s="2" customFormat="1"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8:27" s="2" customFormat="1"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8:27" s="2" customFormat="1"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8:27" s="2" customFormat="1"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8:27" s="2" customFormat="1"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8:27" s="2" customFormat="1"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8:27" s="2" customFormat="1"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8:27" s="2" customFormat="1"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8:27" s="2" customFormat="1"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8:27" s="2" customFormat="1"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8:27" s="2" customFormat="1"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8:27" s="2" customFormat="1"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8:27" s="2" customFormat="1"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8:27" s="2" customFormat="1"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8:27" s="2" customFormat="1"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8:27" s="2" customFormat="1"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8:27" s="2" customFormat="1"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8:27" s="2" customFormat="1"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8:27" s="2" customFormat="1"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8:27" s="2" customFormat="1"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8:27" s="2" customFormat="1"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8:27" s="2" customFormat="1"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8:27" s="2" customFormat="1"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8:27" s="2" customFormat="1"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8:27" s="2" customFormat="1"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8:27" s="2" customFormat="1"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8:27" s="2" customFormat="1"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8:27" s="2" customFormat="1"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8:27" s="2" customFormat="1"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8:27" s="2" customFormat="1"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8:27" s="2" customFormat="1"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8:27" s="2" customFormat="1"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8:27" s="2" customFormat="1"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8:27" s="2" customFormat="1"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8:27" s="2" customFormat="1"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8:27" s="2" customFormat="1"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8:27" s="2" customFormat="1"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8:27" s="2" customFormat="1"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8:27" s="2" customFormat="1"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8:27" s="2" customFormat="1"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8:27" s="2" customFormat="1"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8:27" s="2" customFormat="1"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8:27" s="2" customFormat="1"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8:27" s="2" customFormat="1"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8:27" s="2" customFormat="1"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8:27" s="2" customFormat="1"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8:27" s="2" customFormat="1"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8:27" s="2" customFormat="1"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8:27" s="2" customFormat="1"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8:27" s="2" customFormat="1"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8:27" s="2" customFormat="1"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8:27" s="2" customFormat="1"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8:27" s="2" customFormat="1"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8:27" s="2" customFormat="1"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8:27" s="2" customFormat="1"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8:27" s="2" customFormat="1"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8:27" s="2" customFormat="1"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8:27" s="2" customFormat="1"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8:27" s="2" customFormat="1"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8:27" s="2" customFormat="1"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8:27" s="2" customFormat="1"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8:27" s="2" customFormat="1"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8:27" s="2" customFormat="1"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8:27" s="2" customFormat="1"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8:27" s="2" customFormat="1"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8:27" s="2" customFormat="1"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8:27" s="2" customFormat="1"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8:27" s="2" customFormat="1"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8:27" s="2" customFormat="1"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8:27" s="2" customFormat="1"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8:27" s="2" customFormat="1"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8:27" s="2" customFormat="1"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8:27" s="2" customFormat="1"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8:27" s="2" customFormat="1"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8:27" s="2" customFormat="1"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8:27" s="2" customFormat="1"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8:27" s="2" customFormat="1"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8:27" s="2" customFormat="1"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8:27" s="2" customFormat="1"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8:27" s="2" customFormat="1"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8:27" s="2" customFormat="1"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8:27" s="2" customFormat="1"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8:27" s="2" customFormat="1"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8:27" s="2" customFormat="1"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8:27" s="2" customFormat="1"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8:27" s="2" customFormat="1"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8:27" s="2" customFormat="1"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8:27" s="2" customFormat="1"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8:27" s="2" customFormat="1"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8:27" s="2" customFormat="1"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8:27" s="2" customFormat="1"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8:27" s="2" customFormat="1"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8:27" s="2" customFormat="1"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8:27" s="2" customFormat="1"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8:27" s="2" customFormat="1"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8:27" s="2" customFormat="1"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</sheetData>
  <mergeCells count="3">
    <mergeCell ref="R4:W4"/>
    <mergeCell ref="B2:F2"/>
    <mergeCell ref="B3:F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9999"/>
  </sheetPr>
  <dimension ref="A1:AI315"/>
  <sheetViews>
    <sheetView tabSelected="1" topLeftCell="A2" zoomScaleNormal="100" workbookViewId="0" xr3:uid="{51F8DEE0-4D01-5F28-A812-FC0BD7CAC4A5}">
      <pane ySplit="3" topLeftCell="A5" activePane="bottomLeft" state="frozen"/>
      <selection pane="bottomLeft" activeCell="C11" sqref="C11"/>
      <selection activeCell="B23" sqref="B23:B24"/>
    </sheetView>
  </sheetViews>
  <sheetFormatPr defaultColWidth="8.7109375" defaultRowHeight="13.9"/>
  <cols>
    <col min="1" max="1" width="8.7109375" style="2"/>
    <col min="2" max="2" width="72.28515625" style="4" customWidth="1"/>
    <col min="3" max="7" width="8.7109375" style="4" customWidth="1"/>
    <col min="8" max="8" width="12.140625" style="2" customWidth="1"/>
    <col min="9" max="22" width="8.7109375" style="2"/>
    <col min="23" max="16384" width="8.7109375" style="4"/>
  </cols>
  <sheetData>
    <row r="1" spans="1:35" ht="22.15" customHeight="1">
      <c r="A1" s="22"/>
      <c r="B1" s="22"/>
      <c r="C1" s="22"/>
      <c r="D1" s="2"/>
      <c r="E1" s="2"/>
      <c r="F1" s="2"/>
      <c r="G1" s="2"/>
    </row>
    <row r="2" spans="1:35" ht="26.45" customHeight="1">
      <c r="B2" s="50" t="s">
        <v>41</v>
      </c>
      <c r="C2" s="50"/>
      <c r="D2" s="50"/>
      <c r="E2" s="50"/>
      <c r="F2" s="50"/>
      <c r="G2" s="50"/>
      <c r="H2" s="50"/>
    </row>
    <row r="3" spans="1:35" ht="31.15" customHeight="1">
      <c r="B3" s="1"/>
      <c r="C3" s="43">
        <v>1</v>
      </c>
      <c r="D3" s="43">
        <v>2</v>
      </c>
      <c r="E3" s="43">
        <v>3</v>
      </c>
      <c r="F3" s="43">
        <v>4</v>
      </c>
      <c r="G3" s="43">
        <v>5</v>
      </c>
      <c r="H3" s="43" t="s">
        <v>42</v>
      </c>
    </row>
    <row r="4" spans="1:35" ht="30.4" customHeight="1">
      <c r="B4" s="6"/>
      <c r="C4" s="13" t="s">
        <v>2</v>
      </c>
      <c r="D4" s="13" t="s">
        <v>2</v>
      </c>
      <c r="E4" s="13" t="s">
        <v>2</v>
      </c>
      <c r="F4" s="13" t="s">
        <v>2</v>
      </c>
      <c r="G4" s="13" t="s">
        <v>2</v>
      </c>
      <c r="H4" s="19" t="s">
        <v>2</v>
      </c>
    </row>
    <row r="5" spans="1:35" s="2" customFormat="1" ht="13.9" customHeight="1">
      <c r="B5" s="6" t="s">
        <v>5</v>
      </c>
      <c r="C5" s="26">
        <v>77.7</v>
      </c>
      <c r="D5" s="26">
        <v>134.80000000000001</v>
      </c>
      <c r="E5" s="26">
        <v>131.80000000000001</v>
      </c>
      <c r="F5" s="26">
        <v>73.599999999999994</v>
      </c>
      <c r="G5" s="26">
        <v>73.599999999999994</v>
      </c>
      <c r="H5" s="26">
        <v>491.4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s="2" customFormat="1" ht="13.9" customHeight="1">
      <c r="B6" s="6" t="s">
        <v>20</v>
      </c>
      <c r="C6" s="26">
        <v>26.7</v>
      </c>
      <c r="D6" s="26">
        <v>27.3</v>
      </c>
      <c r="E6" s="26">
        <v>27.3</v>
      </c>
      <c r="F6" s="26">
        <v>13.6</v>
      </c>
      <c r="G6" s="26">
        <v>13.6</v>
      </c>
      <c r="H6" s="26">
        <v>108.6</v>
      </c>
    </row>
    <row r="7" spans="1:35" s="2" customFormat="1" ht="13.9" customHeight="1">
      <c r="B7" s="6" t="s">
        <v>24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</row>
    <row r="8" spans="1:35" s="2" customFormat="1" ht="13.9" customHeight="1">
      <c r="B8" s="6" t="s">
        <v>27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</row>
    <row r="9" spans="1:35" s="2" customFormat="1" ht="13.9" customHeight="1">
      <c r="B9" s="15" t="s">
        <v>4</v>
      </c>
      <c r="C9" s="27">
        <f>SUM(C5:C8)</f>
        <v>104.4</v>
      </c>
      <c r="D9" s="27">
        <f t="shared" ref="D9:G9" si="0">SUM(D5:D8)</f>
        <v>162.10000000000002</v>
      </c>
      <c r="E9" s="27">
        <f t="shared" si="0"/>
        <v>159.10000000000002</v>
      </c>
      <c r="F9" s="27">
        <f t="shared" si="0"/>
        <v>87.199999999999989</v>
      </c>
      <c r="G9" s="27">
        <f t="shared" si="0"/>
        <v>87.199999999999989</v>
      </c>
      <c r="H9" s="27">
        <v>600.00488068064521</v>
      </c>
    </row>
    <row r="10" spans="1:35" s="2" customFormat="1" ht="19.899999999999999" customHeight="1">
      <c r="B10" s="6" t="s">
        <v>43</v>
      </c>
      <c r="C10" s="40">
        <v>0.17499999999999999</v>
      </c>
      <c r="D10" s="40">
        <f>D9/H9</f>
        <v>0.2701644690225084</v>
      </c>
      <c r="E10" s="40">
        <f>E9/H9</f>
        <v>0.26516450969451627</v>
      </c>
      <c r="F10" s="40">
        <f>F9/H9</f>
        <v>0.14533215113363804</v>
      </c>
      <c r="G10" s="40">
        <f>G9/H9</f>
        <v>0.14533215113363804</v>
      </c>
      <c r="H10" s="23">
        <f>SUM(C10:G10)</f>
        <v>1.0009932809843007</v>
      </c>
    </row>
    <row r="11" spans="1:35" s="2" customFormat="1"/>
    <row r="12" spans="1:35" s="2" customFormat="1"/>
    <row r="13" spans="1:35" s="2" customFormat="1"/>
    <row r="14" spans="1:35" s="2" customFormat="1"/>
    <row r="15" spans="1:35" s="2" customFormat="1">
      <c r="E15" s="20"/>
    </row>
    <row r="16" spans="1:35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</sheetData>
  <mergeCells count="1">
    <mergeCell ref="B2:H2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4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Record_x0020_Number xmlns="cdc7663a-08f0-4737-9e8c-148ce897a09c">R0000442590</Record_x0020_Number>
    <Key_x0020_Document xmlns="cdc7663a-08f0-4737-9e8c-148ce897a09c">false</Key_x0020_Document>
    <Division_x0020_or_x0020_Unit xmlns="cdc7663a-08f0-4737-9e8c-148ce897a09c">IFD/CTI</Division_x0020_or_x0020_Unit>
    <Other_x0020_Author xmlns="cdc7663a-08f0-4737-9e8c-148ce897a09c" xsi:nil="true"/>
    <IDBDocs_x0020_Number xmlns="cdc7663a-08f0-4737-9e8c-148ce897a09c" xsi:nil="true"/>
    <Document_x0020_Author xmlns="cdc7663a-08f0-4737-9e8c-148ce897a09c">Radaelli, Vanderleia</Document_x0020_Author>
    <_dlc_DocId xmlns="cdc7663a-08f0-4737-9e8c-148ce897a09c">EZSHARE-1354485787-27</_dlc_DocId>
    <Operation_x0020_Type xmlns="cdc7663a-08f0-4737-9e8c-148ce897a09c">Loan Operation</Operation_x0020_Type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TaxCatchAll xmlns="cdc7663a-08f0-4737-9e8c-148ce897a09c">
      <Value>33</Value>
      <Value>30</Value>
      <Value>44</Value>
      <Value>1</Value>
      <Value>43</Value>
    </TaxCatchAll>
    <Fiscal_x0020_Year_x0020_IDB xmlns="cdc7663a-08f0-4737-9e8c-148ce897a09c">2017</Fiscal_x0020_Year_x0020_IDB>
    <b26cdb1da78c4bb4b1c1bac2f6ac5911 xmlns="cdc7663a-08f0-4737-9e8c-148ce897a09c">
      <Terms xmlns="http://schemas.microsoft.com/office/infopath/2007/PartnerControls"/>
    </b26cdb1da78c4bb4b1c1bac2f6ac5911>
    <Project_x0020_Number xmlns="cdc7663a-08f0-4737-9e8c-148ce897a09c">BR-L1490</Project_x0020_Number>
    <Package_x0020_Code xmlns="cdc7663a-08f0-4737-9e8c-148ce897a09c" xsi:nil="true"/>
    <Migration_x0020_Info xmlns="cdc7663a-08f0-4737-9e8c-148ce897a09c" xsi:nil="true"/>
    <Approval_x0020_Number xmlns="cdc7663a-08f0-4737-9e8c-148ce897a09c" xsi:nil="true"/>
    <Business_x0020_Area xmlns="cdc7663a-08f0-4737-9e8c-148ce897a09c">Life Cycle</Business_x0020_Area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e46fe2894295491da65140ffd2369f49>
    <Access_x0020_to_x0020_Information_x00a0_Policy xmlns="cdc7663a-08f0-4737-9e8c-148ce897a09c">Public</Access_x0020_to_x0020_Information_x00a0_Policy>
    <SISCOR_x0020_Number xmlns="cdc7663a-08f0-4737-9e8c-148ce897a09c" xsi:nil="true"/>
    <Identifier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SCIENCE AND TECHNOLOGY</TermName>
          <TermId xmlns="http://schemas.microsoft.com/office/infopath/2007/PartnerControls">0cc5734e-64eb-4bef-9520-748f3938df0e</TermId>
        </TermInfo>
      </Terms>
    </nddeef1749674d76abdbe4b239a70bc6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STI POLICY ＆ INSTITUTIONS</TermName>
          <TermId xmlns="http://schemas.microsoft.com/office/infopath/2007/PartnerControls">cd7181a5-1672-417a-9820-de106a5c5933</TermId>
        </TermInfo>
      </Terms>
    </b2ec7cfb18674cb8803df6b262e8b107>
    <Document_x0020_Language_x0020_IDB xmlns="cdc7663a-08f0-4737-9e8c-148ce897a09c">English</Document_x0020_Language_x0020_IDB>
    <_dlc_DocIdUrl xmlns="cdc7663a-08f0-4737-9e8c-148ce897a09c">
      <Url>https://idbg.sharepoint.com/teams/EZ-BR-LON/BR-L1490/_layouts/15/DocIdRedir.aspx?ID=EZSHARE-1354485787-27</Url>
      <Description>EZSHARE-1354485787-27</Description>
    </_dlc_DocIdUrl>
    <Phase xmlns="cdc7663a-08f0-4737-9e8c-148ce897a09c">ACTIVE</Phase>
    <Disclosure_x0020_Activity xmlns="cdc7663a-08f0-4737-9e8c-148ce897a09c">Loan Contract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DC3B2B92C28F634EB42A384F3EEF0E9E" ma:contentTypeVersion="28" ma:contentTypeDescription="A content type to manage public (operations) IDB documents" ma:contentTypeScope="" ma:versionID="9c46c38470f67afcfb4c199b169d5679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7148bbd2547d5f1784cb61ea1835f70f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EA2B19-380E-4E84-958E-14F993B1DFDB}"/>
</file>

<file path=customXml/itemProps2.xml><?xml version="1.0" encoding="utf-8"?>
<ds:datastoreItem xmlns:ds="http://schemas.openxmlformats.org/officeDocument/2006/customXml" ds:itemID="{33A91505-1ED0-4119-AE87-5C850B730BD9}"/>
</file>

<file path=customXml/itemProps3.xml><?xml version="1.0" encoding="utf-8"?>
<ds:datastoreItem xmlns:ds="http://schemas.openxmlformats.org/officeDocument/2006/customXml" ds:itemID="{35BF52FC-FD81-44F0-BACC-0A59B170C1D5}"/>
</file>

<file path=customXml/itemProps4.xml><?xml version="1.0" encoding="utf-8"?>
<ds:datastoreItem xmlns:ds="http://schemas.openxmlformats.org/officeDocument/2006/customXml" ds:itemID="{2ABE8034-EED8-4CC5-A044-D458716B90E7}"/>
</file>

<file path=customXml/itemProps5.xml><?xml version="1.0" encoding="utf-8"?>
<ds:datastoreItem xmlns:ds="http://schemas.openxmlformats.org/officeDocument/2006/customXml" ds:itemID="{18EB100A-CEDB-4548-B400-67754ACAEBA0}"/>
</file>

<file path=customXml/itemProps6.xml><?xml version="1.0" encoding="utf-8"?>
<ds:datastoreItem xmlns:ds="http://schemas.openxmlformats.org/officeDocument/2006/customXml" ds:itemID="{24D76BD9-2329-43F7-8E63-2AEC8D9A14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Vanderleia Radaelli</dc:creator>
  <cp:keywords/>
  <dc:description/>
  <cp:lastModifiedBy>Torrico Duran, Blanca Paola</cp:lastModifiedBy>
  <cp:revision/>
  <dcterms:created xsi:type="dcterms:W3CDTF">2008-05-13T19:37:11Z</dcterms:created>
  <dcterms:modified xsi:type="dcterms:W3CDTF">2017-10-09T19:32:52Z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4" name="TaxKeywordTaxHTField">
    <vt:lpwstr/>
  </property>
  <property fmtid="{D5CDD505-2E9C-101B-9397-08002B2CF9AE}" pid="5" name="RecordStorageActiveId">
    <vt:lpwstr>75fe11a2-7b35-4f60-a927-e599da9d5678</vt:lpwstr>
  </property>
  <property fmtid="{D5CDD505-2E9C-101B-9397-08002B2CF9AE}" pid="6" name="Series Operations IDB">
    <vt:lpwstr/>
  </property>
  <property fmtid="{D5CDD505-2E9C-101B-9397-08002B2CF9AE}" pid="7" name="Sub-Sector">
    <vt:lpwstr>44;#STI POLICY ＆ INSTITUTIONS|cd7181a5-1672-417a-9820-de106a5c5933</vt:lpwstr>
  </property>
  <property fmtid="{D5CDD505-2E9C-101B-9397-08002B2CF9AE}" pid="8" name="Country">
    <vt:lpwstr>30;#Brazil|7deb27ec-6837-4974-9aa8-6cfbac841ef8</vt:lpwstr>
  </property>
  <property fmtid="{D5CDD505-2E9C-101B-9397-08002B2CF9AE}" pid="9" name="Fund IDB">
    <vt:lpwstr>33;#ORC|c028a4b2-ad8b-4cf4-9cac-a2ae6a778e23</vt:lpwstr>
  </property>
  <property fmtid="{D5CDD505-2E9C-101B-9397-08002B2CF9AE}" pid="10" name="_dlc_DocIdItemGuid">
    <vt:lpwstr>a309f801-f528-4a25-a91f-e2ed1e75d2fc</vt:lpwstr>
  </property>
  <property fmtid="{D5CDD505-2E9C-101B-9397-08002B2CF9AE}" pid="11" name="Sector IDB">
    <vt:lpwstr>43;#SCIENCE AND TECHNOLOGY|0cc5734e-64eb-4bef-9520-748f3938df0e</vt:lpwstr>
  </property>
  <property fmtid="{D5CDD505-2E9C-101B-9397-08002B2CF9AE}" pid="12" name="RecordPoint_ActiveItemMoved">
    <vt:lpwstr>/teams/EZ-BR-LON/BR-L1490/05 Basic Data/Draft Area/EEO_6_Presupuesto Detallado y Plan de Desembolsos_BR-L1490 Post QRR.xlsx</vt:lpwstr>
  </property>
  <property fmtid="{D5CDD505-2E9C-101B-9397-08002B2CF9AE}" pid="13" name="Function Operations IDB">
    <vt:lpwstr>1;#Project Preparation, Planning and Design|29ca0c72-1fc4-435f-a09c-28585cb5eac9</vt:lpwstr>
  </property>
  <property fmtid="{D5CDD505-2E9C-101B-9397-08002B2CF9AE}" pid="14" name="Disclosure Activity">
    <vt:lpwstr>Loan Contract</vt:lpwstr>
  </property>
  <property fmtid="{D5CDD505-2E9C-101B-9397-08002B2CF9AE}" pid="15" name="ContentTypeId">
    <vt:lpwstr>0x0101001A458A224826124E8B45B1D613300CFC00DC3B2B92C28F634EB42A384F3EEF0E9E</vt:lpwstr>
  </property>
</Properties>
</file>